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DO_LSIP\"/>
    </mc:Choice>
  </mc:AlternateContent>
  <xr:revisionPtr revIDLastSave="0" documentId="13_ncr:1_{2150D311-4CED-4B40-98B0-3AFE49410869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60" i="7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<sst xmlns="http://schemas.openxmlformats.org/spreadsheetml/2006/main" count="2355" uniqueCount="531">
  <si>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</si>
  <si>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</si>
  <si>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</si>
  <si>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</si>
  <si>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</si>
  <si>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</si>
  <si>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</si>
  <si>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</si>
  <si>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</si>
  <si>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</si>
  <si>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</si>
  <si>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</si>
  <si>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</si>
  <si>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</si>
  <si>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</si>
  <si>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</si>
  <si>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</si>
  <si>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</si>
  <si>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</si>
  <si>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</si>
  <si>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</si>
  <si>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</si>
  <si>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</si>
  <si>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</si>
  <si>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</si>
  <si>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</si>
  <si>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</si>
  <si>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</si>
  <si>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</si>
  <si>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</si>
  <si>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</si>
  <si>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</si>
  <si>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</si>
  <si>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</si>
  <si>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</si>
  <si>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</si>
  <si>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</si>
  <si>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</si>
  <si>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</si>
  <si>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</si>
  <si>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</si>
  <si>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</si>
  <si>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</si>
  <si>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</si>
  <si>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</si>
  <si>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</si>
  <si>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</si>
  <si>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</si>
  <si>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</si>
  <si>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</si>
  <si>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</si>
  <si>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</si>
  <si>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</si>
  <si>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</si>
  <si>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</si>
  <si>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</si>
  <si>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</si>
  <si>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</si>
  <si>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</si>
  <si>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</si>
  <si>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</si>
  <si>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</si>
  <si>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</si>
  <si>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</si>
  <si>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</si>
  <si>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</si>
  <si>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</si>
  <si>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</si>
  <si>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</si>
  <si>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</si>
  <si>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</si>
  <si>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</si>
  <si>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</si>
  <si>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</si>
  <si>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</si>
  <si>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</si>
  <si>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</si>
  <si>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</si>
  <si>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</si>
  <si>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</si>
  <si>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</si>
  <si>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</si>
  <si>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</si>
  <si>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</si>
  <si>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</si>
  <si>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</si>
  <si>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</si>
  <si>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</si>
  <si>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</si>
  <si>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</si>
  <si>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</si>
  <si>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</si>
  <si>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</si>
  <si>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</si>
  <si>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</si>
  <si>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</si>
  <si>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</si>
  <si>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</si>
  <si>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</si>
  <si>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</si>
  <si>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</si>
  <si>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</si>
  <si>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</si>
  <si>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</si>
  <si>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</si>
  <si>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</si>
  <si>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</si>
  <si>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</si>
  <si>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</si>
  <si>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</si>
  <si>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</si>
  <si>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</si>
  <si>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</si>
  <si>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</si>
  <si>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</si>
  <si>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</si>
  <si>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</si>
  <si>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</si>
  <si>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</si>
  <si>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</si>
  <si>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</si>
  <si>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</si>
  <si>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</si>
  <si>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</si>
  <si>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</si>
  <si>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</si>
  <si>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</si>
  <si>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</si>
  <si>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</si>
  <si>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</si>
  <si>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</si>
  <si>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</si>
  <si>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</si>
  <si>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</si>
  <si>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</si>
  <si>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</si>
  <si>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</si>
  <si>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</si>
  <si>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</si>
  <si>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</si>
  <si>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</si>
  <si>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</si>
  <si>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</si>
  <si>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</si>
  <si>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</si>
  <si>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</si>
  <si>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</si>
  <si>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</si>
  <si>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</si>
  <si>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</si>
  <si>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</si>
  <si>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</si>
  <si>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</si>
  <si>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</si>
  <si>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</si>
  <si>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</si>
  <si>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</si>
  <si>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</si>
  <si>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</si>
  <si>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</si>
  <si>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</si>
  <si>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</si>
  <si>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</si>
  <si>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</si>
  <si>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</si>
  <si>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</si>
  <si>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</si>
  <si>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</si>
  <si>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</si>
  <si>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</si>
  <si>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</si>
  <si>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</si>
  <si>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</si>
  <si>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</si>
  <si>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</si>
  <si>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</si>
  <si>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</si>
  <si>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</si>
  <si>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</si>
  <si>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</si>
  <si>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</si>
  <si>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</si>
  <si>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</si>
  <si>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</si>
  <si>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</si>
  <si>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</si>
  <si>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</si>
  <si>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</si>
  <si>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</si>
  <si>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</si>
  <si>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</si>
  <si>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</si>
  <si>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</si>
  <si>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</si>
  <si>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</si>
  <si>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</si>
  <si>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</si>
  <si>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</si>
  <si>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</si>
  <si>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</si>
  <si>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</si>
  <si>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</si>
  <si>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</si>
  <si>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</si>
  <si>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</si>
  <si>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</si>
  <si>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</si>
  <si>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</si>
  <si>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</si>
  <si>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</si>
  <si>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</si>
  <si>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</si>
  <si>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</si>
  <si>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</si>
  <si>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</si>
  <si>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</si>
  <si>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</si>
  <si>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</si>
  <si>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</si>
  <si>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</si>
  <si>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</si>
  <si>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</si>
  <si>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</si>
  <si>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</si>
  <si>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</si>
  <si>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</si>
  <si>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</si>
  <si>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</si>
  <si>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</si>
  <si>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</si>
  <si>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</si>
  <si>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</si>
  <si>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</si>
  <si>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</si>
  <si>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</si>
  <si>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</si>
  <si>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</si>
  <si>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</si>
  <si>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</si>
  <si>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</si>
  <si>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</si>
  <si>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</si>
  <si>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</si>
  <si>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</si>
  <si>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</si>
  <si>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</si>
  <si>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</si>
  <si>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</si>
  <si>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</si>
  <si>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</si>
  <si>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</si>
  <si>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</si>
  <si>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</si>
  <si>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</si>
  <si>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</si>
  <si>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</si>
  <si>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</si>
  <si>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</si>
  <si>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</si>
  <si>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</si>
  <si>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</si>
  <si>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</si>
  <si>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</si>
  <si>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</si>
  <si>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</si>
  <si>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</si>
  <si>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</si>
  <si>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</si>
  <si>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</si>
  <si>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</si>
  <si>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</si>
  <si>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</si>
  <si>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</si>
  <si>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</si>
  <si>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</si>
  <si>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</si>
  <si>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</si>
  <si>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</si>
  <si>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</si>
  <si>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</si>
  <si>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</si>
  <si>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</si>
  <si>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</si>
  <si>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</si>
  <si>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</si>
  <si>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</si>
  <si>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</si>
  <si>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</si>
  <si>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</si>
  <si>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</si>
  <si>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</si>
  <si>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</si>
  <si>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</si>
  <si>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</si>
  <si>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</si>
  <si>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</si>
  <si>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</si>
  <si>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</si>
  <si>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</si>
  <si>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</si>
  <si>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</si>
  <si>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</si>
  <si>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</si>
  <si>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</si>
  <si>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</si>
  <si>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</si>
  <si>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</si>
  <si>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</si>
  <si>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</si>
  <si>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</si>
  <si>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</si>
  <si>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</si>
  <si>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</si>
  <si>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</si>
  <si>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</si>
  <si>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</si>
  <si>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</si>
  <si>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</si>
  <si>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</si>
  <si>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</si>
  <si>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</si>
  <si>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</si>
  <si>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</si>
  <si>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</si>
  <si>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</si>
  <si>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</si>
  <si>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</si>
  <si>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</si>
  <si>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</si>
  <si>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</si>
  <si>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</si>
  <si>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</si>
  <si>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</si>
  <si>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</si>
  <si>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</si>
  <si>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</si>
  <si>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</si>
  <si>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</si>
  <si>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</si>
  <si>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</si>
  <si>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</si>
  <si>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</si>
  <si>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</si>
  <si>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</si>
  <si>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</si>
  <si>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</si>
  <si>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</si>
  <si>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</si>
  <si>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</si>
  <si>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</si>
  <si>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</si>
  <si>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</si>
  <si>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</si>
  <si>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</si>
  <si>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</si>
  <si>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</si>
  <si>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</si>
  <si>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</si>
  <si>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</si>
  <si>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</si>
  <si>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</si>
  <si>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</si>
  <si>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</si>
  <si>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</si>
  <si>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</si>
  <si>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</si>
  <si>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</si>
  <si>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</si>
  <si>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</si>
  <si>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</si>
  <si>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</si>
  <si>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</si>
  <si>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</si>
  <si>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</si>
  <si>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</si>
  <si>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</si>
  <si>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</si>
  <si>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</si>
  <si>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</si>
  <si>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</si>
  <si>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</si>
  <si>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</si>
  <si>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</si>
  <si>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</si>
  <si>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</si>
  <si>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</si>
  <si>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</si>
  <si>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</si>
  <si>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</si>
  <si>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</si>
  <si>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</si>
  <si>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</si>
  <si>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</si>
  <si>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</si>
  <si>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</si>
  <si>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</si>
  <si>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</si>
  <si>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</si>
  <si>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</si>
  <si>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</si>
  <si>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</si>
  <si>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</si>
  <si>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</si>
  <si>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</si>
  <si>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</si>
  <si>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</si>
  <si>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</si>
  <si>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</si>
  <si>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</si>
  <si>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</si>
  <si>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</si>
  <si>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</si>
  <si>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</si>
  <si>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</si>
  <si>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</si>
  <si>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</si>
  <si>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</si>
  <si>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</si>
  <si>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</si>
  <si>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</si>
  <si>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</si>
  <si>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</si>
  <si>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</si>
  <si>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</si>
  <si>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</si>
  <si>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</si>
  <si>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</si>
  <si>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</si>
  <si>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</si>
  <si>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</si>
  <si>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</si>
  <si>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</si>
  <si>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</si>
  <si>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</si>
  <si>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</si>
  <si>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</si>
  <si>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</si>
  <si>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</si>
  <si>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</si>
  <si>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</si>
  <si>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</si>
  <si>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</si>
  <si>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</si>
  <si>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</si>
  <si>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</si>
  <si>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</si>
  <si>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</si>
  <si>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</si>
  <si>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</si>
  <si>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</si>
  <si>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</si>
  <si>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</si>
  <si>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</si>
  <si>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</si>
  <si>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</si>
  <si>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</si>
  <si>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</si>
  <si>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</si>
  <si>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</si>
  <si>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</si>
  <si>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</si>
  <si>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</si>
  <si>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</si>
  <si>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</si>
  <si>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</si>
  <si>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</si>
  <si>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</si>
  <si>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</si>
  <si>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</si>
  <si>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</si>
  <si>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</si>
  <si>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</si>
  <si>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</si>
  <si>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</si>
  <si>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</si>
  <si>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</si>
  <si>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</si>
  <si>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</si>
  <si>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</si>
  <si>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</si>
  <si>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</si>
  <si>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</si>
  <si>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</si>
  <si>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</si>
  <si>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</si>
  <si>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</si>
  <si>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</si>
  <si>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</si>
  <si>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</si>
  <si>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</si>
  <si>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</si>
  <si>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</si>
  <si>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</si>
  <si>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</si>
  <si>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</si>
  <si>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</si>
  <si>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</si>
  <si>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</si>
  <si>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</si>
  <si>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</si>
  <si>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</si>
  <si>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</si>
  <si>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</si>
  <si>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</si>
  <si>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</si>
  <si>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</si>
  <si>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</si>
  <si>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</si>
  <si>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</si>
  <si>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</si>
  <si>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</si>
  <si>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</si>
  <si>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</si>
  <si>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</si>
  <si>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</si>
  <si>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</si>
  <si>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</si>
  <si>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</si>
  <si>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</si>
  <si>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</si>
  <si>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</si>
  <si>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</si>
  <si>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</si>
  <si>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</si>
  <si>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automation/Data/Results/Workbooks/LSIPs/DO_LSIP/DO_LSIP_Database.Main.xlsx</t>
  </si>
  <si>
    <t>LSIP</t>
  </si>
  <si>
    <t>8. Dorset</t>
  </si>
  <si>
    <t>28-02-2024 10:15:54</t>
  </si>
  <si>
    <t>LSIP name</t>
  </si>
  <si>
    <t>Dorset</t>
  </si>
  <si>
    <t>29 02 2024 04:11:21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</si>
</sst>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0.48257432312979187</c:v>
                </c:pt>
                <c:pt idx="2">
                  <c:v>4.16476349435424E-2</c:v>
                </c:pt>
                <c:pt idx="3">
                  <c:v>-1.1867463685061197</c:v>
                </c:pt>
                <c:pt idx="4">
                  <c:v>-0.23291510483810507</c:v>
                </c:pt>
                <c:pt idx="5">
                  <c:v>-0.41812804265142223</c:v>
                </c:pt>
                <c:pt idx="7">
                  <c:v>0.64599641007758724</c:v>
                </c:pt>
                <c:pt idx="8">
                  <c:v>-2.5561173573745322</c:v>
                </c:pt>
                <c:pt idx="9">
                  <c:v>-0.1993187394643825</c:v>
                </c:pt>
                <c:pt idx="10">
                  <c:v>0.91857248867215358</c:v>
                </c:pt>
                <c:pt idx="11">
                  <c:v>2.5211366914721367</c:v>
                </c:pt>
                <c:pt idx="12">
                  <c:v>0.49030662279059278</c:v>
                </c:pt>
                <c:pt idx="13">
                  <c:v>-0.98258464695714087</c:v>
                </c:pt>
                <c:pt idx="14">
                  <c:v>-1.6983627966074999</c:v>
                </c:pt>
                <c:pt idx="15">
                  <c:v>7.852168678272875E-2</c:v>
                </c:pt>
                <c:pt idx="17">
                  <c:v>1.1306445464311254</c:v>
                </c:pt>
                <c:pt idx="18">
                  <c:v>-0.92453106349301706</c:v>
                </c:pt>
                <c:pt idx="19">
                  <c:v>1.7428137536110944</c:v>
                </c:pt>
                <c:pt idx="20">
                  <c:v>1.2304184540083085</c:v>
                </c:pt>
                <c:pt idx="22">
                  <c:v>1.8447730260511497</c:v>
                </c:pt>
                <c:pt idx="24">
                  <c:v>0.78233975870760641</c:v>
                </c:pt>
                <c:pt idx="25">
                  <c:v>0.4974605275903432</c:v>
                </c:pt>
                <c:pt idx="26">
                  <c:v>1.8507662846487527</c:v>
                </c:pt>
                <c:pt idx="27">
                  <c:v>0.82267824518167387</c:v>
                </c:pt>
                <c:pt idx="29">
                  <c:v>2.7165769985479038</c:v>
                </c:pt>
                <c:pt idx="30">
                  <c:v>5.8066216597704168</c:v>
                </c:pt>
                <c:pt idx="31">
                  <c:v>-3.5407125256613492</c:v>
                </c:pt>
                <c:pt idx="32">
                  <c:v>1.8310383990049361</c:v>
                </c:pt>
                <c:pt idx="33">
                  <c:v>2.2862193245967832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0.52518796141134416</c:v>
                </c:pt>
                <c:pt idx="2">
                  <c:v>0.94261574865550646</c:v>
                </c:pt>
                <c:pt idx="3">
                  <c:v>0.30032398793802262</c:v>
                </c:pt>
                <c:pt idx="4">
                  <c:v>-9.2603111194144994E-2</c:v>
                </c:pt>
                <c:pt idx="5">
                  <c:v>0.57103938615490346</c:v>
                </c:pt>
                <c:pt idx="7">
                  <c:v>-7.3859694331779302E-2</c:v>
                </c:pt>
                <c:pt idx="8">
                  <c:v>1.4603891670923907</c:v>
                </c:pt>
                <c:pt idx="9">
                  <c:v>1.1556359470419775</c:v>
                </c:pt>
                <c:pt idx="10">
                  <c:v>0.77116352497124119</c:v>
                </c:pt>
                <c:pt idx="11">
                  <c:v>-3.656712951943808E-2</c:v>
                </c:pt>
                <c:pt idx="12">
                  <c:v>-0.35149707615276249</c:v>
                </c:pt>
                <c:pt idx="13">
                  <c:v>0.96021510297736867</c:v>
                </c:pt>
                <c:pt idx="14">
                  <c:v>-0.40193832323219825</c:v>
                </c:pt>
                <c:pt idx="15">
                  <c:v>0.66996025124606007</c:v>
                </c:pt>
                <c:pt idx="17">
                  <c:v>1.0878692211898855</c:v>
                </c:pt>
                <c:pt idx="18">
                  <c:v>0.29404752368455966</c:v>
                </c:pt>
                <c:pt idx="19">
                  <c:v>0.13808565054989064</c:v>
                </c:pt>
                <c:pt idx="20">
                  <c:v>0.44528214940871003</c:v>
                </c:pt>
                <c:pt idx="22">
                  <c:v>1.2197348375943662</c:v>
                </c:pt>
                <c:pt idx="24">
                  <c:v>-0.67166054688272414</c:v>
                </c:pt>
                <c:pt idx="25">
                  <c:v>-1.5777110748806278</c:v>
                </c:pt>
                <c:pt idx="26">
                  <c:v>6.1713983165345709E-2</c:v>
                </c:pt>
                <c:pt idx="27">
                  <c:v>-0.79808235638992864</c:v>
                </c:pt>
                <c:pt idx="29">
                  <c:v>1.2465358456426046</c:v>
                </c:pt>
                <c:pt idx="30">
                  <c:v>-0.25675671287757051</c:v>
                </c:pt>
                <c:pt idx="31">
                  <c:v>-3.1798805294358745</c:v>
                </c:pt>
                <c:pt idx="32">
                  <c:v>0.46181358469288281</c:v>
                </c:pt>
                <c:pt idx="33">
                  <c:v>0.47083136996228792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11.786000000000024</c:v>
                </c:pt>
                <c:pt idx="1">
                  <c:v>10.991000000000016</c:v>
                </c:pt>
                <c:pt idx="2">
                  <c:v>12.337000000000021</c:v>
                </c:pt>
                <c:pt idx="3">
                  <c:v>10.078000000000022</c:v>
                </c:pt>
                <c:pt idx="4">
                  <c:v>12.521000000000013</c:v>
                </c:pt>
                <c:pt idx="5">
                  <c:v>10.172000000000011</c:v>
                </c:pt>
                <c:pt idx="6">
                  <c:v>10.611000000000006</c:v>
                </c:pt>
                <c:pt idx="7">
                  <c:v>12.230000000000027</c:v>
                </c:pt>
                <c:pt idx="8">
                  <c:v>11.686999999999996</c:v>
                </c:pt>
                <c:pt idx="9">
                  <c:v>10.518000000000004</c:v>
                </c:pt>
                <c:pt idx="10">
                  <c:v>11.138000000000041</c:v>
                </c:pt>
                <c:pt idx="11">
                  <c:v>11.234000000000007</c:v>
                </c:pt>
                <c:pt idx="12">
                  <c:v>11.320000000000043</c:v>
                </c:pt>
                <c:pt idx="13">
                  <c:v>11.458000000000029</c:v>
                </c:pt>
                <c:pt idx="14">
                  <c:v>11.54699999999999</c:v>
                </c:pt>
                <c:pt idx="15">
                  <c:v>11.57299999999997</c:v>
                </c:pt>
                <c:pt idx="16">
                  <c:v>11.609000000000014</c:v>
                </c:pt>
                <c:pt idx="17">
                  <c:v>11.642000000000047</c:v>
                </c:pt>
                <c:pt idx="18">
                  <c:v>11.671000000000015</c:v>
                </c:pt>
                <c:pt idx="19">
                  <c:v>11.698999999999968</c:v>
                </c:pt>
                <c:pt idx="20">
                  <c:v>11.741999999999983</c:v>
                </c:pt>
                <c:pt idx="21">
                  <c:v>11.78400000000001</c:v>
                </c:pt>
                <c:pt idx="22">
                  <c:v>11.82499999999996</c:v>
                </c:pt>
                <c:pt idx="23">
                  <c:v>11.863000000000012</c:v>
                </c:pt>
                <c:pt idx="24" formatCode="#,##0.00">
                  <c:v>11.898999999999987</c:v>
                </c:pt>
                <c:pt idx="25">
                  <c:v>11.935000000000011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0.7370000000000001</c:v>
                </c:pt>
                <c:pt idx="1">
                  <c:v>0.48300000000000082</c:v>
                </c:pt>
                <c:pt idx="2">
                  <c:v>1.0279999999999991</c:v>
                </c:pt>
                <c:pt idx="3">
                  <c:v>0.94000000000000061</c:v>
                </c:pt>
                <c:pt idx="4">
                  <c:v>0.55899999999999961</c:v>
                </c:pt>
                <c:pt idx="5">
                  <c:v>0.76999999999999791</c:v>
                </c:pt>
                <c:pt idx="6">
                  <c:v>0.47699999999999998</c:v>
                </c:pt>
                <c:pt idx="7">
                  <c:v>0.66299999999999937</c:v>
                </c:pt>
                <c:pt idx="8">
                  <c:v>0.63599999999999823</c:v>
                </c:pt>
                <c:pt idx="9">
                  <c:v>0.69299999999999973</c:v>
                </c:pt>
                <c:pt idx="10">
                  <c:v>0.64299999999999902</c:v>
                </c:pt>
                <c:pt idx="11">
                  <c:v>0.61200000000000154</c:v>
                </c:pt>
                <c:pt idx="12">
                  <c:v>0.60000000000000064</c:v>
                </c:pt>
                <c:pt idx="13">
                  <c:v>0.57299999999999907</c:v>
                </c:pt>
                <c:pt idx="14">
                  <c:v>0.54500000000000015</c:v>
                </c:pt>
                <c:pt idx="15">
                  <c:v>0.52399999999999791</c:v>
                </c:pt>
                <c:pt idx="16">
                  <c:v>0.50700000000000045</c:v>
                </c:pt>
                <c:pt idx="17">
                  <c:v>0.48999999999999899</c:v>
                </c:pt>
                <c:pt idx="18">
                  <c:v>0.47499999999999987</c:v>
                </c:pt>
                <c:pt idx="19">
                  <c:v>0.46099999999999974</c:v>
                </c:pt>
                <c:pt idx="20">
                  <c:v>0.44900000000000018</c:v>
                </c:pt>
                <c:pt idx="21">
                  <c:v>0.43699999999999933</c:v>
                </c:pt>
                <c:pt idx="22">
                  <c:v>0.42499999999999927</c:v>
                </c:pt>
                <c:pt idx="23">
                  <c:v>0.41399999999999987</c:v>
                </c:pt>
                <c:pt idx="24" formatCode="#,##0.00">
                  <c:v>0.40500000000000053</c:v>
                </c:pt>
                <c:pt idx="25">
                  <c:v>0.39600000000000007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1.7640000000000033</c:v>
                </c:pt>
                <c:pt idx="1">
                  <c:v>1.6969999999999936</c:v>
                </c:pt>
                <c:pt idx="2">
                  <c:v>1.0430000000000001</c:v>
                </c:pt>
                <c:pt idx="3">
                  <c:v>1.619</c:v>
                </c:pt>
                <c:pt idx="4">
                  <c:v>1.7059999999999975</c:v>
                </c:pt>
                <c:pt idx="5">
                  <c:v>1.8340000000000014</c:v>
                </c:pt>
                <c:pt idx="6">
                  <c:v>2.4149999999999991</c:v>
                </c:pt>
                <c:pt idx="7">
                  <c:v>2.3070000000000053</c:v>
                </c:pt>
                <c:pt idx="8">
                  <c:v>2.4400000000000048</c:v>
                </c:pt>
                <c:pt idx="9">
                  <c:v>2.0939999999999968</c:v>
                </c:pt>
                <c:pt idx="10">
                  <c:v>2.4320000000000017</c:v>
                </c:pt>
                <c:pt idx="11">
                  <c:v>2.4069999999999943</c:v>
                </c:pt>
                <c:pt idx="12">
                  <c:v>2.3640000000000025</c:v>
                </c:pt>
                <c:pt idx="13">
                  <c:v>2.3529999999999962</c:v>
                </c:pt>
                <c:pt idx="14">
                  <c:v>2.3499999999999921</c:v>
                </c:pt>
                <c:pt idx="15">
                  <c:v>2.347</c:v>
                </c:pt>
                <c:pt idx="16">
                  <c:v>2.3440000000000003</c:v>
                </c:pt>
                <c:pt idx="17">
                  <c:v>2.3409999999999895</c:v>
                </c:pt>
                <c:pt idx="18">
                  <c:v>2.339</c:v>
                </c:pt>
                <c:pt idx="19">
                  <c:v>2.3370000000000006</c:v>
                </c:pt>
                <c:pt idx="20">
                  <c:v>2.3370000000000033</c:v>
                </c:pt>
                <c:pt idx="21">
                  <c:v>2.336999999999998</c:v>
                </c:pt>
                <c:pt idx="22">
                  <c:v>2.3369999999999989</c:v>
                </c:pt>
                <c:pt idx="23">
                  <c:v>2.3379999999999965</c:v>
                </c:pt>
                <c:pt idx="24" formatCode="#,##0.00">
                  <c:v>2.3390000000000017</c:v>
                </c:pt>
                <c:pt idx="25">
                  <c:v>2.3400000000000012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4.013999999999994</c:v>
                </c:pt>
                <c:pt idx="1">
                  <c:v>4.7139999999999951</c:v>
                </c:pt>
                <c:pt idx="2">
                  <c:v>4.0180000000000033</c:v>
                </c:pt>
                <c:pt idx="3">
                  <c:v>3.5840000000000063</c:v>
                </c:pt>
                <c:pt idx="4">
                  <c:v>4.0930000000000026</c:v>
                </c:pt>
                <c:pt idx="5">
                  <c:v>3.8630000000000058</c:v>
                </c:pt>
                <c:pt idx="6">
                  <c:v>4.2989999999999906</c:v>
                </c:pt>
                <c:pt idx="7">
                  <c:v>4.9860000000000104</c:v>
                </c:pt>
                <c:pt idx="8">
                  <c:v>4.499999999999992</c:v>
                </c:pt>
                <c:pt idx="9">
                  <c:v>4.8320000000000114</c:v>
                </c:pt>
                <c:pt idx="10">
                  <c:v>4.4169999999999936</c:v>
                </c:pt>
                <c:pt idx="11">
                  <c:v>4.3309999999999977</c:v>
                </c:pt>
                <c:pt idx="12">
                  <c:v>4.3080000000000007</c:v>
                </c:pt>
                <c:pt idx="13">
                  <c:v>4.3989999999999805</c:v>
                </c:pt>
                <c:pt idx="14">
                  <c:v>4.6230000000000002</c:v>
                </c:pt>
                <c:pt idx="15">
                  <c:v>4.7520000000000069</c:v>
                </c:pt>
                <c:pt idx="16">
                  <c:v>4.8479999999999963</c:v>
                </c:pt>
                <c:pt idx="17">
                  <c:v>4.9240000000000004</c:v>
                </c:pt>
                <c:pt idx="18">
                  <c:v>4.9859999999999944</c:v>
                </c:pt>
                <c:pt idx="19">
                  <c:v>5.0409999999999835</c:v>
                </c:pt>
                <c:pt idx="20">
                  <c:v>5.0930000000000017</c:v>
                </c:pt>
                <c:pt idx="21">
                  <c:v>5.1400000000000032</c:v>
                </c:pt>
                <c:pt idx="22">
                  <c:v>5.1860000000000115</c:v>
                </c:pt>
                <c:pt idx="23">
                  <c:v>5.2310000000000008</c:v>
                </c:pt>
                <c:pt idx="24" formatCode="#,##0.00">
                  <c:v>5.2749999999999995</c:v>
                </c:pt>
                <c:pt idx="25">
                  <c:v>5.3190000000000044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5.6879999999999988</c:v>
                </c:pt>
                <c:pt idx="1">
                  <c:v>6.9129999999999825</c:v>
                </c:pt>
                <c:pt idx="2">
                  <c:v>6.4750000000000059</c:v>
                </c:pt>
                <c:pt idx="3">
                  <c:v>5.9930000000000101</c:v>
                </c:pt>
                <c:pt idx="4">
                  <c:v>4.9079999999999977</c:v>
                </c:pt>
                <c:pt idx="5">
                  <c:v>5.7899999999999965</c:v>
                </c:pt>
                <c:pt idx="6">
                  <c:v>6.4160000000000137</c:v>
                </c:pt>
                <c:pt idx="7">
                  <c:v>6.0580000000000132</c:v>
                </c:pt>
                <c:pt idx="8">
                  <c:v>5.846000000000001</c:v>
                </c:pt>
                <c:pt idx="9">
                  <c:v>6.3089999999999824</c:v>
                </c:pt>
                <c:pt idx="10">
                  <c:v>6.346000000000017</c:v>
                </c:pt>
                <c:pt idx="11">
                  <c:v>6.3830000000000116</c:v>
                </c:pt>
                <c:pt idx="12">
                  <c:v>6.4329999999999901</c:v>
                </c:pt>
                <c:pt idx="13">
                  <c:v>6.462999999999985</c:v>
                </c:pt>
                <c:pt idx="14">
                  <c:v>6.4719999999999889</c:v>
                </c:pt>
                <c:pt idx="15">
                  <c:v>6.468</c:v>
                </c:pt>
                <c:pt idx="16">
                  <c:v>6.4609999999999932</c:v>
                </c:pt>
                <c:pt idx="17">
                  <c:v>6.4540000000000024</c:v>
                </c:pt>
                <c:pt idx="18">
                  <c:v>6.4460000000000042</c:v>
                </c:pt>
                <c:pt idx="19">
                  <c:v>6.4380000000000006</c:v>
                </c:pt>
                <c:pt idx="20">
                  <c:v>6.4329999999999847</c:v>
                </c:pt>
                <c:pt idx="21">
                  <c:v>6.4290000000000065</c:v>
                </c:pt>
                <c:pt idx="22">
                  <c:v>6.423999999999995</c:v>
                </c:pt>
                <c:pt idx="23">
                  <c:v>6.4179999999999939</c:v>
                </c:pt>
                <c:pt idx="24" formatCode="#,##0.00">
                  <c:v>6.4119999999999946</c:v>
                </c:pt>
                <c:pt idx="25">
                  <c:v>6.4050000000000091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13.929999999999991</c:v>
                </c:pt>
                <c:pt idx="1">
                  <c:v>16.302000000000003</c:v>
                </c:pt>
                <c:pt idx="2">
                  <c:v>14.950000000000065</c:v>
                </c:pt>
                <c:pt idx="3">
                  <c:v>16.895999999999976</c:v>
                </c:pt>
                <c:pt idx="4">
                  <c:v>14.136000000000028</c:v>
                </c:pt>
                <c:pt idx="5">
                  <c:v>14.170999999999992</c:v>
                </c:pt>
                <c:pt idx="6">
                  <c:v>13.624999999999984</c:v>
                </c:pt>
                <c:pt idx="7">
                  <c:v>15.054999999999993</c:v>
                </c:pt>
                <c:pt idx="8">
                  <c:v>13.531999999999977</c:v>
                </c:pt>
                <c:pt idx="9">
                  <c:v>14.891999999999975</c:v>
                </c:pt>
                <c:pt idx="10">
                  <c:v>14.526999999999985</c:v>
                </c:pt>
                <c:pt idx="11">
                  <c:v>14.651000000000021</c:v>
                </c:pt>
                <c:pt idx="12">
                  <c:v>14.434999999999972</c:v>
                </c:pt>
                <c:pt idx="13">
                  <c:v>14.295000000000023</c:v>
                </c:pt>
                <c:pt idx="14">
                  <c:v>14.123999999999963</c:v>
                </c:pt>
                <c:pt idx="15">
                  <c:v>13.933999999999992</c:v>
                </c:pt>
                <c:pt idx="16">
                  <c:v>13.660000000000032</c:v>
                </c:pt>
                <c:pt idx="17">
                  <c:v>13.388999999999996</c:v>
                </c:pt>
                <c:pt idx="18">
                  <c:v>13.125000000000011</c:v>
                </c:pt>
                <c:pt idx="19">
                  <c:v>12.866000000000016</c:v>
                </c:pt>
                <c:pt idx="20">
                  <c:v>12.622000000000027</c:v>
                </c:pt>
                <c:pt idx="21">
                  <c:v>12.379000000000014</c:v>
                </c:pt>
                <c:pt idx="22">
                  <c:v>12.139000000000021</c:v>
                </c:pt>
                <c:pt idx="23">
                  <c:v>11.902999999999972</c:v>
                </c:pt>
                <c:pt idx="24" formatCode="#,##0.00">
                  <c:v>11.671000000000003</c:v>
                </c:pt>
                <c:pt idx="25">
                  <c:v>11.444000000000029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40.960000000000008</c:v>
                </c:pt>
                <c:pt idx="1">
                  <c:v>37.096999999999944</c:v>
                </c:pt>
                <c:pt idx="2">
                  <c:v>41.092999999999975</c:v>
                </c:pt>
                <c:pt idx="3">
                  <c:v>37.267000000000003</c:v>
                </c:pt>
                <c:pt idx="4">
                  <c:v>38.501000000000076</c:v>
                </c:pt>
                <c:pt idx="5">
                  <c:v>37.122000000000028</c:v>
                </c:pt>
                <c:pt idx="6">
                  <c:v>38.241999999999969</c:v>
                </c:pt>
                <c:pt idx="7">
                  <c:v>36.78799999999984</c:v>
                </c:pt>
                <c:pt idx="8">
                  <c:v>38.324999999999882</c:v>
                </c:pt>
                <c:pt idx="9">
                  <c:v>38.564000000000036</c:v>
                </c:pt>
                <c:pt idx="10">
                  <c:v>38.597000000000023</c:v>
                </c:pt>
                <c:pt idx="11">
                  <c:v>38.066999999999979</c:v>
                </c:pt>
                <c:pt idx="12">
                  <c:v>37.59800000000002</c:v>
                </c:pt>
                <c:pt idx="13">
                  <c:v>37.103000000000172</c:v>
                </c:pt>
                <c:pt idx="14">
                  <c:v>36.867000000000012</c:v>
                </c:pt>
                <c:pt idx="15">
                  <c:v>36.51100000000001</c:v>
                </c:pt>
                <c:pt idx="16">
                  <c:v>36.308999999999969</c:v>
                </c:pt>
                <c:pt idx="17">
                  <c:v>36.102000000000032</c:v>
                </c:pt>
                <c:pt idx="18">
                  <c:v>35.906999999999861</c:v>
                </c:pt>
                <c:pt idx="19">
                  <c:v>35.724000000000082</c:v>
                </c:pt>
                <c:pt idx="20">
                  <c:v>35.585999999999999</c:v>
                </c:pt>
                <c:pt idx="21">
                  <c:v>35.427999999999969</c:v>
                </c:pt>
                <c:pt idx="22">
                  <c:v>35.277000000000065</c:v>
                </c:pt>
                <c:pt idx="23">
                  <c:v>35.131999999999984</c:v>
                </c:pt>
                <c:pt idx="24" formatCode="#,##0.00">
                  <c:v>34.994999999999983</c:v>
                </c:pt>
                <c:pt idx="25">
                  <c:v>34.885999999999989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51.599999999999959</c:v>
                </c:pt>
                <c:pt idx="1">
                  <c:v>52.536000000000179</c:v>
                </c:pt>
                <c:pt idx="2">
                  <c:v>52.514000000000046</c:v>
                </c:pt>
                <c:pt idx="3">
                  <c:v>52.099000000000039</c:v>
                </c:pt>
                <c:pt idx="4">
                  <c:v>53.319999999999887</c:v>
                </c:pt>
                <c:pt idx="5">
                  <c:v>53.623000000000125</c:v>
                </c:pt>
                <c:pt idx="6">
                  <c:v>57.016999999999939</c:v>
                </c:pt>
                <c:pt idx="7">
                  <c:v>58.435999999999943</c:v>
                </c:pt>
                <c:pt idx="8">
                  <c:v>56.956000000000152</c:v>
                </c:pt>
                <c:pt idx="9">
                  <c:v>58.659000000000084</c:v>
                </c:pt>
                <c:pt idx="10">
                  <c:v>58.754999999999846</c:v>
                </c:pt>
                <c:pt idx="11">
                  <c:v>58.241000000000014</c:v>
                </c:pt>
                <c:pt idx="12">
                  <c:v>59.212999999999916</c:v>
                </c:pt>
                <c:pt idx="13">
                  <c:v>61.332999999999949</c:v>
                </c:pt>
                <c:pt idx="14">
                  <c:v>62.978999999999999</c:v>
                </c:pt>
                <c:pt idx="15">
                  <c:v>63.732000000000163</c:v>
                </c:pt>
                <c:pt idx="16">
                  <c:v>64.416000000000054</c:v>
                </c:pt>
                <c:pt idx="17">
                  <c:v>64.953000000000046</c:v>
                </c:pt>
                <c:pt idx="18">
                  <c:v>65.571000000000026</c:v>
                </c:pt>
                <c:pt idx="19">
                  <c:v>66.157000000000053</c:v>
                </c:pt>
                <c:pt idx="20">
                  <c:v>66.831999999999965</c:v>
                </c:pt>
                <c:pt idx="21">
                  <c:v>67.525000000000134</c:v>
                </c:pt>
                <c:pt idx="22">
                  <c:v>68.240000000000038</c:v>
                </c:pt>
                <c:pt idx="23">
                  <c:v>68.971999999999909</c:v>
                </c:pt>
                <c:pt idx="24" formatCode="#,##0.00">
                  <c:v>69.716999999999956</c:v>
                </c:pt>
                <c:pt idx="25">
                  <c:v>70.472999999999871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119.38399999999963</c:v>
                </c:pt>
                <c:pt idx="1">
                  <c:v>117.65399999999971</c:v>
                </c:pt>
                <c:pt idx="2">
                  <c:v>119.60899999999997</c:v>
                </c:pt>
                <c:pt idx="3">
                  <c:v>119.99399999999996</c:v>
                </c:pt>
                <c:pt idx="4">
                  <c:v>118.66100000000014</c:v>
                </c:pt>
                <c:pt idx="5">
                  <c:v>118.06299999999985</c:v>
                </c:pt>
                <c:pt idx="6">
                  <c:v>124.47400000000025</c:v>
                </c:pt>
                <c:pt idx="7">
                  <c:v>120.1820000000003</c:v>
                </c:pt>
                <c:pt idx="8">
                  <c:v>120.25899999999993</c:v>
                </c:pt>
                <c:pt idx="9">
                  <c:v>125.00300000000009</c:v>
                </c:pt>
                <c:pt idx="10">
                  <c:v>128.71599999999992</c:v>
                </c:pt>
                <c:pt idx="11">
                  <c:v>129.16000000000008</c:v>
                </c:pt>
                <c:pt idx="12">
                  <c:v>129.25799999999975</c:v>
                </c:pt>
                <c:pt idx="13">
                  <c:v>129.26399999999995</c:v>
                </c:pt>
                <c:pt idx="14">
                  <c:v>129.45500000000004</c:v>
                </c:pt>
                <c:pt idx="15">
                  <c:v>129.74899999999994</c:v>
                </c:pt>
                <c:pt idx="16">
                  <c:v>129.92900000000017</c:v>
                </c:pt>
                <c:pt idx="17">
                  <c:v>130.07599999999991</c:v>
                </c:pt>
                <c:pt idx="18">
                  <c:v>130.20300000000012</c:v>
                </c:pt>
                <c:pt idx="19">
                  <c:v>130.32400000000021</c:v>
                </c:pt>
                <c:pt idx="20">
                  <c:v>130.47200000000026</c:v>
                </c:pt>
                <c:pt idx="21">
                  <c:v>130.63199999999989</c:v>
                </c:pt>
                <c:pt idx="22">
                  <c:v>130.78599999999975</c:v>
                </c:pt>
                <c:pt idx="23">
                  <c:v>131.00300000000007</c:v>
                </c:pt>
                <c:pt idx="24" formatCode="#,##0.00">
                  <c:v>131.20799999999991</c:v>
                </c:pt>
                <c:pt idx="25">
                  <c:v>131.40799999999993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24.876000000000005</c:v>
                </c:pt>
                <c:pt idx="1">
                  <c:v>24.12900000000004</c:v>
                </c:pt>
                <c:pt idx="2">
                  <c:v>25.795000000000019</c:v>
                </c:pt>
                <c:pt idx="3">
                  <c:v>24.205999999999968</c:v>
                </c:pt>
                <c:pt idx="4">
                  <c:v>24.29999999999999</c:v>
                </c:pt>
                <c:pt idx="5">
                  <c:v>26.707999999999974</c:v>
                </c:pt>
                <c:pt idx="6">
                  <c:v>26.929999999999897</c:v>
                </c:pt>
                <c:pt idx="7">
                  <c:v>25.031999999999993</c:v>
                </c:pt>
                <c:pt idx="8">
                  <c:v>26.228999999999971</c:v>
                </c:pt>
                <c:pt idx="9">
                  <c:v>26.640999999999835</c:v>
                </c:pt>
                <c:pt idx="10">
                  <c:v>25.495999999999984</c:v>
                </c:pt>
                <c:pt idx="11">
                  <c:v>26.286999999999988</c:v>
                </c:pt>
                <c:pt idx="12">
                  <c:v>26.174999999999972</c:v>
                </c:pt>
                <c:pt idx="13">
                  <c:v>26.213000000000051</c:v>
                </c:pt>
                <c:pt idx="14">
                  <c:v>26.313999999999968</c:v>
                </c:pt>
                <c:pt idx="15">
                  <c:v>26.369999999999976</c:v>
                </c:pt>
                <c:pt idx="16">
                  <c:v>26.402999999999967</c:v>
                </c:pt>
                <c:pt idx="17">
                  <c:v>26.432999999999968</c:v>
                </c:pt>
                <c:pt idx="18">
                  <c:v>26.459999999999987</c:v>
                </c:pt>
                <c:pt idx="19">
                  <c:v>26.488000000000106</c:v>
                </c:pt>
                <c:pt idx="20">
                  <c:v>26.519999999999964</c:v>
                </c:pt>
                <c:pt idx="21">
                  <c:v>26.547000000000018</c:v>
                </c:pt>
                <c:pt idx="22">
                  <c:v>26.57299999999999</c:v>
                </c:pt>
                <c:pt idx="23">
                  <c:v>26.596999999999998</c:v>
                </c:pt>
                <c:pt idx="24" formatCode="#,##0.00">
                  <c:v>26.621000000000002</c:v>
                </c:pt>
                <c:pt idx="25">
                  <c:v>26.643999999999981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50.334000000000181</c:v>
                </c:pt>
                <c:pt idx="1">
                  <c:v>54.090000000000046</c:v>
                </c:pt>
                <c:pt idx="2">
                  <c:v>56.788000000000032</c:v>
                </c:pt>
                <c:pt idx="3">
                  <c:v>57.320999999999856</c:v>
                </c:pt>
                <c:pt idx="4">
                  <c:v>60.293000000000049</c:v>
                </c:pt>
                <c:pt idx="5">
                  <c:v>59.800999999999895</c:v>
                </c:pt>
                <c:pt idx="6">
                  <c:v>60.530000000000044</c:v>
                </c:pt>
                <c:pt idx="7">
                  <c:v>63.246000000000002</c:v>
                </c:pt>
                <c:pt idx="8">
                  <c:v>68.221999999999795</c:v>
                </c:pt>
                <c:pt idx="9">
                  <c:v>66.41200000000012</c:v>
                </c:pt>
                <c:pt idx="10">
                  <c:v>63.258999999999766</c:v>
                </c:pt>
                <c:pt idx="11">
                  <c:v>60.943000000000133</c:v>
                </c:pt>
                <c:pt idx="12">
                  <c:v>62.279000000000103</c:v>
                </c:pt>
                <c:pt idx="13">
                  <c:v>64.046999999999898</c:v>
                </c:pt>
                <c:pt idx="14">
                  <c:v>65.640000000000043</c:v>
                </c:pt>
                <c:pt idx="15">
                  <c:v>66.761000000000024</c:v>
                </c:pt>
                <c:pt idx="16">
                  <c:v>67.740999999999943</c:v>
                </c:pt>
                <c:pt idx="17">
                  <c:v>68.629000000000076</c:v>
                </c:pt>
                <c:pt idx="18">
                  <c:v>69.461999999999946</c:v>
                </c:pt>
                <c:pt idx="19">
                  <c:v>70.253000000000014</c:v>
                </c:pt>
                <c:pt idx="20">
                  <c:v>71.028000000000034</c:v>
                </c:pt>
                <c:pt idx="21">
                  <c:v>71.766999999999953</c:v>
                </c:pt>
                <c:pt idx="22">
                  <c:v>72.474999999999952</c:v>
                </c:pt>
                <c:pt idx="23">
                  <c:v>73.150000000000261</c:v>
                </c:pt>
                <c:pt idx="24" formatCode="#,##0.00">
                  <c:v>73.792999999999978</c:v>
                </c:pt>
                <c:pt idx="25">
                  <c:v>74.405999999999977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3.8660000000000068</c:v>
                </c:pt>
                <c:pt idx="1">
                  <c:v>5.6210000000000164</c:v>
                </c:pt>
                <c:pt idx="2">
                  <c:v>6.5579999999999989</c:v>
                </c:pt>
                <c:pt idx="3">
                  <c:v>4.4659999999999984</c:v>
                </c:pt>
                <c:pt idx="4">
                  <c:v>5.285000000000001</c:v>
                </c:pt>
                <c:pt idx="5">
                  <c:v>5.1289999999999916</c:v>
                </c:pt>
                <c:pt idx="6">
                  <c:v>4.2350000000000039</c:v>
                </c:pt>
                <c:pt idx="7">
                  <c:v>4.6999999999999931</c:v>
                </c:pt>
                <c:pt idx="8">
                  <c:v>4.9540000000000051</c:v>
                </c:pt>
                <c:pt idx="9">
                  <c:v>4.6780000000000088</c:v>
                </c:pt>
                <c:pt idx="10">
                  <c:v>4.7079999999999975</c:v>
                </c:pt>
                <c:pt idx="11">
                  <c:v>4.6370000000000022</c:v>
                </c:pt>
                <c:pt idx="12">
                  <c:v>4.6069999999999904</c:v>
                </c:pt>
                <c:pt idx="13">
                  <c:v>4.5749999999999948</c:v>
                </c:pt>
                <c:pt idx="14">
                  <c:v>4.5500000000000043</c:v>
                </c:pt>
                <c:pt idx="15">
                  <c:v>4.5449999999999999</c:v>
                </c:pt>
                <c:pt idx="16">
                  <c:v>4.5340000000000122</c:v>
                </c:pt>
                <c:pt idx="17">
                  <c:v>4.5229999999999952</c:v>
                </c:pt>
                <c:pt idx="18">
                  <c:v>4.5130000000000008</c:v>
                </c:pt>
                <c:pt idx="19">
                  <c:v>4.5019999999999962</c:v>
                </c:pt>
                <c:pt idx="20">
                  <c:v>4.4900000000000011</c:v>
                </c:pt>
                <c:pt idx="21">
                  <c:v>4.4779999999999962</c:v>
                </c:pt>
                <c:pt idx="22">
                  <c:v>4.4669999999999943</c:v>
                </c:pt>
                <c:pt idx="23">
                  <c:v>4.4549999999999956</c:v>
                </c:pt>
                <c:pt idx="24" formatCode="#,##0.00">
                  <c:v>4.4429999999999978</c:v>
                </c:pt>
                <c:pt idx="25">
                  <c:v>4.4319999999999995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30.535999999999898</c:v>
                </c:pt>
                <c:pt idx="1">
                  <c:v>33.066000000000059</c:v>
                </c:pt>
                <c:pt idx="2">
                  <c:v>29.862000000000013</c:v>
                </c:pt>
                <c:pt idx="3">
                  <c:v>35.198000000000071</c:v>
                </c:pt>
                <c:pt idx="4">
                  <c:v>34.299000000000071</c:v>
                </c:pt>
                <c:pt idx="5">
                  <c:v>37.552000000000056</c:v>
                </c:pt>
                <c:pt idx="6">
                  <c:v>37.644999999999918</c:v>
                </c:pt>
                <c:pt idx="7">
                  <c:v>34.889000000000024</c:v>
                </c:pt>
                <c:pt idx="8">
                  <c:v>35.093999999999916</c:v>
                </c:pt>
                <c:pt idx="9">
                  <c:v>35.593000000000025</c:v>
                </c:pt>
                <c:pt idx="10">
                  <c:v>35.743000000000031</c:v>
                </c:pt>
                <c:pt idx="11">
                  <c:v>36.519999999999989</c:v>
                </c:pt>
                <c:pt idx="12">
                  <c:v>36.814999999999941</c:v>
                </c:pt>
                <c:pt idx="13">
                  <c:v>37.423999999999921</c:v>
                </c:pt>
                <c:pt idx="14">
                  <c:v>37.898000000000025</c:v>
                </c:pt>
                <c:pt idx="15">
                  <c:v>38.287999999999997</c:v>
                </c:pt>
                <c:pt idx="16">
                  <c:v>38.648999999999972</c:v>
                </c:pt>
                <c:pt idx="17">
                  <c:v>38.960999999999821</c:v>
                </c:pt>
                <c:pt idx="18">
                  <c:v>39.256000000000093</c:v>
                </c:pt>
                <c:pt idx="19">
                  <c:v>39.548999999999992</c:v>
                </c:pt>
                <c:pt idx="20">
                  <c:v>39.857999999999969</c:v>
                </c:pt>
                <c:pt idx="21">
                  <c:v>40.159000000000049</c:v>
                </c:pt>
                <c:pt idx="22">
                  <c:v>40.454000000000057</c:v>
                </c:pt>
                <c:pt idx="23">
                  <c:v>40.735999999999912</c:v>
                </c:pt>
                <c:pt idx="24" formatCode="#,##0.00">
                  <c:v>41.000999999999955</c:v>
                </c:pt>
                <c:pt idx="25">
                  <c:v>41.252000000000052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28.482000000000024</c:v>
                </c:pt>
                <c:pt idx="1">
                  <c:v>27.411999999999981</c:v>
                </c:pt>
                <c:pt idx="2">
                  <c:v>28.645999999999972</c:v>
                </c:pt>
                <c:pt idx="3">
                  <c:v>30.321999999999932</c:v>
                </c:pt>
                <c:pt idx="4">
                  <c:v>28.307999999999993</c:v>
                </c:pt>
                <c:pt idx="5">
                  <c:v>29.002000000000034</c:v>
                </c:pt>
                <c:pt idx="6">
                  <c:v>27.861999999999984</c:v>
                </c:pt>
                <c:pt idx="7">
                  <c:v>27.039999999999928</c:v>
                </c:pt>
                <c:pt idx="8">
                  <c:v>29.118000000000045</c:v>
                </c:pt>
                <c:pt idx="9">
                  <c:v>28.338000000000061</c:v>
                </c:pt>
                <c:pt idx="10">
                  <c:v>29.720000000000066</c:v>
                </c:pt>
                <c:pt idx="11">
                  <c:v>30.131999999999991</c:v>
                </c:pt>
                <c:pt idx="12">
                  <c:v>29.994000000000078</c:v>
                </c:pt>
                <c:pt idx="13">
                  <c:v>29.828999999999947</c:v>
                </c:pt>
                <c:pt idx="14">
                  <c:v>29.624999999999996</c:v>
                </c:pt>
                <c:pt idx="15">
                  <c:v>29.477999999999973</c:v>
                </c:pt>
                <c:pt idx="16">
                  <c:v>29.359000000000005</c:v>
                </c:pt>
                <c:pt idx="17">
                  <c:v>29.237000000000023</c:v>
                </c:pt>
                <c:pt idx="18">
                  <c:v>29.114000000000047</c:v>
                </c:pt>
                <c:pt idx="19">
                  <c:v>28.989000000000004</c:v>
                </c:pt>
                <c:pt idx="20">
                  <c:v>28.867999999999974</c:v>
                </c:pt>
                <c:pt idx="21">
                  <c:v>28.732000000000049</c:v>
                </c:pt>
                <c:pt idx="22">
                  <c:v>28.595999999999979</c:v>
                </c:pt>
                <c:pt idx="23">
                  <c:v>28.461000000000027</c:v>
                </c:pt>
                <c:pt idx="24" formatCode="#,##0.00">
                  <c:v>28.325999999999979</c:v>
                </c:pt>
                <c:pt idx="25">
                  <c:v>28.19100000000002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11.585000000000012</c:v>
                </c:pt>
                <c:pt idx="1">
                  <c:v>11.610000000000026</c:v>
                </c:pt>
                <c:pt idx="2">
                  <c:v>13.532000000000021</c:v>
                </c:pt>
                <c:pt idx="3">
                  <c:v>13.857000000000003</c:v>
                </c:pt>
                <c:pt idx="4">
                  <c:v>15.563999999999998</c:v>
                </c:pt>
                <c:pt idx="5">
                  <c:v>14.686000000000011</c:v>
                </c:pt>
                <c:pt idx="6">
                  <c:v>15.213999999999977</c:v>
                </c:pt>
                <c:pt idx="7">
                  <c:v>14.120999999999968</c:v>
                </c:pt>
                <c:pt idx="8">
                  <c:v>14.261000000000015</c:v>
                </c:pt>
                <c:pt idx="9">
                  <c:v>15.139000000000021</c:v>
                </c:pt>
                <c:pt idx="10">
                  <c:v>16.632999999999985</c:v>
                </c:pt>
                <c:pt idx="11">
                  <c:v>16.322999999999986</c:v>
                </c:pt>
                <c:pt idx="12">
                  <c:v>15.997000000000005</c:v>
                </c:pt>
                <c:pt idx="13">
                  <c:v>15.771999999999979</c:v>
                </c:pt>
                <c:pt idx="14">
                  <c:v>15.665999999999991</c:v>
                </c:pt>
                <c:pt idx="15">
                  <c:v>15.685999999999996</c:v>
                </c:pt>
                <c:pt idx="16">
                  <c:v>15.744000000000021</c:v>
                </c:pt>
                <c:pt idx="17">
                  <c:v>15.822000000000033</c:v>
                </c:pt>
                <c:pt idx="18">
                  <c:v>15.908999999999997</c:v>
                </c:pt>
                <c:pt idx="19">
                  <c:v>15.999999999999995</c:v>
                </c:pt>
                <c:pt idx="20">
                  <c:v>16.093000000000011</c:v>
                </c:pt>
                <c:pt idx="21">
                  <c:v>16.185999999999972</c:v>
                </c:pt>
                <c:pt idx="22">
                  <c:v>16.278000000000009</c:v>
                </c:pt>
                <c:pt idx="23">
                  <c:v>16.369000000000018</c:v>
                </c:pt>
                <c:pt idx="24" formatCode="#,##0.00">
                  <c:v>16.457000000000019</c:v>
                </c:pt>
                <c:pt idx="25">
                  <c:v>16.541999999999987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55.177999999999869</c:v>
                </c:pt>
                <c:pt idx="1">
                  <c:v>57.167000000000009</c:v>
                </c:pt>
                <c:pt idx="2">
                  <c:v>62.118999999999943</c:v>
                </c:pt>
                <c:pt idx="3">
                  <c:v>60.49399999999995</c:v>
                </c:pt>
                <c:pt idx="4">
                  <c:v>66.862999999999928</c:v>
                </c:pt>
                <c:pt idx="5">
                  <c:v>69.708999999999946</c:v>
                </c:pt>
                <c:pt idx="6">
                  <c:v>70.34099999999988</c:v>
                </c:pt>
                <c:pt idx="7">
                  <c:v>62.755999999999915</c:v>
                </c:pt>
                <c:pt idx="8">
                  <c:v>71.109999999999971</c:v>
                </c:pt>
                <c:pt idx="9">
                  <c:v>76.406999999999883</c:v>
                </c:pt>
                <c:pt idx="10">
                  <c:v>72.970000000000169</c:v>
                </c:pt>
                <c:pt idx="11">
                  <c:v>74.378999999999962</c:v>
                </c:pt>
                <c:pt idx="12">
                  <c:v>74.840999999999909</c:v>
                </c:pt>
                <c:pt idx="13">
                  <c:v>75.429000000000045</c:v>
                </c:pt>
                <c:pt idx="14">
                  <c:v>76.058999999999969</c:v>
                </c:pt>
                <c:pt idx="15">
                  <c:v>76.563999999999908</c:v>
                </c:pt>
                <c:pt idx="16">
                  <c:v>77.029999999999959</c:v>
                </c:pt>
                <c:pt idx="17">
                  <c:v>77.519000000000005</c:v>
                </c:pt>
                <c:pt idx="18">
                  <c:v>78.02599999999984</c:v>
                </c:pt>
                <c:pt idx="19">
                  <c:v>78.556999999999931</c:v>
                </c:pt>
                <c:pt idx="20">
                  <c:v>79.116</c:v>
                </c:pt>
                <c:pt idx="21">
                  <c:v>79.66400000000003</c:v>
                </c:pt>
                <c:pt idx="22">
                  <c:v>80.216999999999871</c:v>
                </c:pt>
                <c:pt idx="23">
                  <c:v>80.770999999999916</c:v>
                </c:pt>
                <c:pt idx="24" formatCode="#,##0.00">
                  <c:v>81.326000000000008</c:v>
                </c:pt>
                <c:pt idx="25">
                  <c:v>81.882000000000119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49.624000000000038</c:v>
                </c:pt>
                <c:pt idx="1">
                  <c:v>51.650999999999996</c:v>
                </c:pt>
                <c:pt idx="2">
                  <c:v>58.334000000000081</c:v>
                </c:pt>
                <c:pt idx="3">
                  <c:v>54.223000000000006</c:v>
                </c:pt>
                <c:pt idx="4">
                  <c:v>62.298000000000037</c:v>
                </c:pt>
                <c:pt idx="5">
                  <c:v>54.400999999999861</c:v>
                </c:pt>
                <c:pt idx="6">
                  <c:v>59.350999999999871</c:v>
                </c:pt>
                <c:pt idx="7">
                  <c:v>59.804999999999971</c:v>
                </c:pt>
                <c:pt idx="8">
                  <c:v>59.842000000000034</c:v>
                </c:pt>
                <c:pt idx="9">
                  <c:v>58.007000000000026</c:v>
                </c:pt>
                <c:pt idx="10">
                  <c:v>53.860999999999933</c:v>
                </c:pt>
                <c:pt idx="11">
                  <c:v>54.912999999999947</c:v>
                </c:pt>
                <c:pt idx="12">
                  <c:v>56.27499999999992</c:v>
                </c:pt>
                <c:pt idx="13">
                  <c:v>57.271999999999885</c:v>
                </c:pt>
                <c:pt idx="14">
                  <c:v>57.899000000000022</c:v>
                </c:pt>
                <c:pt idx="15">
                  <c:v>58.406000000000049</c:v>
                </c:pt>
                <c:pt idx="16">
                  <c:v>58.966000000000079</c:v>
                </c:pt>
                <c:pt idx="17">
                  <c:v>59.520999999999944</c:v>
                </c:pt>
                <c:pt idx="18">
                  <c:v>60.074000000000048</c:v>
                </c:pt>
                <c:pt idx="19">
                  <c:v>60.628999999999969</c:v>
                </c:pt>
                <c:pt idx="20">
                  <c:v>61.199000000000026</c:v>
                </c:pt>
                <c:pt idx="21">
                  <c:v>61.75299999999995</c:v>
                </c:pt>
                <c:pt idx="22">
                  <c:v>62.309000000000019</c:v>
                </c:pt>
                <c:pt idx="23">
                  <c:v>62.867999999999732</c:v>
                </c:pt>
                <c:pt idx="24" formatCode="#,##0.00">
                  <c:v>63.427999999999976</c:v>
                </c:pt>
                <c:pt idx="25">
                  <c:v>63.991999999999926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20.991999999999969</c:v>
                </c:pt>
                <c:pt idx="1">
                  <c:v>23.670000000000009</c:v>
                </c:pt>
                <c:pt idx="2">
                  <c:v>21.167000000000019</c:v>
                </c:pt>
                <c:pt idx="3">
                  <c:v>20.642000000000007</c:v>
                </c:pt>
                <c:pt idx="4">
                  <c:v>22.577999999999975</c:v>
                </c:pt>
                <c:pt idx="5">
                  <c:v>24.523000000000028</c:v>
                </c:pt>
                <c:pt idx="6">
                  <c:v>21.638000000000034</c:v>
                </c:pt>
                <c:pt idx="7">
                  <c:v>22.817999999999962</c:v>
                </c:pt>
                <c:pt idx="8">
                  <c:v>25.000999999999973</c:v>
                </c:pt>
                <c:pt idx="9">
                  <c:v>22.807000000000002</c:v>
                </c:pt>
                <c:pt idx="10">
                  <c:v>21.54500000000003</c:v>
                </c:pt>
                <c:pt idx="11">
                  <c:v>22.323000000000011</c:v>
                </c:pt>
                <c:pt idx="12">
                  <c:v>22.909000000000027</c:v>
                </c:pt>
                <c:pt idx="13">
                  <c:v>23.45599999999995</c:v>
                </c:pt>
                <c:pt idx="14">
                  <c:v>23.832999999999991</c:v>
                </c:pt>
                <c:pt idx="15">
                  <c:v>24.040999999999979</c:v>
                </c:pt>
                <c:pt idx="16">
                  <c:v>24.329000000000033</c:v>
                </c:pt>
                <c:pt idx="17">
                  <c:v>24.599000000000071</c:v>
                </c:pt>
                <c:pt idx="18">
                  <c:v>24.854999999999993</c:v>
                </c:pt>
                <c:pt idx="19">
                  <c:v>25.101999999999972</c:v>
                </c:pt>
                <c:pt idx="20">
                  <c:v>25.366999999999948</c:v>
                </c:pt>
                <c:pt idx="21">
                  <c:v>25.643999999999973</c:v>
                </c:pt>
                <c:pt idx="22">
                  <c:v>25.92700000000001</c:v>
                </c:pt>
                <c:pt idx="23">
                  <c:v>26.211000000000016</c:v>
                </c:pt>
                <c:pt idx="24" formatCode="#,##0.00">
                  <c:v>26.494999999999994</c:v>
                </c:pt>
                <c:pt idx="25">
                  <c:v>26.778999999999989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24.779000000000003</c:v>
                </c:pt>
                <c:pt idx="1">
                  <c:v>24.695000000000014</c:v>
                </c:pt>
                <c:pt idx="2">
                  <c:v>24.333999999999961</c:v>
                </c:pt>
                <c:pt idx="3">
                  <c:v>27.81600000000001</c:v>
                </c:pt>
                <c:pt idx="4">
                  <c:v>25.563999999999997</c:v>
                </c:pt>
                <c:pt idx="5">
                  <c:v>25.916999999999994</c:v>
                </c:pt>
                <c:pt idx="6">
                  <c:v>24.656999999999982</c:v>
                </c:pt>
                <c:pt idx="7">
                  <c:v>21.977999999999984</c:v>
                </c:pt>
                <c:pt idx="8">
                  <c:v>25.426999999999996</c:v>
                </c:pt>
                <c:pt idx="9">
                  <c:v>28.181000000000054</c:v>
                </c:pt>
                <c:pt idx="10">
                  <c:v>26.764999999999993</c:v>
                </c:pt>
                <c:pt idx="11">
                  <c:v>26.505000000000067</c:v>
                </c:pt>
                <c:pt idx="12">
                  <c:v>26.318999999999949</c:v>
                </c:pt>
                <c:pt idx="13">
                  <c:v>26.351000000000049</c:v>
                </c:pt>
                <c:pt idx="14">
                  <c:v>26.402000000000065</c:v>
                </c:pt>
                <c:pt idx="15">
                  <c:v>26.386000000000024</c:v>
                </c:pt>
                <c:pt idx="16">
                  <c:v>26.357999999999983</c:v>
                </c:pt>
                <c:pt idx="17">
                  <c:v>26.334000000000007</c:v>
                </c:pt>
                <c:pt idx="18">
                  <c:v>26.31800000000004</c:v>
                </c:pt>
                <c:pt idx="19">
                  <c:v>26.311999999999998</c:v>
                </c:pt>
                <c:pt idx="20">
                  <c:v>26.320999999999966</c:v>
                </c:pt>
                <c:pt idx="21">
                  <c:v>26.338999999999949</c:v>
                </c:pt>
                <c:pt idx="22">
                  <c:v>26.363000000000003</c:v>
                </c:pt>
                <c:pt idx="23">
                  <c:v>26.393000000000036</c:v>
                </c:pt>
                <c:pt idx="24" formatCode="#,##0.00">
                  <c:v>26.428000000000015</c:v>
                </c:pt>
                <c:pt idx="25">
                  <c:v>26.46999999999997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39.753000000000057</c:v>
                </c:pt>
                <c:pt idx="1">
                  <c:v>36.121000000000024</c:v>
                </c:pt>
                <c:pt idx="2">
                  <c:v>35.48299999999999</c:v>
                </c:pt>
                <c:pt idx="3">
                  <c:v>34.573</c:v>
                </c:pt>
                <c:pt idx="4">
                  <c:v>34.70900000000001</c:v>
                </c:pt>
                <c:pt idx="5">
                  <c:v>32.696000000000005</c:v>
                </c:pt>
                <c:pt idx="6">
                  <c:v>32.770000000000095</c:v>
                </c:pt>
                <c:pt idx="7">
                  <c:v>32.360999999999997</c:v>
                </c:pt>
                <c:pt idx="8">
                  <c:v>32.326000000000001</c:v>
                </c:pt>
                <c:pt idx="9">
                  <c:v>31.330000000000027</c:v>
                </c:pt>
                <c:pt idx="10">
                  <c:v>32.316999999999958</c:v>
                </c:pt>
                <c:pt idx="11">
                  <c:v>31.942999999999994</c:v>
                </c:pt>
                <c:pt idx="12">
                  <c:v>32.238999999999969</c:v>
                </c:pt>
                <c:pt idx="13">
                  <c:v>32.305000000000064</c:v>
                </c:pt>
                <c:pt idx="14">
                  <c:v>32.426999999999992</c:v>
                </c:pt>
                <c:pt idx="15">
                  <c:v>32.386000000000003</c:v>
                </c:pt>
                <c:pt idx="16">
                  <c:v>32.344000000000072</c:v>
                </c:pt>
                <c:pt idx="17">
                  <c:v>32.300999999999959</c:v>
                </c:pt>
                <c:pt idx="18">
                  <c:v>32.25700000000009</c:v>
                </c:pt>
                <c:pt idx="19">
                  <c:v>32.211999999999982</c:v>
                </c:pt>
                <c:pt idx="20">
                  <c:v>32.165000000000035</c:v>
                </c:pt>
                <c:pt idx="21">
                  <c:v>32.106999999999999</c:v>
                </c:pt>
                <c:pt idx="22">
                  <c:v>32.046999999999976</c:v>
                </c:pt>
                <c:pt idx="23">
                  <c:v>31.988000000000049</c:v>
                </c:pt>
                <c:pt idx="24" formatCode="#,##0.00">
                  <c:v>31.929999999999971</c:v>
                </c:pt>
                <c:pt idx="25">
                  <c:v>31.871000000000034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63.884000000000178</c:v>
                </c:pt>
                <c:pt idx="1">
                  <c:v>65.274999999999849</c:v>
                </c:pt>
                <c:pt idx="2">
                  <c:v>64.728000000000009</c:v>
                </c:pt>
                <c:pt idx="3">
                  <c:v>64.721999999999866</c:v>
                </c:pt>
                <c:pt idx="4">
                  <c:v>65.500999999999934</c:v>
                </c:pt>
                <c:pt idx="5">
                  <c:v>68.339999999999918</c:v>
                </c:pt>
                <c:pt idx="6">
                  <c:v>69.039999999999893</c:v>
                </c:pt>
                <c:pt idx="7">
                  <c:v>67.689000000000149</c:v>
                </c:pt>
                <c:pt idx="8">
                  <c:v>67.074000000000041</c:v>
                </c:pt>
                <c:pt idx="9">
                  <c:v>66.421999999999883</c:v>
                </c:pt>
                <c:pt idx="10">
                  <c:v>64.379999999999953</c:v>
                </c:pt>
                <c:pt idx="11">
                  <c:v>64.289999999999978</c:v>
                </c:pt>
                <c:pt idx="12">
                  <c:v>64.253000000000128</c:v>
                </c:pt>
                <c:pt idx="13">
                  <c:v>64.408000000000129</c:v>
                </c:pt>
                <c:pt idx="14">
                  <c:v>64.635999999999825</c:v>
                </c:pt>
                <c:pt idx="15">
                  <c:v>64.921000000000078</c:v>
                </c:pt>
                <c:pt idx="16">
                  <c:v>65.123000000000033</c:v>
                </c:pt>
                <c:pt idx="17">
                  <c:v>65.330000000000084</c:v>
                </c:pt>
                <c:pt idx="18">
                  <c:v>65.542999999999978</c:v>
                </c:pt>
                <c:pt idx="19">
                  <c:v>65.768999999999906</c:v>
                </c:pt>
                <c:pt idx="20">
                  <c:v>66.038999999999987</c:v>
                </c:pt>
                <c:pt idx="21">
                  <c:v>66.305999999999969</c:v>
                </c:pt>
                <c:pt idx="22">
                  <c:v>66.567999999999984</c:v>
                </c:pt>
                <c:pt idx="23">
                  <c:v>66.829000000000065</c:v>
                </c:pt>
                <c:pt idx="24" formatCode="#,##0.00">
                  <c:v>67.087999999999894</c:v>
                </c:pt>
                <c:pt idx="25">
                  <c:v>67.34199999999997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91.859999999999943</c:v>
                </c:pt>
                <c:pt idx="1">
                  <c:v>92.996000000000109</c:v>
                </c:pt>
                <c:pt idx="2">
                  <c:v>90.464000000000169</c:v>
                </c:pt>
                <c:pt idx="3">
                  <c:v>96.48500000000007</c:v>
                </c:pt>
                <c:pt idx="4">
                  <c:v>93.958999999999975</c:v>
                </c:pt>
                <c:pt idx="5">
                  <c:v>98.363</c:v>
                </c:pt>
                <c:pt idx="6">
                  <c:v>98.131999999999991</c:v>
                </c:pt>
                <c:pt idx="7">
                  <c:v>97.97600000000007</c:v>
                </c:pt>
                <c:pt idx="8">
                  <c:v>100.17699999999996</c:v>
                </c:pt>
                <c:pt idx="9">
                  <c:v>101.89700000000009</c:v>
                </c:pt>
                <c:pt idx="10">
                  <c:v>98.568000000000083</c:v>
                </c:pt>
                <c:pt idx="11">
                  <c:v>100.28499999999987</c:v>
                </c:pt>
                <c:pt idx="12">
                  <c:v>101.79499999999996</c:v>
                </c:pt>
                <c:pt idx="13">
                  <c:v>103.04999999999991</c:v>
                </c:pt>
                <c:pt idx="14">
                  <c:v>104.501</c:v>
                </c:pt>
                <c:pt idx="15">
                  <c:v>105.64200000000021</c:v>
                </c:pt>
                <c:pt idx="16">
                  <c:v>106.53799999999981</c:v>
                </c:pt>
                <c:pt idx="17">
                  <c:v>107.3549999999999</c:v>
                </c:pt>
                <c:pt idx="18">
                  <c:v>108.14299999999999</c:v>
                </c:pt>
                <c:pt idx="19">
                  <c:v>108.92099999999996</c:v>
                </c:pt>
                <c:pt idx="20">
                  <c:v>109.68799999999997</c:v>
                </c:pt>
                <c:pt idx="21">
                  <c:v>110.44400000000022</c:v>
                </c:pt>
                <c:pt idx="22">
                  <c:v>111.18999999999991</c:v>
                </c:pt>
                <c:pt idx="23">
                  <c:v>111.93999999999994</c:v>
                </c:pt>
                <c:pt idx="24" formatCode="#,##0.00">
                  <c:v>112.69799999999989</c:v>
                </c:pt>
                <c:pt idx="25">
                  <c:v>113.46300000000012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18.301000000000023</c:v>
                </c:pt>
                <c:pt idx="1">
                  <c:v>17.885000000000005</c:v>
                </c:pt>
                <c:pt idx="2">
                  <c:v>18.426000000000023</c:v>
                </c:pt>
                <c:pt idx="3">
                  <c:v>16.221000000000029</c:v>
                </c:pt>
                <c:pt idx="4">
                  <c:v>18.879000000000012</c:v>
                </c:pt>
                <c:pt idx="5">
                  <c:v>16.639000000000017</c:v>
                </c:pt>
                <c:pt idx="6">
                  <c:v>17.801999999999996</c:v>
                </c:pt>
                <c:pt idx="7">
                  <c:v>20.186000000000043</c:v>
                </c:pt>
                <c:pt idx="8">
                  <c:v>19.262999999999991</c:v>
                </c:pt>
                <c:pt idx="9">
                  <c:v>18.137000000000011</c:v>
                </c:pt>
                <c:pt idx="10">
                  <c:v>18.630000000000035</c:v>
                </c:pt>
                <c:pt idx="11">
                  <c:v>18.584000000000003</c:v>
                </c:pt>
                <c:pt idx="12">
                  <c:v>18.592000000000048</c:v>
                </c:pt>
                <c:pt idx="13">
                  <c:v>18.783000000000005</c:v>
                </c:pt>
                <c:pt idx="14">
                  <c:v>19.064999999999984</c:v>
                </c:pt>
                <c:pt idx="15">
                  <c:v>19.195999999999973</c:v>
                </c:pt>
                <c:pt idx="16">
                  <c:v>19.30800000000001</c:v>
                </c:pt>
                <c:pt idx="17">
                  <c:v>19.397000000000034</c:v>
                </c:pt>
                <c:pt idx="18">
                  <c:v>19.471000000000011</c:v>
                </c:pt>
                <c:pt idx="19">
                  <c:v>19.537999999999951</c:v>
                </c:pt>
                <c:pt idx="20">
                  <c:v>19.620999999999988</c:v>
                </c:pt>
                <c:pt idx="21">
                  <c:v>19.698000000000011</c:v>
                </c:pt>
                <c:pt idx="22">
                  <c:v>19.772999999999968</c:v>
                </c:pt>
                <c:pt idx="23">
                  <c:v>19.846000000000011</c:v>
                </c:pt>
                <c:pt idx="24">
                  <c:v>19.917999999999989</c:v>
                </c:pt>
                <c:pt idx="25">
                  <c:v>19.990000000000016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60.577999999999996</c:v>
                </c:pt>
                <c:pt idx="1">
                  <c:v>60.311999999999927</c:v>
                </c:pt>
                <c:pt idx="2">
                  <c:v>62.518000000000043</c:v>
                </c:pt>
                <c:pt idx="3">
                  <c:v>60.155999999999992</c:v>
                </c:pt>
                <c:pt idx="4">
                  <c:v>57.545000000000101</c:v>
                </c:pt>
                <c:pt idx="5">
                  <c:v>57.083000000000013</c:v>
                </c:pt>
                <c:pt idx="6">
                  <c:v>58.282999999999966</c:v>
                </c:pt>
                <c:pt idx="7">
                  <c:v>57.900999999999847</c:v>
                </c:pt>
                <c:pt idx="8">
                  <c:v>57.702999999999861</c:v>
                </c:pt>
                <c:pt idx="9">
                  <c:v>59.764999999999993</c:v>
                </c:pt>
                <c:pt idx="10">
                  <c:v>59.470000000000027</c:v>
                </c:pt>
                <c:pt idx="11">
                  <c:v>59.101000000000013</c:v>
                </c:pt>
                <c:pt idx="12">
                  <c:v>58.46599999999998</c:v>
                </c:pt>
                <c:pt idx="13">
                  <c:v>57.861000000000182</c:v>
                </c:pt>
                <c:pt idx="14">
                  <c:v>57.462999999999965</c:v>
                </c:pt>
                <c:pt idx="15">
                  <c:v>56.913000000000004</c:v>
                </c:pt>
                <c:pt idx="16">
                  <c:v>56.429999999999993</c:v>
                </c:pt>
                <c:pt idx="17">
                  <c:v>55.945000000000029</c:v>
                </c:pt>
                <c:pt idx="18">
                  <c:v>55.477999999999881</c:v>
                </c:pt>
                <c:pt idx="19">
                  <c:v>55.028000000000098</c:v>
                </c:pt>
                <c:pt idx="20">
                  <c:v>54.641000000000005</c:v>
                </c:pt>
                <c:pt idx="21">
                  <c:v>54.23599999999999</c:v>
                </c:pt>
                <c:pt idx="22">
                  <c:v>53.840000000000082</c:v>
                </c:pt>
                <c:pt idx="23">
                  <c:v>53.452999999999946</c:v>
                </c:pt>
                <c:pt idx="24">
                  <c:v>53.077999999999982</c:v>
                </c:pt>
                <c:pt idx="25">
                  <c:v>52.735000000000028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51.599999999999959</c:v>
                </c:pt>
                <c:pt idx="1">
                  <c:v>52.536000000000179</c:v>
                </c:pt>
                <c:pt idx="2">
                  <c:v>52.514000000000046</c:v>
                </c:pt>
                <c:pt idx="3">
                  <c:v>52.099000000000039</c:v>
                </c:pt>
                <c:pt idx="4">
                  <c:v>53.319999999999887</c:v>
                </c:pt>
                <c:pt idx="5">
                  <c:v>53.623000000000125</c:v>
                </c:pt>
                <c:pt idx="6">
                  <c:v>57.016999999999939</c:v>
                </c:pt>
                <c:pt idx="7">
                  <c:v>58.435999999999943</c:v>
                </c:pt>
                <c:pt idx="8">
                  <c:v>56.956000000000152</c:v>
                </c:pt>
                <c:pt idx="9">
                  <c:v>58.659000000000084</c:v>
                </c:pt>
                <c:pt idx="10">
                  <c:v>58.754999999999846</c:v>
                </c:pt>
                <c:pt idx="11">
                  <c:v>58.241000000000014</c:v>
                </c:pt>
                <c:pt idx="12">
                  <c:v>59.212999999999916</c:v>
                </c:pt>
                <c:pt idx="13">
                  <c:v>61.332999999999949</c:v>
                </c:pt>
                <c:pt idx="14">
                  <c:v>62.978999999999999</c:v>
                </c:pt>
                <c:pt idx="15">
                  <c:v>63.732000000000163</c:v>
                </c:pt>
                <c:pt idx="16">
                  <c:v>64.416000000000054</c:v>
                </c:pt>
                <c:pt idx="17">
                  <c:v>64.953000000000046</c:v>
                </c:pt>
                <c:pt idx="18">
                  <c:v>65.571000000000026</c:v>
                </c:pt>
                <c:pt idx="19">
                  <c:v>66.157000000000053</c:v>
                </c:pt>
                <c:pt idx="20">
                  <c:v>66.831999999999965</c:v>
                </c:pt>
                <c:pt idx="21">
                  <c:v>67.525000000000134</c:v>
                </c:pt>
                <c:pt idx="22">
                  <c:v>68.240000000000038</c:v>
                </c:pt>
                <c:pt idx="23">
                  <c:v>68.971999999999909</c:v>
                </c:pt>
                <c:pt idx="24" formatCode="#,##0.00">
                  <c:v>69.716999999999956</c:v>
                </c:pt>
                <c:pt idx="25">
                  <c:v>70.472999999999871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194.59399999999982</c:v>
                </c:pt>
                <c:pt idx="1">
                  <c:v>195.87299999999982</c:v>
                </c:pt>
                <c:pt idx="2">
                  <c:v>202.19200000000004</c:v>
                </c:pt>
                <c:pt idx="3">
                  <c:v>201.52099999999979</c:v>
                </c:pt>
                <c:pt idx="4">
                  <c:v>203.25400000000019</c:v>
                </c:pt>
                <c:pt idx="5">
                  <c:v>204.57199999999972</c:v>
                </c:pt>
                <c:pt idx="6">
                  <c:v>211.9340000000002</c:v>
                </c:pt>
                <c:pt idx="7">
                  <c:v>208.46000000000029</c:v>
                </c:pt>
                <c:pt idx="8">
                  <c:v>214.7099999999997</c:v>
                </c:pt>
                <c:pt idx="9">
                  <c:v>218.05600000000004</c:v>
                </c:pt>
                <c:pt idx="10">
                  <c:v>217.47099999999966</c:v>
                </c:pt>
                <c:pt idx="11">
                  <c:v>216.39000000000019</c:v>
                </c:pt>
                <c:pt idx="12">
                  <c:v>217.71199999999985</c:v>
                </c:pt>
                <c:pt idx="13">
                  <c:v>219.52399999999989</c:v>
                </c:pt>
                <c:pt idx="14">
                  <c:v>221.40900000000005</c:v>
                </c:pt>
                <c:pt idx="15">
                  <c:v>222.87999999999994</c:v>
                </c:pt>
                <c:pt idx="16">
                  <c:v>224.07300000000009</c:v>
                </c:pt>
                <c:pt idx="17">
                  <c:v>225.13799999999995</c:v>
                </c:pt>
                <c:pt idx="18">
                  <c:v>226.12500000000006</c:v>
                </c:pt>
                <c:pt idx="19">
                  <c:v>227.06500000000034</c:v>
                </c:pt>
                <c:pt idx="20">
                  <c:v>228.02000000000027</c:v>
                </c:pt>
                <c:pt idx="21">
                  <c:v>228.94599999999986</c:v>
                </c:pt>
                <c:pt idx="22">
                  <c:v>229.83399999999966</c:v>
                </c:pt>
                <c:pt idx="23">
                  <c:v>230.75000000000034</c:v>
                </c:pt>
                <c:pt idx="24">
                  <c:v>231.6219999999999</c:v>
                </c:pt>
                <c:pt idx="25">
                  <c:v>232.45799999999988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225.0419999999998</c:v>
                </c:pt>
                <c:pt idx="1">
                  <c:v>234.89200000000014</c:v>
                </c:pt>
                <c:pt idx="2">
                  <c:v>244.55200000000002</c:v>
                </c:pt>
                <c:pt idx="3">
                  <c:v>247.01799999999997</c:v>
                </c:pt>
                <c:pt idx="4">
                  <c:v>260.75900000000001</c:v>
                </c:pt>
                <c:pt idx="5">
                  <c:v>260.91899999999993</c:v>
                </c:pt>
                <c:pt idx="6">
                  <c:v>260.94299999999964</c:v>
                </c:pt>
                <c:pt idx="7">
                  <c:v>248.10699999999974</c:v>
                </c:pt>
                <c:pt idx="8">
                  <c:v>264.80699999999996</c:v>
                </c:pt>
                <c:pt idx="9">
                  <c:v>269.15000000000009</c:v>
                </c:pt>
                <c:pt idx="10">
                  <c:v>261.94500000000016</c:v>
                </c:pt>
                <c:pt idx="11">
                  <c:v>265.73199999999997</c:v>
                </c:pt>
                <c:pt idx="12">
                  <c:v>267.75699999999978</c:v>
                </c:pt>
                <c:pt idx="13">
                  <c:v>270.10799999999978</c:v>
                </c:pt>
                <c:pt idx="14">
                  <c:v>271.93200000000007</c:v>
                </c:pt>
                <c:pt idx="15">
                  <c:v>273.39399999999989</c:v>
                </c:pt>
                <c:pt idx="16">
                  <c:v>274.96900000000005</c:v>
                </c:pt>
                <c:pt idx="17">
                  <c:v>276.51599999999991</c:v>
                </c:pt>
                <c:pt idx="18">
                  <c:v>278.06500000000005</c:v>
                </c:pt>
                <c:pt idx="19">
                  <c:v>279.63999999999987</c:v>
                </c:pt>
                <c:pt idx="20">
                  <c:v>281.3119999999999</c:v>
                </c:pt>
                <c:pt idx="21">
                  <c:v>282.95499999999998</c:v>
                </c:pt>
                <c:pt idx="22">
                  <c:v>284.61099999999993</c:v>
                </c:pt>
                <c:pt idx="23">
                  <c:v>286.26399999999967</c:v>
                </c:pt>
                <c:pt idx="24">
                  <c:v>287.90399999999988</c:v>
                </c:pt>
                <c:pt idx="25">
                  <c:v>289.54000000000008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195.49700000000018</c:v>
                </c:pt>
                <c:pt idx="1">
                  <c:v>194.392</c:v>
                </c:pt>
                <c:pt idx="2">
                  <c:v>190.67500000000018</c:v>
                </c:pt>
                <c:pt idx="3">
                  <c:v>195.77999999999994</c:v>
                </c:pt>
                <c:pt idx="4">
                  <c:v>194.16899999999993</c:v>
                </c:pt>
                <c:pt idx="5">
                  <c:v>199.39899999999992</c:v>
                </c:pt>
                <c:pt idx="6">
                  <c:v>199.94199999999998</c:v>
                </c:pt>
                <c:pt idx="7">
                  <c:v>198.02600000000024</c:v>
                </c:pt>
                <c:pt idx="8">
                  <c:v>199.577</c:v>
                </c:pt>
                <c:pt idx="9">
                  <c:v>199.649</c:v>
                </c:pt>
                <c:pt idx="10">
                  <c:v>195.26499999999999</c:v>
                </c:pt>
                <c:pt idx="11">
                  <c:v>196.51799999999986</c:v>
                </c:pt>
                <c:pt idx="12">
                  <c:v>198.28700000000006</c:v>
                </c:pt>
                <c:pt idx="13">
                  <c:v>199.76300000000009</c:v>
                </c:pt>
                <c:pt idx="14">
                  <c:v>201.56399999999982</c:v>
                </c:pt>
                <c:pt idx="15">
                  <c:v>202.9490000000003</c:v>
                </c:pt>
                <c:pt idx="16">
                  <c:v>204.00499999999991</c:v>
                </c:pt>
                <c:pt idx="17">
                  <c:v>204.98599999999993</c:v>
                </c:pt>
                <c:pt idx="18">
                  <c:v>205.94300000000004</c:v>
                </c:pt>
                <c:pt idx="19">
                  <c:v>206.90199999999984</c:v>
                </c:pt>
                <c:pt idx="20">
                  <c:v>207.892</c:v>
                </c:pt>
                <c:pt idx="21">
                  <c:v>208.8570000000002</c:v>
                </c:pt>
                <c:pt idx="22">
                  <c:v>209.80499999999986</c:v>
                </c:pt>
                <c:pt idx="23">
                  <c:v>210.75700000000006</c:v>
                </c:pt>
                <c:pt idx="24">
                  <c:v>211.71599999999975</c:v>
                </c:pt>
                <c:pt idx="25">
                  <c:v>212.67600000000013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25.169173288228869</c:v>
                </c:pt>
                <c:pt idx="1">
                  <c:v>24.061163029120095</c:v>
                </c:pt>
                <c:pt idx="2">
                  <c:v>24.22631089726066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32.934545936496121</c:v>
                </c:pt>
                <c:pt idx="1">
                  <c:v>32.277680842254718</c:v>
                </c:pt>
                <c:pt idx="2">
                  <c:v>32.982029270782078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25.822136108604116</c:v>
                </c:pt>
                <c:pt idx="1">
                  <c:v>26.797455688965087</c:v>
                </c:pt>
                <c:pt idx="2">
                  <c:v>26.479714582535934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6.7685724564049989</c:v>
                </c:pt>
                <c:pt idx="1">
                  <c:v>7.2399745667474837</c:v>
                </c:pt>
                <c:pt idx="2">
                  <c:v>8.0277079118595722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7.2053115552834752</c:v>
                </c:pt>
                <c:pt idx="1">
                  <c:v>7.328079099386847</c:v>
                </c:pt>
                <c:pt idx="2">
                  <c:v>6.0071399930741638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2.1002606549824261</c:v>
                </c:pt>
                <c:pt idx="1">
                  <c:v>2.2956467735257635</c:v>
                </c:pt>
                <c:pt idx="2">
                  <c:v>2.2770973444875806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-4.1339999999999293</c:v>
                </c:pt>
                <c:pt idx="1">
                  <c:v>1.0260000000002378</c:v>
                </c:pt>
                <c:pt idx="2">
                  <c:v>12.898999999999944</c:v>
                </c:pt>
                <c:pt idx="3">
                  <c:v>5.1319999999997208</c:v>
                </c:pt>
                <c:pt idx="4">
                  <c:v>2.3870000000000147</c:v>
                </c:pt>
                <c:pt idx="5">
                  <c:v>1.9910000000000174</c:v>
                </c:pt>
                <c:pt idx="7">
                  <c:v>19.301000000000045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17.411000000000143</c:v>
                </c:pt>
                <c:pt idx="1">
                  <c:v>27.594999999999914</c:v>
                </c:pt>
                <c:pt idx="2">
                  <c:v>14.987000000000222</c:v>
                </c:pt>
                <c:pt idx="3">
                  <c:v>11.718000000000025</c:v>
                </c:pt>
                <c:pt idx="4">
                  <c:v>-6.7349999999999994</c:v>
                </c:pt>
                <c:pt idx="5">
                  <c:v>1.3599999999999817</c:v>
                </c:pt>
                <c:pt idx="7">
                  <c:v>66.336000000000283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0.52518796141134416</c:v>
                </c:pt>
                <c:pt idx="2">
                  <c:v>6.7886694387908619E-2</c:v>
                </c:pt>
                <c:pt idx="3">
                  <c:v>-1.3580749816755167</c:v>
                </c:pt>
                <c:pt idx="4">
                  <c:v>-6.7372907021667761E-2</c:v>
                </c:pt>
                <c:pt idx="6">
                  <c:v>0.59505361444505134</c:v>
                </c:pt>
                <c:pt idx="7">
                  <c:v>1.3210175646367395</c:v>
                </c:pt>
                <c:pt idx="8">
                  <c:v>0.85597931755556633</c:v>
                </c:pt>
                <c:pt idx="10">
                  <c:v>2.4910001574792284</c:v>
                </c:pt>
                <c:pt idx="11">
                  <c:v>-0.81759492350992335</c:v>
                </c:pt>
                <c:pt idx="12">
                  <c:v>-1.1371043544872173E-3</c:v>
                </c:pt>
                <c:pt idx="14">
                  <c:v>-1.0750772098885641</c:v>
                </c:pt>
                <c:pt idx="15">
                  <c:v>0.45418773577046156</c:v>
                </c:pt>
                <c:pt idx="16">
                  <c:v>1.3480340699950188</c:v>
                </c:pt>
                <c:pt idx="17">
                  <c:v>1.1056842498568198</c:v>
                </c:pt>
                <c:pt idx="19">
                  <c:v>0.40344979898863098</c:v>
                </c:pt>
                <c:pt idx="20">
                  <c:v>0.13840621297460665</c:v>
                </c:pt>
                <c:pt idx="21">
                  <c:v>6.2356795507856333E-2</c:v>
                </c:pt>
                <c:pt idx="22">
                  <c:v>1.3313619683112954</c:v>
                </c:pt>
                <c:pt idx="23">
                  <c:v>0.33593469901178619</c:v>
                </c:pt>
                <c:pt idx="25">
                  <c:v>-1.294905011455183</c:v>
                </c:pt>
                <c:pt idx="26">
                  <c:v>-1.178148911473953</c:v>
                </c:pt>
                <c:pt idx="27">
                  <c:v>-1.2020946150469669</c:v>
                </c:pt>
                <c:pt idx="29">
                  <c:v>7.051435147502616E-2</c:v>
                </c:pt>
                <c:pt idx="30">
                  <c:v>0.77590458090230907</c:v>
                </c:pt>
                <c:pt idx="31">
                  <c:v>1.9526962802294934</c:v>
                </c:pt>
                <c:pt idx="32">
                  <c:v>0.75635127825994797</c:v>
                </c:pt>
                <c:pt idx="33">
                  <c:v>-0.29555730045036643</c:v>
                </c:pt>
                <c:pt idx="34">
                  <c:v>0.41586890915255026</c:v>
                </c:pt>
                <c:pt idx="36">
                  <c:v>1.5337282459607859</c:v>
                </c:pt>
                <c:pt idx="37">
                  <c:v>0.87255721633792138</c:v>
                </c:pt>
                <c:pt idx="38">
                  <c:v>1.0313435919858893</c:v>
                </c:pt>
                <c:pt idx="39">
                  <c:v>1.0793790286202531</c:v>
                </c:pt>
                <c:pt idx="40">
                  <c:v>1.185331965642078</c:v>
                </c:pt>
                <c:pt idx="42">
                  <c:v>2.6077666518023346</c:v>
                </c:pt>
                <c:pt idx="43">
                  <c:v>0.22579851949433571</c:v>
                </c:pt>
                <c:pt idx="44">
                  <c:v>0.99199606621809266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0.48257432312976967</c:v>
                </c:pt>
                <c:pt idx="2">
                  <c:v>-1.3763927806241028</c:v>
                </c:pt>
                <c:pt idx="3">
                  <c:v>-4.5247875305187035</c:v>
                </c:pt>
                <c:pt idx="4">
                  <c:v>-1.7327198452226411</c:v>
                </c:pt>
                <c:pt idx="6">
                  <c:v>-1.8121780439206425</c:v>
                </c:pt>
                <c:pt idx="7">
                  <c:v>-2.89391991004464</c:v>
                </c:pt>
                <c:pt idx="8">
                  <c:v>-2.1967039866030547</c:v>
                </c:pt>
                <c:pt idx="10">
                  <c:v>1.7250742035866073</c:v>
                </c:pt>
                <c:pt idx="11">
                  <c:v>-0.24203848730343092</c:v>
                </c:pt>
                <c:pt idx="12">
                  <c:v>0.14428833105861738</c:v>
                </c:pt>
                <c:pt idx="14">
                  <c:v>0.95995225302625276</c:v>
                </c:pt>
                <c:pt idx="15">
                  <c:v>-0.44381253698793088</c:v>
                </c:pt>
                <c:pt idx="16">
                  <c:v>-0.71230323440263366</c:v>
                </c:pt>
                <c:pt idx="17">
                  <c:v>-0.62434431115128142</c:v>
                </c:pt>
                <c:pt idx="19">
                  <c:v>-3.3385805219540376</c:v>
                </c:pt>
                <c:pt idx="20">
                  <c:v>-3.7387560047426494</c:v>
                </c:pt>
                <c:pt idx="21">
                  <c:v>-2.4189596008305059</c:v>
                </c:pt>
                <c:pt idx="22">
                  <c:v>-1.2549267890397786</c:v>
                </c:pt>
                <c:pt idx="23">
                  <c:v>-2.8936775415812299</c:v>
                </c:pt>
                <c:pt idx="25">
                  <c:v>-2.637061723848988</c:v>
                </c:pt>
                <c:pt idx="26">
                  <c:v>-6.3422176072525094E-2</c:v>
                </c:pt>
                <c:pt idx="27">
                  <c:v>-0.62866037875215497</c:v>
                </c:pt>
                <c:pt idx="29">
                  <c:v>1.7435733994369818</c:v>
                </c:pt>
                <c:pt idx="30">
                  <c:v>-0.56633740264528942</c:v>
                </c:pt>
                <c:pt idx="31">
                  <c:v>0.49351256436458435</c:v>
                </c:pt>
                <c:pt idx="32">
                  <c:v>2.5115238401594464</c:v>
                </c:pt>
                <c:pt idx="33">
                  <c:v>4.2399670770400855</c:v>
                </c:pt>
                <c:pt idx="34">
                  <c:v>1.6686321033415608</c:v>
                </c:pt>
                <c:pt idx="36">
                  <c:v>4.1573701581515854</c:v>
                </c:pt>
                <c:pt idx="37">
                  <c:v>0.86918302562835059</c:v>
                </c:pt>
                <c:pt idx="38">
                  <c:v>2.9650495235372443</c:v>
                </c:pt>
                <c:pt idx="39">
                  <c:v>2.6949620666502749</c:v>
                </c:pt>
                <c:pt idx="40">
                  <c:v>2.84615176293741</c:v>
                </c:pt>
                <c:pt idx="42">
                  <c:v>0.94232984974886858</c:v>
                </c:pt>
                <c:pt idx="43">
                  <c:v>3.3707694450933356</c:v>
                </c:pt>
                <c:pt idx="44">
                  <c:v>2.6389227722344533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11.147792417773871</c:v>
                </c:pt>
                <c:pt idx="1">
                  <c:v>1.3426644904136964</c:v>
                </c:pt>
                <c:pt idx="2">
                  <c:v>7.3480111746780992</c:v>
                </c:pt>
                <c:pt idx="3">
                  <c:v>4.4987997634027188</c:v>
                </c:pt>
                <c:pt idx="4">
                  <c:v>1.4521168957704305</c:v>
                </c:pt>
                <c:pt idx="5">
                  <c:v>11.226674427669231</c:v>
                </c:pt>
                <c:pt idx="6">
                  <c:v>3.0381285012022907</c:v>
                </c:pt>
                <c:pt idx="7">
                  <c:v>1.6861189403937473</c:v>
                </c:pt>
                <c:pt idx="8">
                  <c:v>0.26571235019104478</c:v>
                </c:pt>
                <c:pt idx="9">
                  <c:v>-0.5004472124104602</c:v>
                </c:pt>
                <c:pt idx="10">
                  <c:v>4.7151042988724541</c:v>
                </c:pt>
                <c:pt idx="11">
                  <c:v>-0.2139586476469475</c:v>
                </c:pt>
                <c:pt idx="12">
                  <c:v>-2.5045683380350923</c:v>
                </c:pt>
                <c:pt idx="13">
                  <c:v>-0.5559987696849884</c:v>
                </c:pt>
                <c:pt idx="14">
                  <c:v>-3.1120914129583959</c:v>
                </c:pt>
                <c:pt idx="15">
                  <c:v>-4.1126570356882084</c:v>
                </c:pt>
                <c:pt idx="16">
                  <c:v>-3.0667671210339122</c:v>
                </c:pt>
                <c:pt idx="17">
                  <c:v>-1.9876304531323328</c:v>
                </c:pt>
                <c:pt idx="18">
                  <c:v>-0.42039773796039981</c:v>
                </c:pt>
                <c:pt idx="19">
                  <c:v>4.508895849097061E-2</c:v>
                </c:pt>
                <c:pt idx="20">
                  <c:v>-0.60317939436700385</c:v>
                </c:pt>
                <c:pt idx="21">
                  <c:v>1.0506936601020165</c:v>
                </c:pt>
                <c:pt idx="22">
                  <c:v>-1.7828860118648855</c:v>
                </c:pt>
                <c:pt idx="23">
                  <c:v>-2.0233262363295843</c:v>
                </c:pt>
                <c:pt idx="24">
                  <c:v>-2.2574303953133956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2.5112821518235933</c:v>
                </c:pt>
                <c:pt idx="1">
                  <c:v>13.812773961994889</c:v>
                </c:pt>
                <c:pt idx="2">
                  <c:v>10.312353106249304</c:v>
                </c:pt>
                <c:pt idx="3">
                  <c:v>5.5069061939070636</c:v>
                </c:pt>
                <c:pt idx="4">
                  <c:v>4.7727161332610848</c:v>
                </c:pt>
                <c:pt idx="5">
                  <c:v>15.626539582324035</c:v>
                </c:pt>
                <c:pt idx="6">
                  <c:v>-0.70371673809746582</c:v>
                </c:pt>
                <c:pt idx="7">
                  <c:v>1.7297515482218149</c:v>
                </c:pt>
                <c:pt idx="8">
                  <c:v>3.6777220653147911</c:v>
                </c:pt>
                <c:pt idx="9">
                  <c:v>2.1356887386732488</c:v>
                </c:pt>
                <c:pt idx="10">
                  <c:v>0.60532133991667081</c:v>
                </c:pt>
                <c:pt idx="11">
                  <c:v>-10.96789952797279</c:v>
                </c:pt>
                <c:pt idx="12">
                  <c:v>-3.1110572061498623</c:v>
                </c:pt>
                <c:pt idx="13">
                  <c:v>1.8718275863283864</c:v>
                </c:pt>
                <c:pt idx="14">
                  <c:v>0.22447159948281836</c:v>
                </c:pt>
                <c:pt idx="15">
                  <c:v>0.41077946579785873</c:v>
                </c:pt>
                <c:pt idx="16">
                  <c:v>1.03179815719011</c:v>
                </c:pt>
                <c:pt idx="17">
                  <c:v>12.150406216329912</c:v>
                </c:pt>
                <c:pt idx="18">
                  <c:v>1.3148408835467897</c:v>
                </c:pt>
                <c:pt idx="19">
                  <c:v>-0.14467808934043225</c:v>
                </c:pt>
                <c:pt idx="20">
                  <c:v>-5.7329381346922546</c:v>
                </c:pt>
                <c:pt idx="21">
                  <c:v>5.7223128559008067</c:v>
                </c:pt>
                <c:pt idx="22">
                  <c:v>2.4525983346622517</c:v>
                </c:pt>
                <c:pt idx="23">
                  <c:v>1.9667497056128127</c:v>
                </c:pt>
                <c:pt idx="24">
                  <c:v>-1.6069070833542858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12.490456908187568</c:v>
                </c:pt>
                <c:pt idx="1">
                  <c:v>24.525602261520476</c:v>
                </c:pt>
                <c:pt idx="2">
                  <c:v>9.2046168782490838</c:v>
                </c:pt>
                <c:pt idx="3">
                  <c:v>-2.7185269856820469</c:v>
                </c:pt>
                <c:pt idx="4">
                  <c:v>-10.847514339365517</c:v>
                </c:pt>
                <c:pt idx="5">
                  <c:v>-2.3629392326017751</c:v>
                </c:pt>
                <c:pt idx="6">
                  <c:v>0.44751426573500908</c:v>
                </c:pt>
                <c:pt idx="7">
                  <c:v>-3.8062122481944698</c:v>
                </c:pt>
                <c:pt idx="8">
                  <c:v>-7.6319975078487516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16.324056113818472</c:v>
                </c:pt>
                <c:pt idx="1">
                  <c:v>36.218515015741502</c:v>
                </c:pt>
                <c:pt idx="2">
                  <c:v>7.4447669540290633</c:v>
                </c:pt>
                <c:pt idx="3">
                  <c:v>-14.078956734122656</c:v>
                </c:pt>
                <c:pt idx="4">
                  <c:v>3.5388768087991878</c:v>
                </c:pt>
                <c:pt idx="5">
                  <c:v>13.320569010536275</c:v>
                </c:pt>
                <c:pt idx="6">
                  <c:v>-1.0625278791444259E-2</c:v>
                </c:pt>
                <c:pt idx="7">
                  <c:v>4.419348040275068</c:v>
                </c:pt>
                <c:pt idx="8">
                  <c:v>-0.84054993028463798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51.637245809909068</c:v>
                </c:pt>
                <c:pt idx="1">
                  <c:v>56.913866091320301</c:v>
                </c:pt>
                <c:pt idx="2">
                  <c:v>59.324334563706344</c:v>
                </c:pt>
                <c:pt idx="3">
                  <c:v>60.879558276840569</c:v>
                </c:pt>
                <c:pt idx="4">
                  <c:v>58.982785979023198</c:v>
                </c:pt>
                <c:pt idx="5">
                  <c:v>61.832544847325707</c:v>
                </c:pt>
                <c:pt idx="6">
                  <c:v>66.689739952619547</c:v>
                </c:pt>
                <c:pt idx="7">
                  <c:v>65.871434240136352</c:v>
                </c:pt>
                <c:pt idx="8">
                  <c:v>68.608559632344992</c:v>
                </c:pt>
                <c:pt idx="9">
                  <c:v>71.833585000238955</c:v>
                </c:pt>
                <c:pt idx="10">
                  <c:v>72.980337265099578</c:v>
                </c:pt>
                <c:pt idx="11">
                  <c:v>65.6365704868374</c:v>
                </c:pt>
                <c:pt idx="12">
                  <c:v>66.380465620065365</c:v>
                </c:pt>
                <c:pt idx="13">
                  <c:v>67.291777392819569</c:v>
                </c:pt>
                <c:pt idx="14">
                  <c:v>68.198180211162693</c:v>
                </c:pt>
                <c:pt idx="15">
                  <c:v>68.905357118580412</c:v>
                </c:pt>
                <c:pt idx="16">
                  <c:v>69.570056757546737</c:v>
                </c:pt>
                <c:pt idx="17">
                  <c:v>70.202953365425344</c:v>
                </c:pt>
                <c:pt idx="18">
                  <c:v>70.836076859334568</c:v>
                </c:pt>
                <c:pt idx="19">
                  <c:v>71.458835712887975</c:v>
                </c:pt>
                <c:pt idx="20">
                  <c:v>72.11684984413553</c:v>
                </c:pt>
                <c:pt idx="21">
                  <c:v>72.759915237196864</c:v>
                </c:pt>
                <c:pt idx="22">
                  <c:v>73.429195962371892</c:v>
                </c:pt>
                <c:pt idx="23">
                  <c:v>74.091569059285703</c:v>
                </c:pt>
                <c:pt idx="24">
                  <c:v>74.809594869132013</c:v>
                </c:pt>
                <c:pt idx="25">
                  <c:v>75.491619416923172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21.899414658780941</c:v>
                </c:pt>
                <c:pt idx="1">
                  <c:v>24.639664576453733</c:v>
                </c:pt>
                <c:pt idx="2">
                  <c:v>25.941115021094991</c:v>
                </c:pt>
                <c:pt idx="3">
                  <c:v>26.946090849894901</c:v>
                </c:pt>
                <c:pt idx="4">
                  <c:v>29.737679841450895</c:v>
                </c:pt>
                <c:pt idx="5">
                  <c:v>27.964669950760079</c:v>
                </c:pt>
                <c:pt idx="6">
                  <c:v>26.454495232387</c:v>
                </c:pt>
                <c:pt idx="7">
                  <c:v>27.399503821836451</c:v>
                </c:pt>
                <c:pt idx="8">
                  <c:v>29.266220931479342</c:v>
                </c:pt>
                <c:pt idx="9">
                  <c:v>29.714259164709468</c:v>
                </c:pt>
                <c:pt idx="10">
                  <c:v>29.307334441173776</c:v>
                </c:pt>
                <c:pt idx="11">
                  <c:v>34.261377198826672</c:v>
                </c:pt>
                <c:pt idx="12">
                  <c:v>34.973312775170506</c:v>
                </c:pt>
                <c:pt idx="13">
                  <c:v>35.732763858561036</c:v>
                </c:pt>
                <c:pt idx="14">
                  <c:v>36.454945321166022</c:v>
                </c:pt>
                <c:pt idx="15">
                  <c:v>37.075024025161419</c:v>
                </c:pt>
                <c:pt idx="16">
                  <c:v>37.684525913714531</c:v>
                </c:pt>
                <c:pt idx="17">
                  <c:v>38.296005062678212</c:v>
                </c:pt>
                <c:pt idx="18">
                  <c:v>38.881956953250722</c:v>
                </c:pt>
                <c:pt idx="19">
                  <c:v>39.459126291078299</c:v>
                </c:pt>
                <c:pt idx="20">
                  <c:v>40.055553782887863</c:v>
                </c:pt>
                <c:pt idx="21">
                  <c:v>40.645436130167106</c:v>
                </c:pt>
                <c:pt idx="22">
                  <c:v>41.252498470723125</c:v>
                </c:pt>
                <c:pt idx="23">
                  <c:v>41.844682895481327</c:v>
                </c:pt>
                <c:pt idx="24">
                  <c:v>42.487523181393712</c:v>
                </c:pt>
                <c:pt idx="25">
                  <c:v>43.120108403168665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47.536536157846413</c:v>
                </c:pt>
                <c:pt idx="1">
                  <c:v>46.849010223991463</c:v>
                </c:pt>
                <c:pt idx="2">
                  <c:v>47.757079147728795</c:v>
                </c:pt>
                <c:pt idx="3">
                  <c:v>48.491341832675069</c:v>
                </c:pt>
                <c:pt idx="4">
                  <c:v>50.147470056392592</c:v>
                </c:pt>
                <c:pt idx="5">
                  <c:v>51.670396213620499</c:v>
                </c:pt>
                <c:pt idx="6">
                  <c:v>54.157514346157399</c:v>
                </c:pt>
                <c:pt idx="7">
                  <c:v>49.649465765307127</c:v>
                </c:pt>
                <c:pt idx="8">
                  <c:v>54.769520405131871</c:v>
                </c:pt>
                <c:pt idx="9">
                  <c:v>56.867326978930052</c:v>
                </c:pt>
                <c:pt idx="10">
                  <c:v>59.018407388298598</c:v>
                </c:pt>
                <c:pt idx="11">
                  <c:v>59.811528231499693</c:v>
                </c:pt>
                <c:pt idx="12">
                  <c:v>60.471633343914952</c:v>
                </c:pt>
                <c:pt idx="13">
                  <c:v>61.275827796678449</c:v>
                </c:pt>
                <c:pt idx="14">
                  <c:v>62.102065555828922</c:v>
                </c:pt>
                <c:pt idx="15">
                  <c:v>62.766510710169356</c:v>
                </c:pt>
                <c:pt idx="16">
                  <c:v>63.418977826276091</c:v>
                </c:pt>
                <c:pt idx="17">
                  <c:v>64.054322523911395</c:v>
                </c:pt>
                <c:pt idx="18">
                  <c:v>64.691308772699344</c:v>
                </c:pt>
                <c:pt idx="19">
                  <c:v>65.317698459077661</c:v>
                </c:pt>
                <c:pt idx="20">
                  <c:v>65.97384163459644</c:v>
                </c:pt>
                <c:pt idx="21">
                  <c:v>66.630080269862916</c:v>
                </c:pt>
                <c:pt idx="22">
                  <c:v>67.299950938578675</c:v>
                </c:pt>
                <c:pt idx="23">
                  <c:v>67.973552251069236</c:v>
                </c:pt>
                <c:pt idx="24">
                  <c:v>68.656409584965004</c:v>
                </c:pt>
                <c:pt idx="25">
                  <c:v>69.330760494547903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25.847636062081886</c:v>
                </c:pt>
                <c:pt idx="1">
                  <c:v>27.512328537162912</c:v>
                </c:pt>
                <c:pt idx="2">
                  <c:v>28.160215984991279</c:v>
                </c:pt>
                <c:pt idx="3">
                  <c:v>29.316366958014385</c:v>
                </c:pt>
                <c:pt idx="4">
                  <c:v>28.442247152760483</c:v>
                </c:pt>
                <c:pt idx="5">
                  <c:v>28.598570229469924</c:v>
                </c:pt>
                <c:pt idx="6">
                  <c:v>30.145944525210385</c:v>
                </c:pt>
                <c:pt idx="7">
                  <c:v>30.844432147423166</c:v>
                </c:pt>
                <c:pt idx="8">
                  <c:v>31.301950221660071</c:v>
                </c:pt>
                <c:pt idx="9">
                  <c:v>33.833881045405278</c:v>
                </c:pt>
                <c:pt idx="10">
                  <c:v>33.097369992872643</c:v>
                </c:pt>
                <c:pt idx="11">
                  <c:v>34.126940920343976</c:v>
                </c:pt>
                <c:pt idx="12">
                  <c:v>34.430131394971511</c:v>
                </c:pt>
                <c:pt idx="13">
                  <c:v>34.826262986765002</c:v>
                </c:pt>
                <c:pt idx="14">
                  <c:v>35.231757035310743</c:v>
                </c:pt>
                <c:pt idx="15">
                  <c:v>35.573328858920028</c:v>
                </c:pt>
                <c:pt idx="16">
                  <c:v>35.885196433183516</c:v>
                </c:pt>
                <c:pt idx="17">
                  <c:v>36.17372500058822</c:v>
                </c:pt>
                <c:pt idx="18">
                  <c:v>36.450709932066033</c:v>
                </c:pt>
                <c:pt idx="19">
                  <c:v>36.743325679067219</c:v>
                </c:pt>
                <c:pt idx="20">
                  <c:v>37.058875411598265</c:v>
                </c:pt>
                <c:pt idx="21">
                  <c:v>37.371986824672099</c:v>
                </c:pt>
                <c:pt idx="22">
                  <c:v>37.686818393744659</c:v>
                </c:pt>
                <c:pt idx="23">
                  <c:v>38.007177135805776</c:v>
                </c:pt>
                <c:pt idx="24">
                  <c:v>38.321635228001185</c:v>
                </c:pt>
                <c:pt idx="25">
                  <c:v>38.604276186779707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32.464981889378159</c:v>
                </c:pt>
                <c:pt idx="1">
                  <c:v>32.970284441309751</c:v>
                </c:pt>
                <c:pt idx="2">
                  <c:v>32.489201366349342</c:v>
                </c:pt>
                <c:pt idx="3">
                  <c:v>32.508634031856886</c:v>
                </c:pt>
                <c:pt idx="4">
                  <c:v>32.316871123102565</c:v>
                </c:pt>
                <c:pt idx="5">
                  <c:v>32.837554352103069</c:v>
                </c:pt>
                <c:pt idx="6">
                  <c:v>34.16792457970589</c:v>
                </c:pt>
                <c:pt idx="7">
                  <c:v>32.780613834030028</c:v>
                </c:pt>
                <c:pt idx="8">
                  <c:v>32.962573522341437</c:v>
                </c:pt>
                <c:pt idx="9">
                  <c:v>34.1077816172863</c:v>
                </c:pt>
                <c:pt idx="10">
                  <c:v>34.2896712478735</c:v>
                </c:pt>
                <c:pt idx="11">
                  <c:v>34.403809124298668</c:v>
                </c:pt>
                <c:pt idx="12">
                  <c:v>34.660217903454786</c:v>
                </c:pt>
                <c:pt idx="13">
                  <c:v>35.035675140871909</c:v>
                </c:pt>
                <c:pt idx="14">
                  <c:v>35.445330805426352</c:v>
                </c:pt>
                <c:pt idx="15">
                  <c:v>35.784982897325662</c:v>
                </c:pt>
                <c:pt idx="16">
                  <c:v>36.128717560407956</c:v>
                </c:pt>
                <c:pt idx="17">
                  <c:v>36.463845435190905</c:v>
                </c:pt>
                <c:pt idx="18">
                  <c:v>36.789988263470846</c:v>
                </c:pt>
                <c:pt idx="19">
                  <c:v>37.113522131288114</c:v>
                </c:pt>
                <c:pt idx="20">
                  <c:v>37.453920801769328</c:v>
                </c:pt>
                <c:pt idx="21">
                  <c:v>37.767211142524985</c:v>
                </c:pt>
                <c:pt idx="22">
                  <c:v>38.088032828336097</c:v>
                </c:pt>
                <c:pt idx="23">
                  <c:v>38.412535667643631</c:v>
                </c:pt>
                <c:pt idx="24">
                  <c:v>38.746502561950734</c:v>
                </c:pt>
                <c:pt idx="25">
                  <c:v>39.062387381134585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50.551711249787566</c:v>
                </c:pt>
                <c:pt idx="1">
                  <c:v>47.889649006439441</c:v>
                </c:pt>
                <c:pt idx="2">
                  <c:v>48.756411035970189</c:v>
                </c:pt>
                <c:pt idx="3">
                  <c:v>50.730257186689371</c:v>
                </c:pt>
                <c:pt idx="4">
                  <c:v>50.871551703170134</c:v>
                </c:pt>
                <c:pt idx="5">
                  <c:v>49.700655204836323</c:v>
                </c:pt>
                <c:pt idx="6">
                  <c:v>53.206124534032803</c:v>
                </c:pt>
                <c:pt idx="7">
                  <c:v>49.756754393696532</c:v>
                </c:pt>
                <c:pt idx="8">
                  <c:v>54.586832950982618</c:v>
                </c:pt>
                <c:pt idx="9">
                  <c:v>57.114515183871148</c:v>
                </c:pt>
                <c:pt idx="10">
                  <c:v>60.927329632505554</c:v>
                </c:pt>
                <c:pt idx="11">
                  <c:v>64.584307591974195</c:v>
                </c:pt>
                <c:pt idx="12">
                  <c:v>65.444837916200797</c:v>
                </c:pt>
                <c:pt idx="13">
                  <c:v>66.474368270028123</c:v>
                </c:pt>
                <c:pt idx="14">
                  <c:v>67.512205636518445</c:v>
                </c:pt>
                <c:pt idx="15">
                  <c:v>68.396675548193912</c:v>
                </c:pt>
                <c:pt idx="16">
                  <c:v>69.236695337057853</c:v>
                </c:pt>
                <c:pt idx="17">
                  <c:v>70.042200793809783</c:v>
                </c:pt>
                <c:pt idx="18">
                  <c:v>70.848861583799959</c:v>
                </c:pt>
                <c:pt idx="19">
                  <c:v>71.641995678676238</c:v>
                </c:pt>
                <c:pt idx="20">
                  <c:v>72.450143705023322</c:v>
                </c:pt>
                <c:pt idx="21">
                  <c:v>73.230777511342239</c:v>
                </c:pt>
                <c:pt idx="22">
                  <c:v>74.006417432307273</c:v>
                </c:pt>
                <c:pt idx="23">
                  <c:v>74.828702197361366</c:v>
                </c:pt>
                <c:pt idx="24">
                  <c:v>75.697727871004631</c:v>
                </c:pt>
                <c:pt idx="25">
                  <c:v>76.553869214829589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13.559484167624051</c:v>
                </c:pt>
                <c:pt idx="1">
                  <c:v>13.524122247708636</c:v>
                </c:pt>
                <c:pt idx="2">
                  <c:v>13.981920420987032</c:v>
                </c:pt>
                <c:pt idx="3">
                  <c:v>14.233887200345428</c:v>
                </c:pt>
                <c:pt idx="4">
                  <c:v>13.172452636175487</c:v>
                </c:pt>
                <c:pt idx="5">
                  <c:v>13.166080862966538</c:v>
                </c:pt>
                <c:pt idx="6">
                  <c:v>13.942244085685394</c:v>
                </c:pt>
                <c:pt idx="7">
                  <c:v>14.357897519037829</c:v>
                </c:pt>
                <c:pt idx="8">
                  <c:v>15.3848678332355</c:v>
                </c:pt>
                <c:pt idx="9">
                  <c:v>14.900290968935035</c:v>
                </c:pt>
                <c:pt idx="10">
                  <c:v>16.204209364168829</c:v>
                </c:pt>
                <c:pt idx="11">
                  <c:v>13.918181645696095</c:v>
                </c:pt>
                <c:pt idx="12">
                  <c:v>14.018440426053056</c:v>
                </c:pt>
                <c:pt idx="13">
                  <c:v>14.163416837974586</c:v>
                </c:pt>
                <c:pt idx="14">
                  <c:v>14.314256750244164</c:v>
                </c:pt>
                <c:pt idx="15">
                  <c:v>14.425948798818805</c:v>
                </c:pt>
                <c:pt idx="16">
                  <c:v>14.53853956114826</c:v>
                </c:pt>
                <c:pt idx="17">
                  <c:v>14.640546464338728</c:v>
                </c:pt>
                <c:pt idx="18">
                  <c:v>14.743789680552</c:v>
                </c:pt>
                <c:pt idx="19">
                  <c:v>14.857266563893234</c:v>
                </c:pt>
                <c:pt idx="20">
                  <c:v>14.967714021190385</c:v>
                </c:pt>
                <c:pt idx="21">
                  <c:v>15.07629064897621</c:v>
                </c:pt>
                <c:pt idx="22">
                  <c:v>15.185326750660098</c:v>
                </c:pt>
                <c:pt idx="23">
                  <c:v>15.291719133425127</c:v>
                </c:pt>
                <c:pt idx="24">
                  <c:v>15.39799450123023</c:v>
                </c:pt>
                <c:pt idx="25">
                  <c:v>15.500492626071363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10.216451703146666</c:v>
                </c:pt>
                <c:pt idx="1">
                  <c:v>12.735615404506719</c:v>
                </c:pt>
                <c:pt idx="2">
                  <c:v>12.464208082080582</c:v>
                </c:pt>
                <c:pt idx="3">
                  <c:v>12.456984494600965</c:v>
                </c:pt>
                <c:pt idx="4">
                  <c:v>12.052274677014177</c:v>
                </c:pt>
                <c:pt idx="5">
                  <c:v>12.769336670369141</c:v>
                </c:pt>
                <c:pt idx="6">
                  <c:v>12.889350059626393</c:v>
                </c:pt>
                <c:pt idx="7">
                  <c:v>12.766077441049619</c:v>
                </c:pt>
                <c:pt idx="8">
                  <c:v>13.988668925931123</c:v>
                </c:pt>
                <c:pt idx="9">
                  <c:v>14.366249487931087</c:v>
                </c:pt>
                <c:pt idx="10">
                  <c:v>14.455455610762888</c:v>
                </c:pt>
                <c:pt idx="11">
                  <c:v>14.030381466815834</c:v>
                </c:pt>
                <c:pt idx="12">
                  <c:v>14.171157397642117</c:v>
                </c:pt>
                <c:pt idx="13">
                  <c:v>14.346471801070365</c:v>
                </c:pt>
                <c:pt idx="14">
                  <c:v>14.530806751902059</c:v>
                </c:pt>
                <c:pt idx="15">
                  <c:v>14.687914690793708</c:v>
                </c:pt>
                <c:pt idx="16">
                  <c:v>14.836646117093224</c:v>
                </c:pt>
                <c:pt idx="17">
                  <c:v>14.97802045876745</c:v>
                </c:pt>
                <c:pt idx="18">
                  <c:v>15.119309514475184</c:v>
                </c:pt>
                <c:pt idx="19">
                  <c:v>15.263003084674116</c:v>
                </c:pt>
                <c:pt idx="20">
                  <c:v>15.41876738927963</c:v>
                </c:pt>
                <c:pt idx="21">
                  <c:v>15.557750066816075</c:v>
                </c:pt>
                <c:pt idx="22">
                  <c:v>15.715144076454347</c:v>
                </c:pt>
                <c:pt idx="23">
                  <c:v>15.8706861504642</c:v>
                </c:pt>
                <c:pt idx="24">
                  <c:v>16.028796014845081</c:v>
                </c:pt>
                <c:pt idx="25">
                  <c:v>16.185207158984703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10.355332161586082</c:v>
                </c:pt>
                <c:pt idx="1">
                  <c:v>11.391390903759682</c:v>
                </c:pt>
                <c:pt idx="2">
                  <c:v>11.65770209163164</c:v>
                </c:pt>
                <c:pt idx="3">
                  <c:v>10.783988358846395</c:v>
                </c:pt>
                <c:pt idx="4">
                  <c:v>10.633600118303825</c:v>
                </c:pt>
                <c:pt idx="5">
                  <c:v>10.662448442025832</c:v>
                </c:pt>
                <c:pt idx="6">
                  <c:v>11.365431515884909</c:v>
                </c:pt>
                <c:pt idx="7">
                  <c:v>10.660788994002147</c:v>
                </c:pt>
                <c:pt idx="8">
                  <c:v>10.633490808315152</c:v>
                </c:pt>
                <c:pt idx="9">
                  <c:v>10.276839766721427</c:v>
                </c:pt>
                <c:pt idx="10">
                  <c:v>10.928160792216877</c:v>
                </c:pt>
                <c:pt idx="11">
                  <c:v>12.041100676163204</c:v>
                </c:pt>
                <c:pt idx="12">
                  <c:v>12.268304799247653</c:v>
                </c:pt>
                <c:pt idx="13">
                  <c:v>12.477801106382168</c:v>
                </c:pt>
                <c:pt idx="14">
                  <c:v>12.686287678813999</c:v>
                </c:pt>
                <c:pt idx="15">
                  <c:v>12.856555682337627</c:v>
                </c:pt>
                <c:pt idx="16">
                  <c:v>13.026762087626254</c:v>
                </c:pt>
                <c:pt idx="17">
                  <c:v>13.183968297275214</c:v>
                </c:pt>
                <c:pt idx="18">
                  <c:v>13.351021591586937</c:v>
                </c:pt>
                <c:pt idx="19">
                  <c:v>13.526395878918752</c:v>
                </c:pt>
                <c:pt idx="20">
                  <c:v>13.719207594483251</c:v>
                </c:pt>
                <c:pt idx="21">
                  <c:v>13.909304760865686</c:v>
                </c:pt>
                <c:pt idx="22">
                  <c:v>14.09704150052943</c:v>
                </c:pt>
                <c:pt idx="23">
                  <c:v>14.269089750482605</c:v>
                </c:pt>
                <c:pt idx="24">
                  <c:v>14.442737719066184</c:v>
                </c:pt>
                <c:pt idx="25">
                  <c:v>14.605882857531668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12.61821289689656</c:v>
                </c:pt>
                <c:pt idx="1">
                  <c:v>14.686741202172332</c:v>
                </c:pt>
                <c:pt idx="2">
                  <c:v>15.339168174608876</c:v>
                </c:pt>
                <c:pt idx="3">
                  <c:v>14.441655818299218</c:v>
                </c:pt>
                <c:pt idx="4">
                  <c:v>16.479813504385014</c:v>
                </c:pt>
                <c:pt idx="5">
                  <c:v>17.874427605414454</c:v>
                </c:pt>
                <c:pt idx="6">
                  <c:v>16.233706809659317</c:v>
                </c:pt>
                <c:pt idx="7">
                  <c:v>17.492425997039305</c:v>
                </c:pt>
                <c:pt idx="8">
                  <c:v>17.704650667310236</c:v>
                </c:pt>
                <c:pt idx="9">
                  <c:v>16.858883099288867</c:v>
                </c:pt>
                <c:pt idx="10">
                  <c:v>17.373980393003993</c:v>
                </c:pt>
                <c:pt idx="11">
                  <c:v>16.476906089827128</c:v>
                </c:pt>
                <c:pt idx="12">
                  <c:v>16.804384804486109</c:v>
                </c:pt>
                <c:pt idx="13">
                  <c:v>17.103722552721521</c:v>
                </c:pt>
                <c:pt idx="14">
                  <c:v>17.359970262111066</c:v>
                </c:pt>
                <c:pt idx="15">
                  <c:v>17.564010609371426</c:v>
                </c:pt>
                <c:pt idx="16">
                  <c:v>17.75813907116601</c:v>
                </c:pt>
                <c:pt idx="17">
                  <c:v>17.943271905732974</c:v>
                </c:pt>
                <c:pt idx="18">
                  <c:v>18.137528946196458</c:v>
                </c:pt>
                <c:pt idx="19">
                  <c:v>18.322795222410829</c:v>
                </c:pt>
                <c:pt idx="20">
                  <c:v>18.503934682391037</c:v>
                </c:pt>
                <c:pt idx="21">
                  <c:v>18.676897583184836</c:v>
                </c:pt>
                <c:pt idx="22">
                  <c:v>18.878653495642549</c:v>
                </c:pt>
                <c:pt idx="23">
                  <c:v>19.075215943747789</c:v>
                </c:pt>
                <c:pt idx="24">
                  <c:v>19.308094724385967</c:v>
                </c:pt>
                <c:pt idx="25">
                  <c:v>19.509669131677242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51.273233023360945</c:v>
                </c:pt>
                <c:pt idx="1">
                  <c:v>47.688049536313542</c:v>
                </c:pt>
                <c:pt idx="2">
                  <c:v>50.150426163894117</c:v>
                </c:pt>
                <c:pt idx="3">
                  <c:v>50.421353140622692</c:v>
                </c:pt>
                <c:pt idx="4">
                  <c:v>52.468521126384346</c:v>
                </c:pt>
                <c:pt idx="5">
                  <c:v>52.232082076966883</c:v>
                </c:pt>
                <c:pt idx="6">
                  <c:v>53.698460626706783</c:v>
                </c:pt>
                <c:pt idx="7">
                  <c:v>52.321662575016461</c:v>
                </c:pt>
                <c:pt idx="8">
                  <c:v>54.152820268554677</c:v>
                </c:pt>
                <c:pt idx="9">
                  <c:v>55.13046142445787</c:v>
                </c:pt>
                <c:pt idx="10">
                  <c:v>56.947186375839337</c:v>
                </c:pt>
                <c:pt idx="11">
                  <c:v>53.675176113364138</c:v>
                </c:pt>
                <c:pt idx="12">
                  <c:v>54.006773354687439</c:v>
                </c:pt>
                <c:pt idx="13">
                  <c:v>54.447717351757795</c:v>
                </c:pt>
                <c:pt idx="14">
                  <c:v>54.904339175435027</c:v>
                </c:pt>
                <c:pt idx="15">
                  <c:v>55.216982004340984</c:v>
                </c:pt>
                <c:pt idx="16">
                  <c:v>55.486595296366723</c:v>
                </c:pt>
                <c:pt idx="17">
                  <c:v>55.712470055699576</c:v>
                </c:pt>
                <c:pt idx="18">
                  <c:v>55.936172508845495</c:v>
                </c:pt>
                <c:pt idx="19">
                  <c:v>56.16432711200256</c:v>
                </c:pt>
                <c:pt idx="20">
                  <c:v>56.407907681853487</c:v>
                </c:pt>
                <c:pt idx="21">
                  <c:v>56.63510083731849</c:v>
                </c:pt>
                <c:pt idx="22">
                  <c:v>56.84872039638347</c:v>
                </c:pt>
                <c:pt idx="23">
                  <c:v>57.091469530532066</c:v>
                </c:pt>
                <c:pt idx="24">
                  <c:v>57.32926455320068</c:v>
                </c:pt>
                <c:pt idx="25">
                  <c:v>57.552507715756008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66.806182491958296</c:v>
                </c:pt>
                <c:pt idx="1">
                  <c:v>65.946518823498508</c:v>
                </c:pt>
                <c:pt idx="2">
                  <c:v>67.456598616617597</c:v>
                </c:pt>
                <c:pt idx="3">
                  <c:v>65.021828971009867</c:v>
                </c:pt>
                <c:pt idx="4">
                  <c:v>66.076948264104558</c:v>
                </c:pt>
                <c:pt idx="5">
                  <c:v>67.556879171502914</c:v>
                </c:pt>
                <c:pt idx="6">
                  <c:v>65.618016580498193</c:v>
                </c:pt>
                <c:pt idx="7">
                  <c:v>65.456051125413424</c:v>
                </c:pt>
                <c:pt idx="8">
                  <c:v>66.770482777571331</c:v>
                </c:pt>
                <c:pt idx="9">
                  <c:v>65.276674392490762</c:v>
                </c:pt>
                <c:pt idx="10">
                  <c:v>67.342920523855966</c:v>
                </c:pt>
                <c:pt idx="11">
                  <c:v>62.380113822149724</c:v>
                </c:pt>
                <c:pt idx="12">
                  <c:v>62.078950477586723</c:v>
                </c:pt>
                <c:pt idx="13">
                  <c:v>61.865871477437182</c:v>
                </c:pt>
                <c:pt idx="14">
                  <c:v>61.651634796283965</c:v>
                </c:pt>
                <c:pt idx="15">
                  <c:v>61.264476458822209</c:v>
                </c:pt>
                <c:pt idx="16">
                  <c:v>60.838183228180633</c:v>
                </c:pt>
                <c:pt idx="17">
                  <c:v>60.347813288326954</c:v>
                </c:pt>
                <c:pt idx="18">
                  <c:v>59.851353063418898</c:v>
                </c:pt>
                <c:pt idx="19">
                  <c:v>59.383304930446243</c:v>
                </c:pt>
                <c:pt idx="20">
                  <c:v>58.940467118281028</c:v>
                </c:pt>
                <c:pt idx="21">
                  <c:v>58.452102924417538</c:v>
                </c:pt>
                <c:pt idx="22">
                  <c:v>57.923723401171685</c:v>
                </c:pt>
                <c:pt idx="23">
                  <c:v>57.376803400363038</c:v>
                </c:pt>
                <c:pt idx="24">
                  <c:v>56.856499672434957</c:v>
                </c:pt>
                <c:pt idx="25">
                  <c:v>56.375020995883176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24.185135185769163</c:v>
                </c:pt>
                <c:pt idx="1">
                  <c:v>22.000249863715716</c:v>
                </c:pt>
                <c:pt idx="2">
                  <c:v>21.397230111480859</c:v>
                </c:pt>
                <c:pt idx="3">
                  <c:v>21.556915510306691</c:v>
                </c:pt>
                <c:pt idx="4">
                  <c:v>21.342209626986246</c:v>
                </c:pt>
                <c:pt idx="5">
                  <c:v>20.023736286166347</c:v>
                </c:pt>
                <c:pt idx="6">
                  <c:v>18.773389202929959</c:v>
                </c:pt>
                <c:pt idx="7">
                  <c:v>18.98797559175485</c:v>
                </c:pt>
                <c:pt idx="8">
                  <c:v>20.331074888777586</c:v>
                </c:pt>
                <c:pt idx="9">
                  <c:v>17.927024705308451</c:v>
                </c:pt>
                <c:pt idx="10">
                  <c:v>17.519167948131255</c:v>
                </c:pt>
                <c:pt idx="11">
                  <c:v>19.433453287228804</c:v>
                </c:pt>
                <c:pt idx="12">
                  <c:v>19.082073748060573</c:v>
                </c:pt>
                <c:pt idx="13">
                  <c:v>18.746669252184294</c:v>
                </c:pt>
                <c:pt idx="14">
                  <c:v>18.391564953074962</c:v>
                </c:pt>
                <c:pt idx="15">
                  <c:v>18.015414580988612</c:v>
                </c:pt>
                <c:pt idx="16">
                  <c:v>17.624312247468087</c:v>
                </c:pt>
                <c:pt idx="17">
                  <c:v>17.249597016798546</c:v>
                </c:pt>
                <c:pt idx="18">
                  <c:v>16.899465934561416</c:v>
                </c:pt>
                <c:pt idx="19">
                  <c:v>16.509044238681504</c:v>
                </c:pt>
                <c:pt idx="20">
                  <c:v>16.169233095068822</c:v>
                </c:pt>
                <c:pt idx="21">
                  <c:v>15.9362928129074</c:v>
                </c:pt>
                <c:pt idx="22">
                  <c:v>15.673261556334337</c:v>
                </c:pt>
                <c:pt idx="23">
                  <c:v>15.365073461913839</c:v>
                </c:pt>
                <c:pt idx="24">
                  <c:v>14.768265247229046</c:v>
                </c:pt>
                <c:pt idx="25">
                  <c:v>14.408110741981393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8.1720629305417685</c:v>
                </c:pt>
                <c:pt idx="1">
                  <c:v>8.6950695781087237</c:v>
                </c:pt>
                <c:pt idx="2">
                  <c:v>9.7629452937578467</c:v>
                </c:pt>
                <c:pt idx="3">
                  <c:v>8.3518453023160344</c:v>
                </c:pt>
                <c:pt idx="4">
                  <c:v>10.69277231078029</c:v>
                </c:pt>
                <c:pt idx="5">
                  <c:v>9.0862630006301952</c:v>
                </c:pt>
                <c:pt idx="6">
                  <c:v>9.3435107035362801</c:v>
                </c:pt>
                <c:pt idx="7">
                  <c:v>9.1481242693813538</c:v>
                </c:pt>
                <c:pt idx="8">
                  <c:v>9.0213057421628342</c:v>
                </c:pt>
                <c:pt idx="9">
                  <c:v>10.007143783170065</c:v>
                </c:pt>
                <c:pt idx="10">
                  <c:v>8.5302642309452068</c:v>
                </c:pt>
                <c:pt idx="11">
                  <c:v>8.4455735238343905</c:v>
                </c:pt>
                <c:pt idx="12">
                  <c:v>8.6061467448263826</c:v>
                </c:pt>
                <c:pt idx="13">
                  <c:v>8.7887456616299335</c:v>
                </c:pt>
                <c:pt idx="14">
                  <c:v>8.9536686595973922</c:v>
                </c:pt>
                <c:pt idx="15">
                  <c:v>9.0822356267250068</c:v>
                </c:pt>
                <c:pt idx="16">
                  <c:v>9.2059436902448741</c:v>
                </c:pt>
                <c:pt idx="17">
                  <c:v>9.3252627428932318</c:v>
                </c:pt>
                <c:pt idx="18">
                  <c:v>9.4358461241903129</c:v>
                </c:pt>
                <c:pt idx="19">
                  <c:v>9.5510005588397888</c:v>
                </c:pt>
                <c:pt idx="20">
                  <c:v>9.6880273886328379</c:v>
                </c:pt>
                <c:pt idx="21">
                  <c:v>9.8239723963372132</c:v>
                </c:pt>
                <c:pt idx="22">
                  <c:v>9.9601513816878171</c:v>
                </c:pt>
                <c:pt idx="23">
                  <c:v>10.103510861332461</c:v>
                </c:pt>
                <c:pt idx="24">
                  <c:v>10.249811113166865</c:v>
                </c:pt>
                <c:pt idx="25">
                  <c:v>10.402091817273593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25.895345121117124</c:v>
                </c:pt>
                <c:pt idx="1">
                  <c:v>26.702541759991856</c:v>
                </c:pt>
                <c:pt idx="2">
                  <c:v>25.452948690639829</c:v>
                </c:pt>
                <c:pt idx="3">
                  <c:v>26.657830617038666</c:v>
                </c:pt>
                <c:pt idx="4">
                  <c:v>27.276969270154144</c:v>
                </c:pt>
                <c:pt idx="5">
                  <c:v>27.006136786169744</c:v>
                </c:pt>
                <c:pt idx="6">
                  <c:v>27.219120087941278</c:v>
                </c:pt>
                <c:pt idx="7">
                  <c:v>26.217319390683603</c:v>
                </c:pt>
                <c:pt idx="8">
                  <c:v>25.897993832383527</c:v>
                </c:pt>
                <c:pt idx="9">
                  <c:v>27.457095008184485</c:v>
                </c:pt>
                <c:pt idx="10">
                  <c:v>23.894045373211348</c:v>
                </c:pt>
                <c:pt idx="11">
                  <c:v>24.44562069666533</c:v>
                </c:pt>
                <c:pt idx="12">
                  <c:v>24.446385652571593</c:v>
                </c:pt>
                <c:pt idx="13">
                  <c:v>24.544792739299972</c:v>
                </c:pt>
                <c:pt idx="14">
                  <c:v>24.625430917783447</c:v>
                </c:pt>
                <c:pt idx="15">
                  <c:v>24.596814008830449</c:v>
                </c:pt>
                <c:pt idx="16">
                  <c:v>24.555236813145683</c:v>
                </c:pt>
                <c:pt idx="17">
                  <c:v>24.499134443246486</c:v>
                </c:pt>
                <c:pt idx="18">
                  <c:v>24.451639209899358</c:v>
                </c:pt>
                <c:pt idx="19">
                  <c:v>24.402672520861209</c:v>
                </c:pt>
                <c:pt idx="20">
                  <c:v>24.351096359498403</c:v>
                </c:pt>
                <c:pt idx="21">
                  <c:v>24.293691705788497</c:v>
                </c:pt>
                <c:pt idx="22">
                  <c:v>24.242284351395234</c:v>
                </c:pt>
                <c:pt idx="23">
                  <c:v>24.197450934563179</c:v>
                </c:pt>
                <c:pt idx="24">
                  <c:v>24.168660375130628</c:v>
                </c:pt>
                <c:pt idx="25">
                  <c:v>24.118516972694167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24.41568408867515</c:v>
                </c:pt>
                <c:pt idx="1">
                  <c:v>24.313417238955832</c:v>
                </c:pt>
                <c:pt idx="2">
                  <c:v>22.89541040452384</c:v>
                </c:pt>
                <c:pt idx="3">
                  <c:v>22.989116769750218</c:v>
                </c:pt>
                <c:pt idx="4">
                  <c:v>23.15018438747261</c:v>
                </c:pt>
                <c:pt idx="5">
                  <c:v>23.70784357580219</c:v>
                </c:pt>
                <c:pt idx="6">
                  <c:v>24.018266899603841</c:v>
                </c:pt>
                <c:pt idx="7">
                  <c:v>23.66809490006089</c:v>
                </c:pt>
                <c:pt idx="8">
                  <c:v>20.771580653219896</c:v>
                </c:pt>
                <c:pt idx="9">
                  <c:v>22.227639758987525</c:v>
                </c:pt>
                <c:pt idx="10">
                  <c:v>19.595186540113982</c:v>
                </c:pt>
                <c:pt idx="11">
                  <c:v>21.045034186561004</c:v>
                </c:pt>
                <c:pt idx="12">
                  <c:v>20.992712525390615</c:v>
                </c:pt>
                <c:pt idx="13">
                  <c:v>21.154185906038308</c:v>
                </c:pt>
                <c:pt idx="14">
                  <c:v>21.252774695361008</c:v>
                </c:pt>
                <c:pt idx="15">
                  <c:v>21.169553704536529</c:v>
                </c:pt>
                <c:pt idx="16">
                  <c:v>21.066930151226977</c:v>
                </c:pt>
                <c:pt idx="17">
                  <c:v>20.949058084149591</c:v>
                </c:pt>
                <c:pt idx="18">
                  <c:v>20.835237086641193</c:v>
                </c:pt>
                <c:pt idx="19">
                  <c:v>20.715790364453515</c:v>
                </c:pt>
                <c:pt idx="20">
                  <c:v>20.608231035637925</c:v>
                </c:pt>
                <c:pt idx="21">
                  <c:v>20.493542555454304</c:v>
                </c:pt>
                <c:pt idx="22">
                  <c:v>20.370353768278473</c:v>
                </c:pt>
                <c:pt idx="23">
                  <c:v>20.242299240131821</c:v>
                </c:pt>
                <c:pt idx="24">
                  <c:v>20.132282659599134</c:v>
                </c:pt>
                <c:pt idx="25">
                  <c:v>20.005966005911841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15.889872735872824</c:v>
                </c:pt>
                <c:pt idx="1">
                  <c:v>16.885739062971574</c:v>
                </c:pt>
                <c:pt idx="2">
                  <c:v>17.928317534324027</c:v>
                </c:pt>
                <c:pt idx="3">
                  <c:v>18.421300431528223</c:v>
                </c:pt>
                <c:pt idx="4">
                  <c:v>19.230643770326225</c:v>
                </c:pt>
                <c:pt idx="5">
                  <c:v>19.640022726384373</c:v>
                </c:pt>
                <c:pt idx="6">
                  <c:v>19.348261084712398</c:v>
                </c:pt>
                <c:pt idx="7">
                  <c:v>19.550814638654717</c:v>
                </c:pt>
                <c:pt idx="8">
                  <c:v>19.35846126252676</c:v>
                </c:pt>
                <c:pt idx="9">
                  <c:v>17.828030066011795</c:v>
                </c:pt>
                <c:pt idx="10">
                  <c:v>16.573255605350461</c:v>
                </c:pt>
                <c:pt idx="11">
                  <c:v>16.452113340611344</c:v>
                </c:pt>
                <c:pt idx="12">
                  <c:v>16.634068089886167</c:v>
                </c:pt>
                <c:pt idx="13">
                  <c:v>16.81700806929366</c:v>
                </c:pt>
                <c:pt idx="14">
                  <c:v>16.982857693513655</c:v>
                </c:pt>
                <c:pt idx="15">
                  <c:v>17.090659462740966</c:v>
                </c:pt>
                <c:pt idx="16">
                  <c:v>17.158154644943608</c:v>
                </c:pt>
                <c:pt idx="17">
                  <c:v>17.18357046256412</c:v>
                </c:pt>
                <c:pt idx="18">
                  <c:v>17.247345617835627</c:v>
                </c:pt>
                <c:pt idx="19">
                  <c:v>17.309191037317031</c:v>
                </c:pt>
                <c:pt idx="20">
                  <c:v>17.376798383611366</c:v>
                </c:pt>
                <c:pt idx="21">
                  <c:v>17.435942149706438</c:v>
                </c:pt>
                <c:pt idx="22">
                  <c:v>17.482185011570444</c:v>
                </c:pt>
                <c:pt idx="23">
                  <c:v>17.510822202442014</c:v>
                </c:pt>
                <c:pt idx="24">
                  <c:v>17.563262752830191</c:v>
                </c:pt>
                <c:pt idx="25">
                  <c:v>17.605053762540571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52.122295693443675</c:v>
                </c:pt>
                <c:pt idx="1">
                  <c:v>50.645490594667571</c:v>
                </c:pt>
                <c:pt idx="2">
                  <c:v>50.175007271844549</c:v>
                </c:pt>
                <c:pt idx="3">
                  <c:v>52.500547467315144</c:v>
                </c:pt>
                <c:pt idx="4">
                  <c:v>53.438366745029221</c:v>
                </c:pt>
                <c:pt idx="5">
                  <c:v>56.609283243797712</c:v>
                </c:pt>
                <c:pt idx="6">
                  <c:v>57.366781509304438</c:v>
                </c:pt>
                <c:pt idx="7">
                  <c:v>56.924510331669758</c:v>
                </c:pt>
                <c:pt idx="8">
                  <c:v>56.442699664067433</c:v>
                </c:pt>
                <c:pt idx="9">
                  <c:v>57.608758924443656</c:v>
                </c:pt>
                <c:pt idx="10">
                  <c:v>54.621652790665379</c:v>
                </c:pt>
                <c:pt idx="11">
                  <c:v>57.08285582252001</c:v>
                </c:pt>
                <c:pt idx="12">
                  <c:v>57.792680421671413</c:v>
                </c:pt>
                <c:pt idx="13">
                  <c:v>58.573959585960253</c:v>
                </c:pt>
                <c:pt idx="14">
                  <c:v>59.386428625159311</c:v>
                </c:pt>
                <c:pt idx="15">
                  <c:v>60.106848482144535</c:v>
                </c:pt>
                <c:pt idx="16">
                  <c:v>60.777826771971355</c:v>
                </c:pt>
                <c:pt idx="17">
                  <c:v>61.433707960933702</c:v>
                </c:pt>
                <c:pt idx="18">
                  <c:v>62.064724462681625</c:v>
                </c:pt>
                <c:pt idx="19">
                  <c:v>62.706684600439594</c:v>
                </c:pt>
                <c:pt idx="20">
                  <c:v>63.387316520746644</c:v>
                </c:pt>
                <c:pt idx="21">
                  <c:v>64.064127528014666</c:v>
                </c:pt>
                <c:pt idx="22">
                  <c:v>64.75144205057056</c:v>
                </c:pt>
                <c:pt idx="23">
                  <c:v>65.441457415611211</c:v>
                </c:pt>
                <c:pt idx="24">
                  <c:v>66.113057904765583</c:v>
                </c:pt>
                <c:pt idx="25">
                  <c:v>66.772059006995292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16.544937909481895</c:v>
                </c:pt>
                <c:pt idx="1">
                  <c:v>18.415710796015478</c:v>
                </c:pt>
                <c:pt idx="2">
                  <c:v>18.068014826539265</c:v>
                </c:pt>
                <c:pt idx="3">
                  <c:v>18.542173293601113</c:v>
                </c:pt>
                <c:pt idx="4">
                  <c:v>18.777812206257462</c:v>
                </c:pt>
                <c:pt idx="5">
                  <c:v>19.113740878104402</c:v>
                </c:pt>
                <c:pt idx="6">
                  <c:v>18.431282688816975</c:v>
                </c:pt>
                <c:pt idx="7">
                  <c:v>18.08769291656488</c:v>
                </c:pt>
                <c:pt idx="8">
                  <c:v>19.071373660328145</c:v>
                </c:pt>
                <c:pt idx="9">
                  <c:v>20.299656666884218</c:v>
                </c:pt>
                <c:pt idx="10">
                  <c:v>18.693343140144002</c:v>
                </c:pt>
                <c:pt idx="11">
                  <c:v>18.726671764519413</c:v>
                </c:pt>
                <c:pt idx="12">
                  <c:v>18.84544641077866</c:v>
                </c:pt>
                <c:pt idx="13">
                  <c:v>18.996231014180413</c:v>
                </c:pt>
                <c:pt idx="14">
                  <c:v>19.141223112283448</c:v>
                </c:pt>
                <c:pt idx="15">
                  <c:v>19.244814614032503</c:v>
                </c:pt>
                <c:pt idx="16">
                  <c:v>19.33818607994252</c:v>
                </c:pt>
                <c:pt idx="17">
                  <c:v>19.424441234321144</c:v>
                </c:pt>
                <c:pt idx="18">
                  <c:v>19.516646500025615</c:v>
                </c:pt>
                <c:pt idx="19">
                  <c:v>19.602193095591261</c:v>
                </c:pt>
                <c:pt idx="20">
                  <c:v>19.673709099538073</c:v>
                </c:pt>
                <c:pt idx="21">
                  <c:v>19.730087913430797</c:v>
                </c:pt>
                <c:pt idx="22">
                  <c:v>19.795557152863434</c:v>
                </c:pt>
                <c:pt idx="23">
                  <c:v>19.86407207792886</c:v>
                </c:pt>
                <c:pt idx="24">
                  <c:v>19.934516655042341</c:v>
                </c:pt>
                <c:pt idx="25">
                  <c:v>20.008184023690792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1.3749324442079403</c:v>
                </c:pt>
                <c:pt idx="1">
                  <c:v>0.97633773798998214</c:v>
                </c:pt>
                <c:pt idx="2">
                  <c:v>0.98022620746204248</c:v>
                </c:pt>
                <c:pt idx="3">
                  <c:v>0.88885528240442757</c:v>
                </c:pt>
                <c:pt idx="4">
                  <c:v>1.0041831486774926</c:v>
                </c:pt>
                <c:pt idx="5">
                  <c:v>0.92153674136083585</c:v>
                </c:pt>
                <c:pt idx="6">
                  <c:v>0.79308187410603259</c:v>
                </c:pt>
                <c:pt idx="7">
                  <c:v>0.82530679825713293</c:v>
                </c:pt>
                <c:pt idx="8">
                  <c:v>0.84627188946060572</c:v>
                </c:pt>
                <c:pt idx="9">
                  <c:v>0.76972995558484236</c:v>
                </c:pt>
                <c:pt idx="10">
                  <c:v>0.96662569985180646</c:v>
                </c:pt>
                <c:pt idx="11">
                  <c:v>0.75853112946392343</c:v>
                </c:pt>
                <c:pt idx="12">
                  <c:v>0.76788557016658021</c:v>
                </c:pt>
                <c:pt idx="13">
                  <c:v>0.77624604662992014</c:v>
                </c:pt>
                <c:pt idx="14">
                  <c:v>0.78380270418998066</c:v>
                </c:pt>
                <c:pt idx="15">
                  <c:v>0.78829920591538127</c:v>
                </c:pt>
                <c:pt idx="16">
                  <c:v>0.79276641750538002</c:v>
                </c:pt>
                <c:pt idx="17">
                  <c:v>0.7963655995577531</c:v>
                </c:pt>
                <c:pt idx="18">
                  <c:v>0.79975672060907876</c:v>
                </c:pt>
                <c:pt idx="19">
                  <c:v>0.80312301618188042</c:v>
                </c:pt>
                <c:pt idx="20">
                  <c:v>0.80682712938347456</c:v>
                </c:pt>
                <c:pt idx="21">
                  <c:v>0.81024478333851291</c:v>
                </c:pt>
                <c:pt idx="22">
                  <c:v>0.81371975925653883</c:v>
                </c:pt>
                <c:pt idx="23">
                  <c:v>0.81671342226038124</c:v>
                </c:pt>
                <c:pt idx="24">
                  <c:v>0.81969358609901433</c:v>
                </c:pt>
                <c:pt idx="25">
                  <c:v>0.82194761051137422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46.256796334045518</c:v>
                </c:pt>
                <c:pt idx="1">
                  <c:v>49.458849858377292</c:v>
                </c:pt>
                <c:pt idx="2">
                  <c:v>52.638907107966546</c:v>
                </c:pt>
                <c:pt idx="3">
                  <c:v>52.393447557440062</c:v>
                </c:pt>
                <c:pt idx="4">
                  <c:v>51.022429282603689</c:v>
                </c:pt>
                <c:pt idx="5">
                  <c:v>50.083466427079436</c:v>
                </c:pt>
                <c:pt idx="6">
                  <c:v>52.059142861043014</c:v>
                </c:pt>
                <c:pt idx="7">
                  <c:v>48.480728412624636</c:v>
                </c:pt>
                <c:pt idx="8">
                  <c:v>48.860945604021715</c:v>
                </c:pt>
                <c:pt idx="9">
                  <c:v>49.309584539829054</c:v>
                </c:pt>
                <c:pt idx="10">
                  <c:v>49.480287032712432</c:v>
                </c:pt>
                <c:pt idx="11">
                  <c:v>46.41479506676405</c:v>
                </c:pt>
                <c:pt idx="12">
                  <c:v>46.245663414145788</c:v>
                </c:pt>
                <c:pt idx="13">
                  <c:v>46.170310784245295</c:v>
                </c:pt>
                <c:pt idx="14">
                  <c:v>46.122349775962036</c:v>
                </c:pt>
                <c:pt idx="15">
                  <c:v>45.975472284888866</c:v>
                </c:pt>
                <c:pt idx="16">
                  <c:v>45.779473117554154</c:v>
                </c:pt>
                <c:pt idx="17">
                  <c:v>45.563231014846281</c:v>
                </c:pt>
                <c:pt idx="18">
                  <c:v>45.360317688147141</c:v>
                </c:pt>
                <c:pt idx="19">
                  <c:v>45.141836126683629</c:v>
                </c:pt>
                <c:pt idx="20">
                  <c:v>44.902048343628159</c:v>
                </c:pt>
                <c:pt idx="21">
                  <c:v>44.702552006025734</c:v>
                </c:pt>
                <c:pt idx="22">
                  <c:v>44.464507126618585</c:v>
                </c:pt>
                <c:pt idx="23">
                  <c:v>44.220337540726455</c:v>
                </c:pt>
                <c:pt idx="24">
                  <c:v>43.973474502248862</c:v>
                </c:pt>
                <c:pt idx="25">
                  <c:v>43.747348898020178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11.080658475444846</c:v>
                </c:pt>
                <c:pt idx="1">
                  <c:v>11.129623151900876</c:v>
                </c:pt>
                <c:pt idx="2">
                  <c:v>11.371449668978746</c:v>
                </c:pt>
                <c:pt idx="3">
                  <c:v>11.258884320202101</c:v>
                </c:pt>
                <c:pt idx="4">
                  <c:v>10.825241910418532</c:v>
                </c:pt>
                <c:pt idx="5">
                  <c:v>11.768341374249609</c:v>
                </c:pt>
                <c:pt idx="6">
                  <c:v>11.46148162995426</c:v>
                </c:pt>
                <c:pt idx="7">
                  <c:v>12.048247733970497</c:v>
                </c:pt>
                <c:pt idx="8">
                  <c:v>12.74209893038595</c:v>
                </c:pt>
                <c:pt idx="9">
                  <c:v>12.479255994484289</c:v>
                </c:pt>
                <c:pt idx="10">
                  <c:v>12.819035034351625</c:v>
                </c:pt>
                <c:pt idx="11">
                  <c:v>15.37808367232811</c:v>
                </c:pt>
                <c:pt idx="12">
                  <c:v>15.592439667822303</c:v>
                </c:pt>
                <c:pt idx="13">
                  <c:v>15.861188708831815</c:v>
                </c:pt>
                <c:pt idx="14">
                  <c:v>16.129093806768367</c:v>
                </c:pt>
                <c:pt idx="15">
                  <c:v>16.365404517665208</c:v>
                </c:pt>
                <c:pt idx="16">
                  <c:v>16.589549010998283</c:v>
                </c:pt>
                <c:pt idx="17">
                  <c:v>16.80585217570621</c:v>
                </c:pt>
                <c:pt idx="18">
                  <c:v>17.01613945544533</c:v>
                </c:pt>
                <c:pt idx="19">
                  <c:v>17.234880126259547</c:v>
                </c:pt>
                <c:pt idx="20">
                  <c:v>17.45777947283975</c:v>
                </c:pt>
                <c:pt idx="21">
                  <c:v>17.669797462666338</c:v>
                </c:pt>
                <c:pt idx="22">
                  <c:v>17.882272715589174</c:v>
                </c:pt>
                <c:pt idx="23">
                  <c:v>18.10568725463208</c:v>
                </c:pt>
                <c:pt idx="24">
                  <c:v>18.323121125470699</c:v>
                </c:pt>
                <c:pt idx="25">
                  <c:v>18.541347890252432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13.302774850913307</c:v>
                </c:pt>
                <c:pt idx="1">
                  <c:v>13.077508478806234</c:v>
                </c:pt>
                <c:pt idx="2">
                  <c:v>13.13413509531942</c:v>
                </c:pt>
                <c:pt idx="3">
                  <c:v>13.263245773361058</c:v>
                </c:pt>
                <c:pt idx="4">
                  <c:v>13.163244708523862</c:v>
                </c:pt>
                <c:pt idx="5">
                  <c:v>13.055688065125887</c:v>
                </c:pt>
                <c:pt idx="6">
                  <c:v>13.135606758422924</c:v>
                </c:pt>
                <c:pt idx="7">
                  <c:v>13.363880029032439</c:v>
                </c:pt>
                <c:pt idx="8">
                  <c:v>13.494210904739441</c:v>
                </c:pt>
                <c:pt idx="9">
                  <c:v>12.79116220184188</c:v>
                </c:pt>
                <c:pt idx="10">
                  <c:v>11.272802053261001</c:v>
                </c:pt>
                <c:pt idx="11">
                  <c:v>13.674190363292642</c:v>
                </c:pt>
                <c:pt idx="12">
                  <c:v>13.637315363072933</c:v>
                </c:pt>
                <c:pt idx="13">
                  <c:v>13.712762675749589</c:v>
                </c:pt>
                <c:pt idx="14">
                  <c:v>13.778056867910601</c:v>
                </c:pt>
                <c:pt idx="15">
                  <c:v>13.769827290554302</c:v>
                </c:pt>
                <c:pt idx="16">
                  <c:v>13.738119082519217</c:v>
                </c:pt>
                <c:pt idx="17">
                  <c:v>13.722417369865111</c:v>
                </c:pt>
                <c:pt idx="18">
                  <c:v>13.713209343265095</c:v>
                </c:pt>
                <c:pt idx="19">
                  <c:v>13.696910800631017</c:v>
                </c:pt>
                <c:pt idx="20">
                  <c:v>13.683097126953479</c:v>
                </c:pt>
                <c:pt idx="21">
                  <c:v>13.674493380557504</c:v>
                </c:pt>
                <c:pt idx="22">
                  <c:v>13.658634476697747</c:v>
                </c:pt>
                <c:pt idx="23">
                  <c:v>13.658038272873382</c:v>
                </c:pt>
                <c:pt idx="24">
                  <c:v>13.692206773570224</c:v>
                </c:pt>
                <c:pt idx="25">
                  <c:v>13.725400387923253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23.101272952744679</c:v>
                </c:pt>
                <c:pt idx="1">
                  <c:v>22.834438526937831</c:v>
                </c:pt>
                <c:pt idx="2">
                  <c:v>23.207194907478446</c:v>
                </c:pt>
                <c:pt idx="3">
                  <c:v>21.924066580986704</c:v>
                </c:pt>
                <c:pt idx="4">
                  <c:v>23.322536384334683</c:v>
                </c:pt>
                <c:pt idx="5">
                  <c:v>23.154454405131119</c:v>
                </c:pt>
                <c:pt idx="6">
                  <c:v>24.665638368578936</c:v>
                </c:pt>
                <c:pt idx="7">
                  <c:v>23.212732414740067</c:v>
                </c:pt>
                <c:pt idx="8">
                  <c:v>24.599212989955092</c:v>
                </c:pt>
                <c:pt idx="9">
                  <c:v>24.77873827781195</c:v>
                </c:pt>
                <c:pt idx="10">
                  <c:v>21.131128168801535</c:v>
                </c:pt>
                <c:pt idx="11">
                  <c:v>22.698933930188257</c:v>
                </c:pt>
                <c:pt idx="12">
                  <c:v>22.657991045172253</c:v>
                </c:pt>
                <c:pt idx="13">
                  <c:v>22.756819172349925</c:v>
                </c:pt>
                <c:pt idx="14">
                  <c:v>22.852580745060969</c:v>
                </c:pt>
                <c:pt idx="15">
                  <c:v>22.858599598402321</c:v>
                </c:pt>
                <c:pt idx="16">
                  <c:v>22.877663951777368</c:v>
                </c:pt>
                <c:pt idx="17">
                  <c:v>22.895151923422109</c:v>
                </c:pt>
                <c:pt idx="18">
                  <c:v>22.903689715877587</c:v>
                </c:pt>
                <c:pt idx="19">
                  <c:v>22.914345672584481</c:v>
                </c:pt>
                <c:pt idx="20">
                  <c:v>22.930024026265926</c:v>
                </c:pt>
                <c:pt idx="21">
                  <c:v>22.933386621100443</c:v>
                </c:pt>
                <c:pt idx="22">
                  <c:v>22.958490158175625</c:v>
                </c:pt>
                <c:pt idx="23">
                  <c:v>22.996239018520576</c:v>
                </c:pt>
                <c:pt idx="24">
                  <c:v>23.045933404404636</c:v>
                </c:pt>
                <c:pt idx="25">
                  <c:v>23.097877874414348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10.722907440002789</c:v>
                </c:pt>
                <c:pt idx="1">
                  <c:v>10.656834555208309</c:v>
                </c:pt>
                <c:pt idx="2">
                  <c:v>10.523367692714046</c:v>
                </c:pt>
                <c:pt idx="3">
                  <c:v>10.08284120951531</c:v>
                </c:pt>
                <c:pt idx="4">
                  <c:v>11.026587188720104</c:v>
                </c:pt>
                <c:pt idx="5">
                  <c:v>10.92280558169367</c:v>
                </c:pt>
                <c:pt idx="6">
                  <c:v>11.068345557138198</c:v>
                </c:pt>
                <c:pt idx="7">
                  <c:v>10.117745221237744</c:v>
                </c:pt>
                <c:pt idx="8">
                  <c:v>9.8820088365972012</c:v>
                </c:pt>
                <c:pt idx="9">
                  <c:v>9.4685810469630258</c:v>
                </c:pt>
                <c:pt idx="10">
                  <c:v>8.6653751863802739</c:v>
                </c:pt>
                <c:pt idx="11">
                  <c:v>7.4098231727108752</c:v>
                </c:pt>
                <c:pt idx="12">
                  <c:v>7.3827836101164905</c:v>
                </c:pt>
                <c:pt idx="13">
                  <c:v>7.3969120920381908</c:v>
                </c:pt>
                <c:pt idx="14">
                  <c:v>7.4000623890718131</c:v>
                </c:pt>
                <c:pt idx="15">
                  <c:v>7.3643534999627231</c:v>
                </c:pt>
                <c:pt idx="16">
                  <c:v>7.3351866128266012</c:v>
                </c:pt>
                <c:pt idx="17">
                  <c:v>7.3081495761454303</c:v>
                </c:pt>
                <c:pt idx="18">
                  <c:v>7.28262447744192</c:v>
                </c:pt>
                <c:pt idx="19">
                  <c:v>7.2554715632579381</c:v>
                </c:pt>
                <c:pt idx="20">
                  <c:v>7.2247989537836546</c:v>
                </c:pt>
                <c:pt idx="21">
                  <c:v>7.1929152020767235</c:v>
                </c:pt>
                <c:pt idx="22">
                  <c:v>7.1611260036765847</c:v>
                </c:pt>
                <c:pt idx="23">
                  <c:v>7.129222340868635</c:v>
                </c:pt>
                <c:pt idx="24">
                  <c:v>7.094121382224376</c:v>
                </c:pt>
                <c:pt idx="25">
                  <c:v>7.0584681030259881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77.78090156538282</c:v>
                </c:pt>
                <c:pt idx="1">
                  <c:v>77.350947801715705</c:v>
                </c:pt>
                <c:pt idx="2">
                  <c:v>79.863464517309964</c:v>
                </c:pt>
                <c:pt idx="3">
                  <c:v>77.731982764538145</c:v>
                </c:pt>
                <c:pt idx="4">
                  <c:v>82.270602877448226</c:v>
                </c:pt>
                <c:pt idx="5">
                  <c:v>80.276035280943006</c:v>
                </c:pt>
                <c:pt idx="6">
                  <c:v>79.668137925737057</c:v>
                </c:pt>
                <c:pt idx="7">
                  <c:v>81.125719497379123</c:v>
                </c:pt>
                <c:pt idx="8">
                  <c:v>81.566122196515764</c:v>
                </c:pt>
                <c:pt idx="9">
                  <c:v>80.182850940228477</c:v>
                </c:pt>
                <c:pt idx="10">
                  <c:v>74.901468168407646</c:v>
                </c:pt>
                <c:pt idx="11">
                  <c:v>77.253926675515032</c:v>
                </c:pt>
                <c:pt idx="12">
                  <c:v>77.634797522837061</c:v>
                </c:pt>
                <c:pt idx="13">
                  <c:v>78.034491718500675</c:v>
                </c:pt>
                <c:pt idx="14">
                  <c:v>78.220325074059843</c:v>
                </c:pt>
                <c:pt idx="15">
                  <c:v>78.117935719776952</c:v>
                </c:pt>
                <c:pt idx="16">
                  <c:v>77.95261621810819</c:v>
                </c:pt>
                <c:pt idx="17">
                  <c:v>77.739917743806004</c:v>
                </c:pt>
                <c:pt idx="18">
                  <c:v>77.488279993682212</c:v>
                </c:pt>
                <c:pt idx="19">
                  <c:v>77.235259533796778</c:v>
                </c:pt>
                <c:pt idx="20">
                  <c:v>76.991829396922014</c:v>
                </c:pt>
                <c:pt idx="21">
                  <c:v>76.743099545250274</c:v>
                </c:pt>
                <c:pt idx="22">
                  <c:v>76.47749084038206</c:v>
                </c:pt>
                <c:pt idx="23">
                  <c:v>76.257872840533082</c:v>
                </c:pt>
                <c:pt idx="24">
                  <c:v>75.993812036607721</c:v>
                </c:pt>
                <c:pt idx="25">
                  <c:v>75.667825321477295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73.536660468690002</c:v>
                </c:pt>
                <c:pt idx="1">
                  <c:v>81.553530667774027</c:v>
                </c:pt>
                <c:pt idx="2">
                  <c:v>85.265449584801331</c:v>
                </c:pt>
                <c:pt idx="3">
                  <c:v>87.82564912673547</c:v>
                </c:pt>
                <c:pt idx="4">
                  <c:v>88.720465820474089</c:v>
                </c:pt>
                <c:pt idx="5">
                  <c:v>89.79721479808579</c:v>
                </c:pt>
                <c:pt idx="6">
                  <c:v>93.144235185006551</c:v>
                </c:pt>
                <c:pt idx="7">
                  <c:v>93.270938061972799</c:v>
                </c:pt>
                <c:pt idx="8">
                  <c:v>97.874780563824331</c:v>
                </c:pt>
                <c:pt idx="9">
                  <c:v>101.54784416494843</c:v>
                </c:pt>
                <c:pt idx="10">
                  <c:v>102.28767170627336</c:v>
                </c:pt>
                <c:pt idx="11">
                  <c:v>99.897947685664064</c:v>
                </c:pt>
                <c:pt idx="12">
                  <c:v>101.35377839523588</c:v>
                </c:pt>
                <c:pt idx="13">
                  <c:v>103.02454125138061</c:v>
                </c:pt>
                <c:pt idx="14">
                  <c:v>104.65312553232872</c:v>
                </c:pt>
                <c:pt idx="15">
                  <c:v>105.98038114374182</c:v>
                </c:pt>
                <c:pt idx="16">
                  <c:v>107.25458267126126</c:v>
                </c:pt>
                <c:pt idx="17">
                  <c:v>108.49895842810355</c:v>
                </c:pt>
                <c:pt idx="18">
                  <c:v>109.71803381258529</c:v>
                </c:pt>
                <c:pt idx="19">
                  <c:v>110.91796200396627</c:v>
                </c:pt>
                <c:pt idx="20">
                  <c:v>112.17240362702339</c:v>
                </c:pt>
                <c:pt idx="21">
                  <c:v>113.40535136736398</c:v>
                </c:pt>
                <c:pt idx="22">
                  <c:v>114.68169443309502</c:v>
                </c:pt>
                <c:pt idx="23">
                  <c:v>115.93625195476703</c:v>
                </c:pt>
                <c:pt idx="24">
                  <c:v>117.29711805052573</c:v>
                </c:pt>
                <c:pt idx="25">
                  <c:v>118.61172782009183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156.40086535909401</c:v>
                </c:pt>
                <c:pt idx="1">
                  <c:v>155.22127220890357</c:v>
                </c:pt>
                <c:pt idx="2">
                  <c:v>157.16290753503961</c:v>
                </c:pt>
                <c:pt idx="3">
                  <c:v>161.0466000092357</c:v>
                </c:pt>
                <c:pt idx="4">
                  <c:v>161.77814003542576</c:v>
                </c:pt>
                <c:pt idx="5">
                  <c:v>162.80717600002981</c:v>
                </c:pt>
                <c:pt idx="6">
                  <c:v>171.67750798510647</c:v>
                </c:pt>
                <c:pt idx="7">
                  <c:v>163.03126614045684</c:v>
                </c:pt>
                <c:pt idx="8">
                  <c:v>173.62087710011602</c:v>
                </c:pt>
                <c:pt idx="9">
                  <c:v>181.92350482549278</c:v>
                </c:pt>
                <c:pt idx="10">
                  <c:v>187.33277826155029</c:v>
                </c:pt>
                <c:pt idx="11">
                  <c:v>192.92658586811655</c:v>
                </c:pt>
                <c:pt idx="12">
                  <c:v>195.00682055854207</c:v>
                </c:pt>
                <c:pt idx="13">
                  <c:v>197.6121341943435</c:v>
                </c:pt>
                <c:pt idx="14">
                  <c:v>200.29135903308446</c:v>
                </c:pt>
                <c:pt idx="15">
                  <c:v>202.52149801460894</c:v>
                </c:pt>
                <c:pt idx="16">
                  <c:v>204.66958715692542</c:v>
                </c:pt>
                <c:pt idx="17">
                  <c:v>206.7340937535003</c:v>
                </c:pt>
                <c:pt idx="18">
                  <c:v>208.7808685520362</c:v>
                </c:pt>
                <c:pt idx="19">
                  <c:v>210.81654194810923</c:v>
                </c:pt>
                <c:pt idx="20">
                  <c:v>212.93678155298736</c:v>
                </c:pt>
                <c:pt idx="21">
                  <c:v>215.00005574840225</c:v>
                </c:pt>
                <c:pt idx="22">
                  <c:v>217.0812195929667</c:v>
                </c:pt>
                <c:pt idx="23">
                  <c:v>219.22196725188002</c:v>
                </c:pt>
                <c:pt idx="24">
                  <c:v>221.42227524592158</c:v>
                </c:pt>
                <c:pt idx="25">
                  <c:v>223.55129327729179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98.022713952614311</c:v>
                </c:pt>
                <c:pt idx="1">
                  <c:v>100.02591929446091</c:v>
                </c:pt>
                <c:pt idx="2">
                  <c:v>103.59342493320224</c:v>
                </c:pt>
                <c:pt idx="3">
                  <c:v>102.33786901271469</c:v>
                </c:pt>
                <c:pt idx="4">
                  <c:v>104.80666206226286</c:v>
                </c:pt>
                <c:pt idx="5">
                  <c:v>106.70437565774284</c:v>
                </c:pt>
                <c:pt idx="6">
                  <c:v>108.12919309756279</c:v>
                </c:pt>
                <c:pt idx="7">
                  <c:v>107.59885252614536</c:v>
                </c:pt>
                <c:pt idx="8">
                  <c:v>111.86449850334668</c:v>
                </c:pt>
                <c:pt idx="9">
                  <c:v>111.53272474733429</c:v>
                </c:pt>
                <c:pt idx="10">
                  <c:v>115.90899253599193</c:v>
                </c:pt>
                <c:pt idx="11">
                  <c:v>110.1417459918664</c:v>
                </c:pt>
                <c:pt idx="12">
                  <c:v>111.26906078211637</c:v>
                </c:pt>
                <c:pt idx="13">
                  <c:v>112.53912964990644</c:v>
                </c:pt>
                <c:pt idx="14">
                  <c:v>113.79566061850632</c:v>
                </c:pt>
                <c:pt idx="15">
                  <c:v>114.75141178566255</c:v>
                </c:pt>
                <c:pt idx="16">
                  <c:v>115.64668213340047</c:v>
                </c:pt>
                <c:pt idx="17">
                  <c:v>116.45827718181394</c:v>
                </c:pt>
                <c:pt idx="18">
                  <c:v>117.28782224165607</c:v>
                </c:pt>
                <c:pt idx="19">
                  <c:v>118.13378786189949</c:v>
                </c:pt>
                <c:pt idx="20">
                  <c:v>119.01753136919778</c:v>
                </c:pt>
                <c:pt idx="21">
                  <c:v>119.85534389716129</c:v>
                </c:pt>
                <c:pt idx="22">
                  <c:v>120.7248862196699</c:v>
                </c:pt>
                <c:pt idx="23">
                  <c:v>121.59818050865179</c:v>
                </c:pt>
                <c:pt idx="24">
                  <c:v>122.50688751272816</c:v>
                </c:pt>
                <c:pt idx="25">
                  <c:v>123.35375949002099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90.991317677727466</c:v>
                </c:pt>
                <c:pt idx="1">
                  <c:v>87.946768687214217</c:v>
                </c:pt>
                <c:pt idx="2">
                  <c:v>88.853828728098449</c:v>
                </c:pt>
                <c:pt idx="3">
                  <c:v>86.578744481316562</c:v>
                </c:pt>
                <c:pt idx="4">
                  <c:v>87.419157891090805</c:v>
                </c:pt>
                <c:pt idx="5">
                  <c:v>87.580615457669268</c:v>
                </c:pt>
                <c:pt idx="6">
                  <c:v>84.391405783428155</c:v>
                </c:pt>
                <c:pt idx="7">
                  <c:v>84.444026717168271</c:v>
                </c:pt>
                <c:pt idx="8">
                  <c:v>87.101557666348924</c:v>
                </c:pt>
                <c:pt idx="9">
                  <c:v>83.203699097799216</c:v>
                </c:pt>
                <c:pt idx="10">
                  <c:v>84.862088471987221</c:v>
                </c:pt>
                <c:pt idx="11">
                  <c:v>81.813567109378525</c:v>
                </c:pt>
                <c:pt idx="12">
                  <c:v>81.161024225647296</c:v>
                </c:pt>
                <c:pt idx="13">
                  <c:v>80.612540729621472</c:v>
                </c:pt>
                <c:pt idx="14">
                  <c:v>80.043199749358934</c:v>
                </c:pt>
                <c:pt idx="15">
                  <c:v>79.279891039810821</c:v>
                </c:pt>
                <c:pt idx="16">
                  <c:v>78.462495475648723</c:v>
                </c:pt>
                <c:pt idx="17">
                  <c:v>77.597410305125493</c:v>
                </c:pt>
                <c:pt idx="18">
                  <c:v>76.750818997980318</c:v>
                </c:pt>
                <c:pt idx="19">
                  <c:v>75.892349169127755</c:v>
                </c:pt>
                <c:pt idx="20">
                  <c:v>75.109700213349853</c:v>
                </c:pt>
                <c:pt idx="21">
                  <c:v>74.388395737324942</c:v>
                </c:pt>
                <c:pt idx="22">
                  <c:v>73.596984957506024</c:v>
                </c:pt>
                <c:pt idx="23">
                  <c:v>72.741876862276882</c:v>
                </c:pt>
                <c:pt idx="24">
                  <c:v>71.624764919664003</c:v>
                </c:pt>
                <c:pt idx="25">
                  <c:v>70.783131737864565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74.372964876206865</c:v>
                </c:pt>
                <c:pt idx="1">
                  <c:v>76.596767640027991</c:v>
                </c:pt>
                <c:pt idx="2">
                  <c:v>76.039621923245534</c:v>
                </c:pt>
                <c:pt idx="3">
                  <c:v>76.42009312063314</c:v>
                </c:pt>
                <c:pt idx="4">
                  <c:v>80.35056973873327</c:v>
                </c:pt>
                <c:pt idx="5">
                  <c:v>79.440266088986505</c:v>
                </c:pt>
                <c:pt idx="6">
                  <c:v>79.929158775793809</c:v>
                </c:pt>
                <c:pt idx="7">
                  <c:v>78.584353198780562</c:v>
                </c:pt>
                <c:pt idx="8">
                  <c:v>75.049341490293017</c:v>
                </c:pt>
                <c:pt idx="9">
                  <c:v>77.51990861635386</c:v>
                </c:pt>
                <c:pt idx="10">
                  <c:v>68.592751749620987</c:v>
                </c:pt>
                <c:pt idx="11">
                  <c:v>70.388341747672072</c:v>
                </c:pt>
                <c:pt idx="12">
                  <c:v>70.679313012674754</c:v>
                </c:pt>
                <c:pt idx="13">
                  <c:v>71.304732376261867</c:v>
                </c:pt>
                <c:pt idx="14">
                  <c:v>71.814731966255493</c:v>
                </c:pt>
                <c:pt idx="15">
                  <c:v>71.939262802832957</c:v>
                </c:pt>
                <c:pt idx="16">
                  <c:v>71.98626529956114</c:v>
                </c:pt>
                <c:pt idx="17">
                  <c:v>71.957025732853424</c:v>
                </c:pt>
                <c:pt idx="18">
                  <c:v>71.970068038566495</c:v>
                </c:pt>
                <c:pt idx="19">
                  <c:v>71.978654481471551</c:v>
                </c:pt>
                <c:pt idx="20">
                  <c:v>72.024153167380518</c:v>
                </c:pt>
                <c:pt idx="21">
                  <c:v>72.047148807286447</c:v>
                </c:pt>
                <c:pt idx="22">
                  <c:v>72.054974512931977</c:v>
                </c:pt>
                <c:pt idx="23">
                  <c:v>72.054083238469474</c:v>
                </c:pt>
                <c:pt idx="24">
                  <c:v>72.114016900726824</c:v>
                </c:pt>
                <c:pt idx="25">
                  <c:v>72.131628558420175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70.042166047133506</c:v>
                </c:pt>
                <c:pt idx="1">
                  <c:v>70.037539128673032</c:v>
                </c:pt>
                <c:pt idx="2">
                  <c:v>69.223248305845857</c:v>
                </c:pt>
                <c:pt idx="3">
                  <c:v>71.931576043320675</c:v>
                </c:pt>
                <c:pt idx="4">
                  <c:v>73.220362099964177</c:v>
                </c:pt>
                <c:pt idx="5">
                  <c:v>76.644560863262953</c:v>
                </c:pt>
                <c:pt idx="6">
                  <c:v>76.591146072227446</c:v>
                </c:pt>
                <c:pt idx="7">
                  <c:v>75.837510046491772</c:v>
                </c:pt>
                <c:pt idx="8">
                  <c:v>76.360345213856192</c:v>
                </c:pt>
                <c:pt idx="9">
                  <c:v>78.678145546912702</c:v>
                </c:pt>
                <c:pt idx="10">
                  <c:v>74.281621630661178</c:v>
                </c:pt>
                <c:pt idx="11">
                  <c:v>76.568058716503344</c:v>
                </c:pt>
                <c:pt idx="12">
                  <c:v>77.406012402616653</c:v>
                </c:pt>
                <c:pt idx="13">
                  <c:v>78.346436646770584</c:v>
                </c:pt>
                <c:pt idx="14">
                  <c:v>79.311454441632748</c:v>
                </c:pt>
                <c:pt idx="15">
                  <c:v>80.139962302092414</c:v>
                </c:pt>
                <c:pt idx="16">
                  <c:v>80.908779269419256</c:v>
                </c:pt>
                <c:pt idx="17">
                  <c:v>81.654514794812599</c:v>
                </c:pt>
                <c:pt idx="18">
                  <c:v>82.381127683316322</c:v>
                </c:pt>
                <c:pt idx="19">
                  <c:v>83.112000712212748</c:v>
                </c:pt>
                <c:pt idx="20">
                  <c:v>83.867852749668188</c:v>
                </c:pt>
                <c:pt idx="21">
                  <c:v>84.604460224783978</c:v>
                </c:pt>
                <c:pt idx="22">
                  <c:v>85.360718962690541</c:v>
                </c:pt>
                <c:pt idx="23">
                  <c:v>86.122242915800442</c:v>
                </c:pt>
                <c:pt idx="24">
                  <c:v>86.867268145906948</c:v>
                </c:pt>
                <c:pt idx="25">
                  <c:v>87.602190641197453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57.337454809490367</c:v>
                </c:pt>
                <c:pt idx="1">
                  <c:v>60.588473010278165</c:v>
                </c:pt>
                <c:pt idx="2">
                  <c:v>64.010356776945287</c:v>
                </c:pt>
                <c:pt idx="3">
                  <c:v>63.652331877642162</c:v>
                </c:pt>
                <c:pt idx="4">
                  <c:v>61.847671193022222</c:v>
                </c:pt>
                <c:pt idx="5">
                  <c:v>61.851807801329045</c:v>
                </c:pt>
                <c:pt idx="6">
                  <c:v>63.520624490997278</c:v>
                </c:pt>
                <c:pt idx="7">
                  <c:v>60.528976146595134</c:v>
                </c:pt>
                <c:pt idx="8">
                  <c:v>61.603044534407665</c:v>
                </c:pt>
                <c:pt idx="9">
                  <c:v>61.788840534313344</c:v>
                </c:pt>
                <c:pt idx="10">
                  <c:v>62.299322067064054</c:v>
                </c:pt>
                <c:pt idx="11">
                  <c:v>61.79287873909216</c:v>
                </c:pt>
                <c:pt idx="12">
                  <c:v>61.838103081968093</c:v>
                </c:pt>
                <c:pt idx="13">
                  <c:v>62.031499493077106</c:v>
                </c:pt>
                <c:pt idx="14">
                  <c:v>62.251443582730403</c:v>
                </c:pt>
                <c:pt idx="15">
                  <c:v>62.340876802554078</c:v>
                </c:pt>
                <c:pt idx="16">
                  <c:v>62.369022128552437</c:v>
                </c:pt>
                <c:pt idx="17">
                  <c:v>62.369083190552487</c:v>
                </c:pt>
                <c:pt idx="18">
                  <c:v>62.376457143592475</c:v>
                </c:pt>
                <c:pt idx="19">
                  <c:v>62.376716252943176</c:v>
                </c:pt>
                <c:pt idx="20">
                  <c:v>62.359827816467913</c:v>
                </c:pt>
                <c:pt idx="21">
                  <c:v>62.372349468692072</c:v>
                </c:pt>
                <c:pt idx="22">
                  <c:v>62.346779842207759</c:v>
                </c:pt>
                <c:pt idx="23">
                  <c:v>62.326024795358535</c:v>
                </c:pt>
                <c:pt idx="24">
                  <c:v>62.296595627719562</c:v>
                </c:pt>
                <c:pt idx="25">
                  <c:v>62.28869678827261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36.404047803657988</c:v>
                </c:pt>
                <c:pt idx="1">
                  <c:v>35.911947005744068</c:v>
                </c:pt>
                <c:pt idx="2">
                  <c:v>36.341330002797868</c:v>
                </c:pt>
                <c:pt idx="3">
                  <c:v>35.18731235434776</c:v>
                </c:pt>
                <c:pt idx="4">
                  <c:v>36.485781092858545</c:v>
                </c:pt>
                <c:pt idx="5">
                  <c:v>36.210142470257004</c:v>
                </c:pt>
                <c:pt idx="6">
                  <c:v>37.801245127001863</c:v>
                </c:pt>
                <c:pt idx="7">
                  <c:v>36.576612443772504</c:v>
                </c:pt>
                <c:pt idx="8">
                  <c:v>38.093423894694531</c:v>
                </c:pt>
                <c:pt idx="9">
                  <c:v>37.569900479653832</c:v>
                </c:pt>
                <c:pt idx="10">
                  <c:v>32.403930222062534</c:v>
                </c:pt>
                <c:pt idx="11">
                  <c:v>36.373124293480899</c:v>
                </c:pt>
                <c:pt idx="12">
                  <c:v>36.295306408245182</c:v>
                </c:pt>
                <c:pt idx="13">
                  <c:v>36.469581848099516</c:v>
                </c:pt>
                <c:pt idx="14">
                  <c:v>36.630637612971569</c:v>
                </c:pt>
                <c:pt idx="15">
                  <c:v>36.628426888956625</c:v>
                </c:pt>
                <c:pt idx="16">
                  <c:v>36.615783034296584</c:v>
                </c:pt>
                <c:pt idx="17">
                  <c:v>36.617569293287218</c:v>
                </c:pt>
                <c:pt idx="18">
                  <c:v>36.616899059142682</c:v>
                </c:pt>
                <c:pt idx="19">
                  <c:v>36.611256473215498</c:v>
                </c:pt>
                <c:pt idx="20">
                  <c:v>36.613121153219403</c:v>
                </c:pt>
                <c:pt idx="21">
                  <c:v>36.607880001657946</c:v>
                </c:pt>
                <c:pt idx="22">
                  <c:v>36.61712463487337</c:v>
                </c:pt>
                <c:pt idx="23">
                  <c:v>36.65427729139396</c:v>
                </c:pt>
                <c:pt idx="24">
                  <c:v>36.738140177974856</c:v>
                </c:pt>
                <c:pt idx="25">
                  <c:v>36.823278262337602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88.503809005385605</c:v>
                </c:pt>
                <c:pt idx="1">
                  <c:v>88.007782356924011</c:v>
                </c:pt>
                <c:pt idx="2">
                  <c:v>90.386832210024011</c:v>
                </c:pt>
                <c:pt idx="3">
                  <c:v>87.814823974053454</c:v>
                </c:pt>
                <c:pt idx="4">
                  <c:v>93.297190066168326</c:v>
                </c:pt>
                <c:pt idx="5">
                  <c:v>91.198840862636672</c:v>
                </c:pt>
                <c:pt idx="6">
                  <c:v>90.736483482875258</c:v>
                </c:pt>
                <c:pt idx="7">
                  <c:v>91.243464718616863</c:v>
                </c:pt>
                <c:pt idx="8">
                  <c:v>91.448131033112958</c:v>
                </c:pt>
                <c:pt idx="9">
                  <c:v>89.651431987191501</c:v>
                </c:pt>
                <c:pt idx="10">
                  <c:v>83.56684335478792</c:v>
                </c:pt>
                <c:pt idx="11">
                  <c:v>84.663749848225905</c:v>
                </c:pt>
                <c:pt idx="12">
                  <c:v>85.017581132953552</c:v>
                </c:pt>
                <c:pt idx="13">
                  <c:v>85.431403810538868</c:v>
                </c:pt>
                <c:pt idx="14">
                  <c:v>85.620387463131664</c:v>
                </c:pt>
                <c:pt idx="15">
                  <c:v>85.48228921973967</c:v>
                </c:pt>
                <c:pt idx="16">
                  <c:v>85.287802830934794</c:v>
                </c:pt>
                <c:pt idx="17">
                  <c:v>85.048067319951429</c:v>
                </c:pt>
                <c:pt idx="18">
                  <c:v>84.770904471124126</c:v>
                </c:pt>
                <c:pt idx="19">
                  <c:v>84.49073109705472</c:v>
                </c:pt>
                <c:pt idx="20">
                  <c:v>84.216628350705662</c:v>
                </c:pt>
                <c:pt idx="21">
                  <c:v>83.936014747326993</c:v>
                </c:pt>
                <c:pt idx="22">
                  <c:v>83.638616844058646</c:v>
                </c:pt>
                <c:pt idx="23">
                  <c:v>83.387095181401719</c:v>
                </c:pt>
                <c:pt idx="24">
                  <c:v>83.087933418832094</c:v>
                </c:pt>
                <c:pt idx="25">
                  <c:v>82.726293424503282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73.536660468690002</c:v>
                </c:pt>
                <c:pt idx="1">
                  <c:v>81.553530667774027</c:v>
                </c:pt>
                <c:pt idx="2">
                  <c:v>85.265449584801331</c:v>
                </c:pt>
                <c:pt idx="3">
                  <c:v>87.82564912673547</c:v>
                </c:pt>
                <c:pt idx="4">
                  <c:v>88.720465820474089</c:v>
                </c:pt>
                <c:pt idx="5">
                  <c:v>89.79721479808579</c:v>
                </c:pt>
                <c:pt idx="6">
                  <c:v>93.144235185006551</c:v>
                </c:pt>
                <c:pt idx="7">
                  <c:v>93.270938061972799</c:v>
                </c:pt>
                <c:pt idx="8">
                  <c:v>97.874780563824331</c:v>
                </c:pt>
                <c:pt idx="9">
                  <c:v>101.54784416494843</c:v>
                </c:pt>
                <c:pt idx="10">
                  <c:v>102.28767170627336</c:v>
                </c:pt>
                <c:pt idx="11">
                  <c:v>99.897947685664064</c:v>
                </c:pt>
                <c:pt idx="12">
                  <c:v>101.35377839523588</c:v>
                </c:pt>
                <c:pt idx="13">
                  <c:v>103.02454125138061</c:v>
                </c:pt>
                <c:pt idx="14">
                  <c:v>104.65312553232872</c:v>
                </c:pt>
                <c:pt idx="15">
                  <c:v>105.98038114374182</c:v>
                </c:pt>
                <c:pt idx="16">
                  <c:v>107.25458267126126</c:v>
                </c:pt>
                <c:pt idx="17">
                  <c:v>108.49895842810355</c:v>
                </c:pt>
                <c:pt idx="18">
                  <c:v>109.71803381258529</c:v>
                </c:pt>
                <c:pt idx="19">
                  <c:v>110.91796200396627</c:v>
                </c:pt>
                <c:pt idx="20">
                  <c:v>112.17240362702339</c:v>
                </c:pt>
                <c:pt idx="21">
                  <c:v>113.40535136736398</c:v>
                </c:pt>
                <c:pt idx="22">
                  <c:v>114.68169443309502</c:v>
                </c:pt>
                <c:pt idx="23">
                  <c:v>115.93625195476703</c:v>
                </c:pt>
                <c:pt idx="24">
                  <c:v>117.29711805052573</c:v>
                </c:pt>
                <c:pt idx="25">
                  <c:v>118.61172782009183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156.40086535909401</c:v>
                </c:pt>
                <c:pt idx="1">
                  <c:v>155.22127220890357</c:v>
                </c:pt>
                <c:pt idx="2">
                  <c:v>157.16290753503961</c:v>
                </c:pt>
                <c:pt idx="3">
                  <c:v>161.0466000092357</c:v>
                </c:pt>
                <c:pt idx="4">
                  <c:v>161.77814003542576</c:v>
                </c:pt>
                <c:pt idx="5">
                  <c:v>162.80717600002981</c:v>
                </c:pt>
                <c:pt idx="6">
                  <c:v>171.67750798510647</c:v>
                </c:pt>
                <c:pt idx="7">
                  <c:v>163.03126614045684</c:v>
                </c:pt>
                <c:pt idx="8">
                  <c:v>173.62087710011602</c:v>
                </c:pt>
                <c:pt idx="9">
                  <c:v>181.92350482549278</c:v>
                </c:pt>
                <c:pt idx="10">
                  <c:v>187.33277826155029</c:v>
                </c:pt>
                <c:pt idx="11">
                  <c:v>192.92658586811655</c:v>
                </c:pt>
                <c:pt idx="12">
                  <c:v>195.00682055854207</c:v>
                </c:pt>
                <c:pt idx="13">
                  <c:v>197.6121341943435</c:v>
                </c:pt>
                <c:pt idx="14">
                  <c:v>200.29135903308446</c:v>
                </c:pt>
                <c:pt idx="15">
                  <c:v>202.52149801460894</c:v>
                </c:pt>
                <c:pt idx="16">
                  <c:v>204.66958715692542</c:v>
                </c:pt>
                <c:pt idx="17">
                  <c:v>206.7340937535003</c:v>
                </c:pt>
                <c:pt idx="18">
                  <c:v>208.7808685520362</c:v>
                </c:pt>
                <c:pt idx="19">
                  <c:v>210.81654194810923</c:v>
                </c:pt>
                <c:pt idx="20">
                  <c:v>212.93678155298736</c:v>
                </c:pt>
                <c:pt idx="21">
                  <c:v>215.00005574840225</c:v>
                </c:pt>
                <c:pt idx="22">
                  <c:v>217.0812195929667</c:v>
                </c:pt>
                <c:pt idx="23">
                  <c:v>219.22196725188002</c:v>
                </c:pt>
                <c:pt idx="24">
                  <c:v>221.42227524592158</c:v>
                </c:pt>
                <c:pt idx="25">
                  <c:v>223.55129327729179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98.022713952614311</c:v>
                </c:pt>
                <c:pt idx="1">
                  <c:v>100.02591929446091</c:v>
                </c:pt>
                <c:pt idx="2">
                  <c:v>103.59342493320224</c:v>
                </c:pt>
                <c:pt idx="3">
                  <c:v>102.33786901271469</c:v>
                </c:pt>
                <c:pt idx="4">
                  <c:v>104.80666206226286</c:v>
                </c:pt>
                <c:pt idx="5">
                  <c:v>106.70437565774284</c:v>
                </c:pt>
                <c:pt idx="6">
                  <c:v>108.12919309756279</c:v>
                </c:pt>
                <c:pt idx="7">
                  <c:v>107.59885252614536</c:v>
                </c:pt>
                <c:pt idx="8">
                  <c:v>111.86449850334668</c:v>
                </c:pt>
                <c:pt idx="9">
                  <c:v>111.53272474733429</c:v>
                </c:pt>
                <c:pt idx="10">
                  <c:v>115.90899253599193</c:v>
                </c:pt>
                <c:pt idx="11">
                  <c:v>110.1417459918664</c:v>
                </c:pt>
                <c:pt idx="12">
                  <c:v>111.26906078211637</c:v>
                </c:pt>
                <c:pt idx="13">
                  <c:v>112.53912964990644</c:v>
                </c:pt>
                <c:pt idx="14">
                  <c:v>113.79566061850632</c:v>
                </c:pt>
                <c:pt idx="15">
                  <c:v>114.75141178566255</c:v>
                </c:pt>
                <c:pt idx="16">
                  <c:v>115.64668213340047</c:v>
                </c:pt>
                <c:pt idx="17">
                  <c:v>116.45827718181394</c:v>
                </c:pt>
                <c:pt idx="18">
                  <c:v>117.28782224165607</c:v>
                </c:pt>
                <c:pt idx="19">
                  <c:v>118.13378786189949</c:v>
                </c:pt>
                <c:pt idx="20">
                  <c:v>119.01753136919778</c:v>
                </c:pt>
                <c:pt idx="21">
                  <c:v>119.85534389716129</c:v>
                </c:pt>
                <c:pt idx="22">
                  <c:v>120.7248862196699</c:v>
                </c:pt>
                <c:pt idx="23">
                  <c:v>121.59818050865179</c:v>
                </c:pt>
                <c:pt idx="24">
                  <c:v>122.50688751272816</c:v>
                </c:pt>
                <c:pt idx="25">
                  <c:v>123.35375949002099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90.991317677727466</c:v>
                </c:pt>
                <c:pt idx="1">
                  <c:v>87.946768687214217</c:v>
                </c:pt>
                <c:pt idx="2">
                  <c:v>88.853828728098449</c:v>
                </c:pt>
                <c:pt idx="3">
                  <c:v>86.578744481316562</c:v>
                </c:pt>
                <c:pt idx="4">
                  <c:v>87.419157891090805</c:v>
                </c:pt>
                <c:pt idx="5">
                  <c:v>87.580615457669268</c:v>
                </c:pt>
                <c:pt idx="6">
                  <c:v>84.391405783428155</c:v>
                </c:pt>
                <c:pt idx="7">
                  <c:v>84.444026717168271</c:v>
                </c:pt>
                <c:pt idx="8">
                  <c:v>87.101557666348924</c:v>
                </c:pt>
                <c:pt idx="9">
                  <c:v>83.203699097799216</c:v>
                </c:pt>
                <c:pt idx="10">
                  <c:v>84.862088471987221</c:v>
                </c:pt>
                <c:pt idx="11">
                  <c:v>81.813567109378525</c:v>
                </c:pt>
                <c:pt idx="12">
                  <c:v>81.161024225647296</c:v>
                </c:pt>
                <c:pt idx="13">
                  <c:v>80.612540729621472</c:v>
                </c:pt>
                <c:pt idx="14">
                  <c:v>80.043199749358934</c:v>
                </c:pt>
                <c:pt idx="15">
                  <c:v>79.279891039810821</c:v>
                </c:pt>
                <c:pt idx="16">
                  <c:v>78.462495475648723</c:v>
                </c:pt>
                <c:pt idx="17">
                  <c:v>77.597410305125493</c:v>
                </c:pt>
                <c:pt idx="18">
                  <c:v>76.750818997980318</c:v>
                </c:pt>
                <c:pt idx="19">
                  <c:v>75.892349169127755</c:v>
                </c:pt>
                <c:pt idx="20">
                  <c:v>75.109700213349853</c:v>
                </c:pt>
                <c:pt idx="21">
                  <c:v>74.388395737324942</c:v>
                </c:pt>
                <c:pt idx="22">
                  <c:v>73.596984957506024</c:v>
                </c:pt>
                <c:pt idx="23">
                  <c:v>72.741876862276882</c:v>
                </c:pt>
                <c:pt idx="24">
                  <c:v>71.624764919664003</c:v>
                </c:pt>
                <c:pt idx="25">
                  <c:v>70.783131737864565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74.372964876206865</c:v>
                </c:pt>
                <c:pt idx="1">
                  <c:v>76.596767640027991</c:v>
                </c:pt>
                <c:pt idx="2">
                  <c:v>76.039621923245534</c:v>
                </c:pt>
                <c:pt idx="3">
                  <c:v>76.42009312063314</c:v>
                </c:pt>
                <c:pt idx="4">
                  <c:v>80.35056973873327</c:v>
                </c:pt>
                <c:pt idx="5">
                  <c:v>79.440266088986505</c:v>
                </c:pt>
                <c:pt idx="6">
                  <c:v>79.929158775793809</c:v>
                </c:pt>
                <c:pt idx="7">
                  <c:v>78.584353198780562</c:v>
                </c:pt>
                <c:pt idx="8">
                  <c:v>75.049341490293017</c:v>
                </c:pt>
                <c:pt idx="9">
                  <c:v>77.51990861635386</c:v>
                </c:pt>
                <c:pt idx="10">
                  <c:v>68.592751749620987</c:v>
                </c:pt>
                <c:pt idx="11">
                  <c:v>70.388341747672072</c:v>
                </c:pt>
                <c:pt idx="12">
                  <c:v>70.679313012674754</c:v>
                </c:pt>
                <c:pt idx="13">
                  <c:v>71.304732376261867</c:v>
                </c:pt>
                <c:pt idx="14">
                  <c:v>71.814731966255493</c:v>
                </c:pt>
                <c:pt idx="15">
                  <c:v>71.939262802832957</c:v>
                </c:pt>
                <c:pt idx="16">
                  <c:v>71.98626529956114</c:v>
                </c:pt>
                <c:pt idx="17">
                  <c:v>71.957025732853424</c:v>
                </c:pt>
                <c:pt idx="18">
                  <c:v>71.970068038566495</c:v>
                </c:pt>
                <c:pt idx="19">
                  <c:v>71.978654481471551</c:v>
                </c:pt>
                <c:pt idx="20">
                  <c:v>72.024153167380518</c:v>
                </c:pt>
                <c:pt idx="21">
                  <c:v>72.047148807286447</c:v>
                </c:pt>
                <c:pt idx="22">
                  <c:v>72.054974512931977</c:v>
                </c:pt>
                <c:pt idx="23">
                  <c:v>72.054083238469474</c:v>
                </c:pt>
                <c:pt idx="24">
                  <c:v>72.114016900726824</c:v>
                </c:pt>
                <c:pt idx="25">
                  <c:v>72.131628558420175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70.042166047133506</c:v>
                </c:pt>
                <c:pt idx="1">
                  <c:v>70.037539128673032</c:v>
                </c:pt>
                <c:pt idx="2">
                  <c:v>69.223248305845857</c:v>
                </c:pt>
                <c:pt idx="3">
                  <c:v>71.931576043320675</c:v>
                </c:pt>
                <c:pt idx="4">
                  <c:v>73.220362099964177</c:v>
                </c:pt>
                <c:pt idx="5">
                  <c:v>76.644560863262953</c:v>
                </c:pt>
                <c:pt idx="6">
                  <c:v>76.591146072227446</c:v>
                </c:pt>
                <c:pt idx="7">
                  <c:v>75.837510046491772</c:v>
                </c:pt>
                <c:pt idx="8">
                  <c:v>76.360345213856192</c:v>
                </c:pt>
                <c:pt idx="9">
                  <c:v>78.678145546912702</c:v>
                </c:pt>
                <c:pt idx="10">
                  <c:v>74.281621630661178</c:v>
                </c:pt>
                <c:pt idx="11">
                  <c:v>76.568058716503344</c:v>
                </c:pt>
                <c:pt idx="12">
                  <c:v>77.406012402616653</c:v>
                </c:pt>
                <c:pt idx="13">
                  <c:v>78.346436646770584</c:v>
                </c:pt>
                <c:pt idx="14">
                  <c:v>79.311454441632748</c:v>
                </c:pt>
                <c:pt idx="15">
                  <c:v>80.139962302092414</c:v>
                </c:pt>
                <c:pt idx="16">
                  <c:v>80.908779269419256</c:v>
                </c:pt>
                <c:pt idx="17">
                  <c:v>81.654514794812599</c:v>
                </c:pt>
                <c:pt idx="18">
                  <c:v>82.381127683316322</c:v>
                </c:pt>
                <c:pt idx="19">
                  <c:v>83.112000712212748</c:v>
                </c:pt>
                <c:pt idx="20">
                  <c:v>83.867852749668188</c:v>
                </c:pt>
                <c:pt idx="21">
                  <c:v>84.604460224783978</c:v>
                </c:pt>
                <c:pt idx="22">
                  <c:v>85.360718962690541</c:v>
                </c:pt>
                <c:pt idx="23">
                  <c:v>86.122242915800442</c:v>
                </c:pt>
                <c:pt idx="24">
                  <c:v>86.867268145906948</c:v>
                </c:pt>
                <c:pt idx="25">
                  <c:v>87.602190641197453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57.337454809490367</c:v>
                </c:pt>
                <c:pt idx="1">
                  <c:v>60.588473010278165</c:v>
                </c:pt>
                <c:pt idx="2">
                  <c:v>64.010356776945287</c:v>
                </c:pt>
                <c:pt idx="3">
                  <c:v>63.652331877642162</c:v>
                </c:pt>
                <c:pt idx="4">
                  <c:v>61.847671193022222</c:v>
                </c:pt>
                <c:pt idx="5">
                  <c:v>61.851807801329045</c:v>
                </c:pt>
                <c:pt idx="6">
                  <c:v>63.520624490997278</c:v>
                </c:pt>
                <c:pt idx="7">
                  <c:v>60.528976146595134</c:v>
                </c:pt>
                <c:pt idx="8">
                  <c:v>61.603044534407665</c:v>
                </c:pt>
                <c:pt idx="9">
                  <c:v>61.788840534313344</c:v>
                </c:pt>
                <c:pt idx="10">
                  <c:v>62.299322067064054</c:v>
                </c:pt>
                <c:pt idx="11">
                  <c:v>61.79287873909216</c:v>
                </c:pt>
                <c:pt idx="12">
                  <c:v>61.838103081968093</c:v>
                </c:pt>
                <c:pt idx="13">
                  <c:v>62.031499493077106</c:v>
                </c:pt>
                <c:pt idx="14">
                  <c:v>62.251443582730403</c:v>
                </c:pt>
                <c:pt idx="15">
                  <c:v>62.340876802554078</c:v>
                </c:pt>
                <c:pt idx="16">
                  <c:v>62.369022128552437</c:v>
                </c:pt>
                <c:pt idx="17">
                  <c:v>62.369083190552487</c:v>
                </c:pt>
                <c:pt idx="18">
                  <c:v>62.376457143592475</c:v>
                </c:pt>
                <c:pt idx="19">
                  <c:v>62.376716252943176</c:v>
                </c:pt>
                <c:pt idx="20">
                  <c:v>62.359827816467913</c:v>
                </c:pt>
                <c:pt idx="21">
                  <c:v>62.372349468692072</c:v>
                </c:pt>
                <c:pt idx="22">
                  <c:v>62.346779842207759</c:v>
                </c:pt>
                <c:pt idx="23">
                  <c:v>62.326024795358535</c:v>
                </c:pt>
                <c:pt idx="24">
                  <c:v>62.296595627719562</c:v>
                </c:pt>
                <c:pt idx="25">
                  <c:v>62.28869678827261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36.404047803657988</c:v>
                </c:pt>
                <c:pt idx="1">
                  <c:v>35.911947005744068</c:v>
                </c:pt>
                <c:pt idx="2">
                  <c:v>36.341330002797868</c:v>
                </c:pt>
                <c:pt idx="3">
                  <c:v>35.18731235434776</c:v>
                </c:pt>
                <c:pt idx="4">
                  <c:v>36.485781092858545</c:v>
                </c:pt>
                <c:pt idx="5">
                  <c:v>36.210142470257004</c:v>
                </c:pt>
                <c:pt idx="6">
                  <c:v>37.801245127001863</c:v>
                </c:pt>
                <c:pt idx="7">
                  <c:v>36.576612443772504</c:v>
                </c:pt>
                <c:pt idx="8">
                  <c:v>38.093423894694531</c:v>
                </c:pt>
                <c:pt idx="9">
                  <c:v>37.569900479653832</c:v>
                </c:pt>
                <c:pt idx="10">
                  <c:v>32.403930222062534</c:v>
                </c:pt>
                <c:pt idx="11">
                  <c:v>36.373124293480899</c:v>
                </c:pt>
                <c:pt idx="12">
                  <c:v>36.295306408245182</c:v>
                </c:pt>
                <c:pt idx="13">
                  <c:v>36.469581848099516</c:v>
                </c:pt>
                <c:pt idx="14">
                  <c:v>36.630637612971569</c:v>
                </c:pt>
                <c:pt idx="15">
                  <c:v>36.628426888956625</c:v>
                </c:pt>
                <c:pt idx="16">
                  <c:v>36.615783034296584</c:v>
                </c:pt>
                <c:pt idx="17">
                  <c:v>36.617569293287218</c:v>
                </c:pt>
                <c:pt idx="18">
                  <c:v>36.616899059142682</c:v>
                </c:pt>
                <c:pt idx="19">
                  <c:v>36.611256473215498</c:v>
                </c:pt>
                <c:pt idx="20">
                  <c:v>36.613121153219403</c:v>
                </c:pt>
                <c:pt idx="21">
                  <c:v>36.607880001657946</c:v>
                </c:pt>
                <c:pt idx="22">
                  <c:v>36.61712463487337</c:v>
                </c:pt>
                <c:pt idx="23">
                  <c:v>36.65427729139396</c:v>
                </c:pt>
                <c:pt idx="24">
                  <c:v>36.738140177974856</c:v>
                </c:pt>
                <c:pt idx="25">
                  <c:v>36.823278262337602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88.503809005385605</c:v>
                </c:pt>
                <c:pt idx="1">
                  <c:v>88.007782356924011</c:v>
                </c:pt>
                <c:pt idx="2">
                  <c:v>90.386832210024011</c:v>
                </c:pt>
                <c:pt idx="3">
                  <c:v>87.814823974053454</c:v>
                </c:pt>
                <c:pt idx="4">
                  <c:v>93.297190066168326</c:v>
                </c:pt>
                <c:pt idx="5">
                  <c:v>91.198840862636672</c:v>
                </c:pt>
                <c:pt idx="6">
                  <c:v>90.736483482875258</c:v>
                </c:pt>
                <c:pt idx="7">
                  <c:v>91.243464718616863</c:v>
                </c:pt>
                <c:pt idx="8">
                  <c:v>91.448131033112958</c:v>
                </c:pt>
                <c:pt idx="9">
                  <c:v>89.651431987191501</c:v>
                </c:pt>
                <c:pt idx="10">
                  <c:v>83.56684335478792</c:v>
                </c:pt>
                <c:pt idx="11">
                  <c:v>84.663749848225905</c:v>
                </c:pt>
                <c:pt idx="12">
                  <c:v>85.017581132953552</c:v>
                </c:pt>
                <c:pt idx="13">
                  <c:v>85.431403810538868</c:v>
                </c:pt>
                <c:pt idx="14">
                  <c:v>85.620387463131664</c:v>
                </c:pt>
                <c:pt idx="15">
                  <c:v>85.48228921973967</c:v>
                </c:pt>
                <c:pt idx="16">
                  <c:v>85.287802830934794</c:v>
                </c:pt>
                <c:pt idx="17">
                  <c:v>85.048067319951429</c:v>
                </c:pt>
                <c:pt idx="18">
                  <c:v>84.770904471124126</c:v>
                </c:pt>
                <c:pt idx="19">
                  <c:v>84.49073109705472</c:v>
                </c:pt>
                <c:pt idx="20">
                  <c:v>84.216628350705662</c:v>
                </c:pt>
                <c:pt idx="21">
                  <c:v>83.936014747326993</c:v>
                </c:pt>
                <c:pt idx="22">
                  <c:v>83.638616844058646</c:v>
                </c:pt>
                <c:pt idx="23">
                  <c:v>83.387095181401719</c:v>
                </c:pt>
                <c:pt idx="24">
                  <c:v>83.087933418832094</c:v>
                </c:pt>
                <c:pt idx="25">
                  <c:v>82.726293424503282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118.61172782009183</c:v>
                </c:pt>
                <c:pt idx="1">
                  <c:v>223.55129327729179</c:v>
                </c:pt>
                <c:pt idx="2">
                  <c:v>123.35375949002099</c:v>
                </c:pt>
                <c:pt idx="3">
                  <c:v>70.783131737864565</c:v>
                </c:pt>
                <c:pt idx="4">
                  <c:v>72.131628558420175</c:v>
                </c:pt>
                <c:pt idx="5">
                  <c:v>87.602190641197453</c:v>
                </c:pt>
                <c:pt idx="6">
                  <c:v>62.28869678827261</c:v>
                </c:pt>
                <c:pt idx="7">
                  <c:v>36.823278262337602</c:v>
                </c:pt>
                <c:pt idx="8">
                  <c:v>82.726293424503282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102.28767170627336</c:v>
                </c:pt>
                <c:pt idx="1">
                  <c:v>187.33277826155029</c:v>
                </c:pt>
                <c:pt idx="2">
                  <c:v>115.90899253599193</c:v>
                </c:pt>
                <c:pt idx="3">
                  <c:v>84.862088471987221</c:v>
                </c:pt>
                <c:pt idx="4">
                  <c:v>68.592751749620987</c:v>
                </c:pt>
                <c:pt idx="5">
                  <c:v>74.281621630661178</c:v>
                </c:pt>
                <c:pt idx="6">
                  <c:v>62.299322067064054</c:v>
                </c:pt>
                <c:pt idx="7">
                  <c:v>32.403930222062534</c:v>
                </c:pt>
                <c:pt idx="8">
                  <c:v>83.56684335478792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13.51127816129137</c:v>
                </c:pt>
                <c:pt idx="1">
                  <c:v>25.465135381615049</c:v>
                </c:pt>
                <c:pt idx="2">
                  <c:v>14.051451634181401</c:v>
                </c:pt>
                <c:pt idx="3">
                  <c:v>8.0630355835320557</c:v>
                </c:pt>
                <c:pt idx="4">
                  <c:v>8.2166453148545724</c:v>
                </c:pt>
                <c:pt idx="5">
                  <c:v>9.9789252466415839</c:v>
                </c:pt>
                <c:pt idx="6">
                  <c:v>7.0954190119143323</c:v>
                </c:pt>
                <c:pt idx="7">
                  <c:v>4.1946067607051578</c:v>
                </c:pt>
                <c:pt idx="8">
                  <c:v>9.4235029052644617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12.604206308318227</c:v>
                </c:pt>
                <c:pt idx="1">
                  <c:v>23.083729897570826</c:v>
                </c:pt>
                <c:pt idx="2">
                  <c:v>14.282667994518047</c:v>
                </c:pt>
                <c:pt idx="3">
                  <c:v>10.456971529542407</c:v>
                </c:pt>
                <c:pt idx="4">
                  <c:v>8.4522130564289224</c:v>
                </c:pt>
                <c:pt idx="5">
                  <c:v>9.1532133670793669</c:v>
                </c:pt>
                <c:pt idx="6">
                  <c:v>7.6767169992537712</c:v>
                </c:pt>
                <c:pt idx="7">
                  <c:v>3.9929134655840963</c:v>
                </c:pt>
                <c:pt idx="8">
                  <c:v>10.297367381704319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11.33466898055322</c:v>
                </c:pt>
                <c:pt idx="1">
                  <c:v>20.550363970290363</c:v>
                </c:pt>
                <c:pt idx="2">
                  <c:v>13.468778286460816</c:v>
                </c:pt>
                <c:pt idx="3">
                  <c:v>11.054878345146236</c:v>
                </c:pt>
                <c:pt idx="4">
                  <c:v>10.027361337101556</c:v>
                </c:pt>
                <c:pt idx="5">
                  <c:v>9.6744729610864155</c:v>
                </c:pt>
                <c:pt idx="6">
                  <c:v>7.8072551454213786</c:v>
                </c:pt>
                <c:pt idx="7">
                  <c:v>4.5706315007866367</c:v>
                </c:pt>
                <c:pt idx="8">
                  <c:v>11.51158947315338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9.8625907936956483E-2</c:v>
                </c:pt>
                <c:pt idx="1">
                  <c:v>0.10789073895378168</c:v>
                </c:pt>
                <c:pt idx="2">
                  <c:v>0.11060837148442788</c:v>
                </c:pt>
                <c:pt idx="3">
                  <c:v>0.11364676159490616</c:v>
                </c:pt>
                <c:pt idx="4">
                  <c:v>0.11259999774150629</c:v>
                </c:pt>
                <c:pt idx="5">
                  <c:v>0.1133466898055322</c:v>
                </c:pt>
                <c:pt idx="6">
                  <c:v>0.11557489528751155</c:v>
                </c:pt>
                <c:pt idx="7">
                  <c:v>0.11789792907989824</c:v>
                </c:pt>
                <c:pt idx="8">
                  <c:v>0.12038481476849693</c:v>
                </c:pt>
                <c:pt idx="9">
                  <c:v>0.12332508011132702</c:v>
                </c:pt>
                <c:pt idx="10">
                  <c:v>0.12604206308318228</c:v>
                </c:pt>
                <c:pt idx="11">
                  <c:v>0.12263947634159057</c:v>
                </c:pt>
                <c:pt idx="12">
                  <c:v>0.12359809908117157</c:v>
                </c:pt>
                <c:pt idx="13">
                  <c:v>0.12452021732833671</c:v>
                </c:pt>
                <c:pt idx="14">
                  <c:v>0.12542140517193984</c:v>
                </c:pt>
                <c:pt idx="15">
                  <c:v>0.12630786345706865</c:v>
                </c:pt>
                <c:pt idx="16">
                  <c:v>0.12719930677413957</c:v>
                </c:pt>
                <c:pt idx="17">
                  <c:v>0.12810777501001078</c:v>
                </c:pt>
                <c:pt idx="18">
                  <c:v>0.12898095205987081</c:v>
                </c:pt>
                <c:pt idx="19">
                  <c:v>0.12983034893304252</c:v>
                </c:pt>
                <c:pt idx="20">
                  <c:v>0.13068863011963328</c:v>
                </c:pt>
                <c:pt idx="21">
                  <c:v>0.13152762166295026</c:v>
                </c:pt>
                <c:pt idx="22">
                  <c:v>0.13241115021319064</c:v>
                </c:pt>
                <c:pt idx="23">
                  <c:v>0.13325362678441618</c:v>
                </c:pt>
                <c:pt idx="24">
                  <c:v>0.1342141392297381</c:v>
                </c:pt>
                <c:pt idx="25">
                  <c:v>0.13511278161291371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0.20976173312539764</c:v>
                </c:pt>
                <c:pt idx="1">
                  <c:v>0.20534902195941682</c:v>
                </c:pt>
                <c:pt idx="2">
                  <c:v>0.2038754659109554</c:v>
                </c:pt>
                <c:pt idx="3">
                  <c:v>0.2083949818635418</c:v>
                </c:pt>
                <c:pt idx="4">
                  <c:v>0.20532148962646968</c:v>
                </c:pt>
                <c:pt idx="5">
                  <c:v>0.20550363970290361</c:v>
                </c:pt>
                <c:pt idx="6">
                  <c:v>0.21302026871753751</c:v>
                </c:pt>
                <c:pt idx="7">
                  <c:v>0.20607757413635522</c:v>
                </c:pt>
                <c:pt idx="8">
                  <c:v>0.21355161165354181</c:v>
                </c:pt>
                <c:pt idx="9">
                  <c:v>0.2209375392577905</c:v>
                </c:pt>
                <c:pt idx="10">
                  <c:v>0.23083729897570826</c:v>
                </c:pt>
                <c:pt idx="11">
                  <c:v>0.23684586131524829</c:v>
                </c:pt>
                <c:pt idx="12">
                  <c:v>0.23780536562642704</c:v>
                </c:pt>
                <c:pt idx="13">
                  <c:v>0.23884314938666462</c:v>
                </c:pt>
                <c:pt idx="14">
                  <c:v>0.24003892445588554</c:v>
                </c:pt>
                <c:pt idx="15">
                  <c:v>0.24136597210058947</c:v>
                </c:pt>
                <c:pt idx="16">
                  <c:v>0.24272929841986124</c:v>
                </c:pt>
                <c:pt idx="17">
                  <c:v>0.24409676510416994</c:v>
                </c:pt>
                <c:pt idx="18">
                  <c:v>0.24543599864108653</c:v>
                </c:pt>
                <c:pt idx="19">
                  <c:v>0.24676242429518938</c:v>
                </c:pt>
                <c:pt idx="20">
                  <c:v>0.24808611907589886</c:v>
                </c:pt>
                <c:pt idx="21">
                  <c:v>0.249357245042028</c:v>
                </c:pt>
                <c:pt idx="22">
                  <c:v>0.2506413435734165</c:v>
                </c:pt>
                <c:pt idx="23">
                  <c:v>0.25196710877392126</c:v>
                </c:pt>
                <c:pt idx="24">
                  <c:v>0.25335660903126783</c:v>
                </c:pt>
                <c:pt idx="25">
                  <c:v>0.25465135381615051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0.13146611636161207</c:v>
                </c:pt>
                <c:pt idx="1">
                  <c:v>0.13232867122790473</c:v>
                </c:pt>
                <c:pt idx="2">
                  <c:v>0.13438385751968501</c:v>
                </c:pt>
                <c:pt idx="3">
                  <c:v>0.13242563553428108</c:v>
                </c:pt>
                <c:pt idx="4">
                  <c:v>0.13301586958960976</c:v>
                </c:pt>
                <c:pt idx="5">
                  <c:v>0.13468778286460817</c:v>
                </c:pt>
                <c:pt idx="6">
                  <c:v>0.13416847693206016</c:v>
                </c:pt>
                <c:pt idx="7">
                  <c:v>0.13600894499181579</c:v>
                </c:pt>
                <c:pt idx="8">
                  <c:v>0.1375920012685441</c:v>
                </c:pt>
                <c:pt idx="9">
                  <c:v>0.13545124790790355</c:v>
                </c:pt>
                <c:pt idx="10">
                  <c:v>0.14282667994518047</c:v>
                </c:pt>
                <c:pt idx="11">
                  <c:v>0.13521525081069721</c:v>
                </c:pt>
                <c:pt idx="12">
                  <c:v>0.13568950873826885</c:v>
                </c:pt>
                <c:pt idx="13">
                  <c:v>0.1360199881672409</c:v>
                </c:pt>
                <c:pt idx="14">
                  <c:v>0.13637826471635867</c:v>
                </c:pt>
                <c:pt idx="15">
                  <c:v>0.13676121462208199</c:v>
                </c:pt>
                <c:pt idx="16">
                  <c:v>0.13715197459846523</c:v>
                </c:pt>
                <c:pt idx="17">
                  <c:v>0.13750556675755976</c:v>
                </c:pt>
                <c:pt idx="18">
                  <c:v>0.1378797491358475</c:v>
                </c:pt>
                <c:pt idx="19">
                  <c:v>0.13827652998478274</c:v>
                </c:pt>
                <c:pt idx="20">
                  <c:v>0.13866367869390808</c:v>
                </c:pt>
                <c:pt idx="21">
                  <c:v>0.13900832841055244</c:v>
                </c:pt>
                <c:pt idx="22">
                  <c:v>0.13938860184027757</c:v>
                </c:pt>
                <c:pt idx="23">
                  <c:v>0.13976127647705719</c:v>
                </c:pt>
                <c:pt idx="24">
                  <c:v>0.14017528077844763</c:v>
                </c:pt>
                <c:pt idx="25">
                  <c:v>0.140514516341814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0.12203574738299203</c:v>
                </c:pt>
                <c:pt idx="1">
                  <c:v>0.11634863364671344</c:v>
                </c:pt>
                <c:pt idx="2">
                  <c:v>0.11526330235316196</c:v>
                </c:pt>
                <c:pt idx="3">
                  <c:v>0.11203326170758947</c:v>
                </c:pt>
                <c:pt idx="4">
                  <c:v>0.11094843664391174</c:v>
                </c:pt>
                <c:pt idx="5">
                  <c:v>0.11054878345146235</c:v>
                </c:pt>
                <c:pt idx="6">
                  <c:v>0.10471424095342868</c:v>
                </c:pt>
                <c:pt idx="7">
                  <c:v>0.10674038537606147</c:v>
                </c:pt>
                <c:pt idx="8">
                  <c:v>0.10713387887366164</c:v>
                </c:pt>
                <c:pt idx="9">
                  <c:v>0.10104697880269418</c:v>
                </c:pt>
                <c:pt idx="10">
                  <c:v>0.10456971529542407</c:v>
                </c:pt>
                <c:pt idx="11">
                  <c:v>0.10043822981732423</c:v>
                </c:pt>
                <c:pt idx="12">
                  <c:v>9.8973599924938205E-2</c:v>
                </c:pt>
                <c:pt idx="13">
                  <c:v>9.7432038707644761E-2</c:v>
                </c:pt>
                <c:pt idx="14">
                  <c:v>9.5927670921989255E-2</c:v>
                </c:pt>
                <c:pt idx="15">
                  <c:v>9.4486107185877174E-2</c:v>
                </c:pt>
                <c:pt idx="16">
                  <c:v>9.3053133802792828E-2</c:v>
                </c:pt>
                <c:pt idx="17">
                  <c:v>9.1621447106478585E-2</c:v>
                </c:pt>
                <c:pt idx="18">
                  <c:v>9.0225766555787512E-2</c:v>
                </c:pt>
                <c:pt idx="19">
                  <c:v>8.8832592989977782E-2</c:v>
                </c:pt>
                <c:pt idx="20">
                  <c:v>8.7508010100393857E-2</c:v>
                </c:pt>
                <c:pt idx="21">
                  <c:v>8.627572378800806E-2</c:v>
                </c:pt>
                <c:pt idx="22">
                  <c:v>8.4974864372373768E-2</c:v>
                </c:pt>
                <c:pt idx="23">
                  <c:v>8.3607316499981474E-2</c:v>
                </c:pt>
                <c:pt idx="24">
                  <c:v>8.1954751582935081E-2</c:v>
                </c:pt>
                <c:pt idx="25">
                  <c:v>8.0630355835320563E-2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9.9747542791970706E-2</c:v>
                </c:pt>
                <c:pt idx="1">
                  <c:v>0.10133321996590508</c:v>
                </c:pt>
                <c:pt idx="2">
                  <c:v>9.864040816271015E-2</c:v>
                </c:pt>
                <c:pt idx="3">
                  <c:v>9.8887923861610355E-2</c:v>
                </c:pt>
                <c:pt idx="4">
                  <c:v>0.10197730464375242</c:v>
                </c:pt>
                <c:pt idx="5">
                  <c:v>0.10027361337101556</c:v>
                </c:pt>
                <c:pt idx="6">
                  <c:v>9.9177411651754768E-2</c:v>
                </c:pt>
                <c:pt idx="7">
                  <c:v>9.9333540465343317E-2</c:v>
                </c:pt>
                <c:pt idx="8">
                  <c:v>9.2309796474230502E-2</c:v>
                </c:pt>
                <c:pt idx="9">
                  <c:v>9.4144282618207412E-2</c:v>
                </c:pt>
                <c:pt idx="10">
                  <c:v>8.4522130564289227E-2</c:v>
                </c:pt>
                <c:pt idx="11">
                  <c:v>8.6412079251616286E-2</c:v>
                </c:pt>
                <c:pt idx="12">
                  <c:v>8.6191446150766696E-2</c:v>
                </c:pt>
                <c:pt idx="13">
                  <c:v>8.6182191778621783E-2</c:v>
                </c:pt>
                <c:pt idx="14">
                  <c:v>8.6066274174215446E-2</c:v>
                </c:pt>
                <c:pt idx="15">
                  <c:v>8.5737515616011395E-2</c:v>
                </c:pt>
                <c:pt idx="16">
                  <c:v>8.5372604277700256E-2</c:v>
                </c:pt>
                <c:pt idx="17">
                  <c:v>8.4961686236669137E-2</c:v>
                </c:pt>
                <c:pt idx="18">
                  <c:v>8.4605671217954315E-2</c:v>
                </c:pt>
                <c:pt idx="19">
                  <c:v>8.4251582504970585E-2</c:v>
                </c:pt>
                <c:pt idx="20">
                  <c:v>8.3913133788852762E-2</c:v>
                </c:pt>
                <c:pt idx="21">
                  <c:v>8.3560343634243403E-2</c:v>
                </c:pt>
                <c:pt idx="22">
                  <c:v>8.319446360644403E-2</c:v>
                </c:pt>
                <c:pt idx="23">
                  <c:v>8.2816787279774387E-2</c:v>
                </c:pt>
                <c:pt idx="24">
                  <c:v>8.2514565281652769E-2</c:v>
                </c:pt>
                <c:pt idx="25">
                  <c:v>8.2166453148545732E-2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9.393916145010206E-2</c:v>
                </c:pt>
                <c:pt idx="1">
                  <c:v>9.2655729178416218E-2</c:v>
                </c:pt>
                <c:pt idx="2">
                  <c:v>8.9798045999356368E-2</c:v>
                </c:pt>
                <c:pt idx="3">
                  <c:v>9.3079763770884533E-2</c:v>
                </c:pt>
                <c:pt idx="4">
                  <c:v>9.2927967981719317E-2</c:v>
                </c:pt>
                <c:pt idx="5">
                  <c:v>9.6744729610864152E-2</c:v>
                </c:pt>
                <c:pt idx="6">
                  <c:v>9.5035550720514145E-2</c:v>
                </c:pt>
                <c:pt idx="7">
                  <c:v>9.5861428724095768E-2</c:v>
                </c:pt>
                <c:pt idx="8">
                  <c:v>9.3922315445029575E-2</c:v>
                </c:pt>
                <c:pt idx="9">
                  <c:v>9.5550906888999879E-2</c:v>
                </c:pt>
                <c:pt idx="10">
                  <c:v>9.1532133670793672E-2</c:v>
                </c:pt>
                <c:pt idx="11">
                  <c:v>9.3998593995456889E-2</c:v>
                </c:pt>
                <c:pt idx="12">
                  <c:v>9.4394467990220637E-2</c:v>
                </c:pt>
                <c:pt idx="13">
                  <c:v>9.469312068425155E-2</c:v>
                </c:pt>
                <c:pt idx="14">
                  <c:v>9.5050711688749331E-2</c:v>
                </c:pt>
                <c:pt idx="15">
                  <c:v>9.5511143729313186E-2</c:v>
                </c:pt>
                <c:pt idx="16">
                  <c:v>9.5954320819613886E-2</c:v>
                </c:pt>
                <c:pt idx="17">
                  <c:v>9.6411784605444986E-2</c:v>
                </c:pt>
                <c:pt idx="18">
                  <c:v>9.6844574325037736E-2</c:v>
                </c:pt>
                <c:pt idx="19">
                  <c:v>9.728325203634744E-2</c:v>
                </c:pt>
                <c:pt idx="20">
                  <c:v>9.7711865240701218E-2</c:v>
                </c:pt>
                <c:pt idx="21">
                  <c:v>9.8124323951840411E-2</c:v>
                </c:pt>
                <c:pt idx="22">
                  <c:v>9.8557237375566834E-2</c:v>
                </c:pt>
                <c:pt idx="23">
                  <c:v>9.8986305162050148E-2</c:v>
                </c:pt>
                <c:pt idx="24">
                  <c:v>9.9395584607796711E-2</c:v>
                </c:pt>
                <c:pt idx="25">
                  <c:v>9.9789252466415845E-2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7.6899855165274117E-2</c:v>
                </c:pt>
                <c:pt idx="1">
                  <c:v>8.0155145603564223E-2</c:v>
                </c:pt>
                <c:pt idx="2">
                  <c:v>8.3035758982230978E-2</c:v>
                </c:pt>
                <c:pt idx="3">
                  <c:v>8.2366386787753793E-2</c:v>
                </c:pt>
                <c:pt idx="4">
                  <c:v>7.8494263665651626E-2</c:v>
                </c:pt>
                <c:pt idx="5">
                  <c:v>7.8072551454213782E-2</c:v>
                </c:pt>
                <c:pt idx="6">
                  <c:v>7.8817433087110658E-2</c:v>
                </c:pt>
                <c:pt idx="7">
                  <c:v>7.6510873432714191E-2</c:v>
                </c:pt>
                <c:pt idx="8">
                  <c:v>7.577101131393188E-2</c:v>
                </c:pt>
                <c:pt idx="9">
                  <c:v>7.5039640393571846E-2</c:v>
                </c:pt>
                <c:pt idx="10">
                  <c:v>7.6767169992537715E-2</c:v>
                </c:pt>
                <c:pt idx="11">
                  <c:v>7.5859879664867125E-2</c:v>
                </c:pt>
                <c:pt idx="12">
                  <c:v>7.5409837824813211E-2</c:v>
                </c:pt>
                <c:pt idx="13">
                  <c:v>7.4974134359244812E-2</c:v>
                </c:pt>
                <c:pt idx="14">
                  <c:v>7.4605163375802808E-2</c:v>
                </c:pt>
                <c:pt idx="15">
                  <c:v>7.4298118859293327E-2</c:v>
                </c:pt>
                <c:pt idx="16">
                  <c:v>7.3966968882333436E-2</c:v>
                </c:pt>
                <c:pt idx="17">
                  <c:v>7.3640932527941877E-2</c:v>
                </c:pt>
                <c:pt idx="18">
                  <c:v>7.3327734274248699E-2</c:v>
                </c:pt>
                <c:pt idx="19">
                  <c:v>7.3012438112840639E-2</c:v>
                </c:pt>
                <c:pt idx="20">
                  <c:v>7.2653524470496847E-2</c:v>
                </c:pt>
                <c:pt idx="21">
                  <c:v>7.2339503244185713E-2</c:v>
                </c:pt>
                <c:pt idx="22">
                  <c:v>7.1985410329034508E-2</c:v>
                </c:pt>
                <c:pt idx="23">
                  <c:v>7.1635650687390418E-2</c:v>
                </c:pt>
                <c:pt idx="24">
                  <c:v>7.1281239454799833E-2</c:v>
                </c:pt>
                <c:pt idx="25">
                  <c:v>7.0954190119143321E-2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4.8824385610287901E-2</c:v>
                </c:pt>
                <c:pt idx="1">
                  <c:v>4.7509488160637221E-2</c:v>
                </c:pt>
                <c:pt idx="2">
                  <c:v>4.7142838614717859E-2</c:v>
                </c:pt>
                <c:pt idx="3">
                  <c:v>4.5532531077902651E-2</c:v>
                </c:pt>
                <c:pt idx="4">
                  <c:v>4.6306101198410186E-2</c:v>
                </c:pt>
                <c:pt idx="5">
                  <c:v>4.5706315007866365E-2</c:v>
                </c:pt>
                <c:pt idx="6">
                  <c:v>4.690440517991451E-2</c:v>
                </c:pt>
                <c:pt idx="7">
                  <c:v>4.6234196304679079E-2</c:v>
                </c:pt>
                <c:pt idx="8">
                  <c:v>4.6854457839322371E-2</c:v>
                </c:pt>
                <c:pt idx="9">
                  <c:v>4.5626876912343017E-2</c:v>
                </c:pt>
                <c:pt idx="10">
                  <c:v>3.9929134655840963E-2</c:v>
                </c:pt>
                <c:pt idx="11">
                  <c:v>4.4653378969268173E-2</c:v>
                </c:pt>
                <c:pt idx="12">
                  <c:v>4.4261111412484205E-2</c:v>
                </c:pt>
                <c:pt idx="13">
                  <c:v>4.4078820467817997E-2</c:v>
                </c:pt>
                <c:pt idx="14">
                  <c:v>4.3899941051868327E-2</c:v>
                </c:pt>
                <c:pt idx="15">
                  <c:v>4.3653913037571192E-2</c:v>
                </c:pt>
                <c:pt idx="16">
                  <c:v>4.3424738626136099E-2</c:v>
                </c:pt>
                <c:pt idx="17">
                  <c:v>4.3235395034196482E-2</c:v>
                </c:pt>
                <c:pt idx="18">
                  <c:v>4.3045635598937149E-2</c:v>
                </c:pt>
                <c:pt idx="19">
                  <c:v>4.2853764322001428E-2</c:v>
                </c:pt>
                <c:pt idx="20">
                  <c:v>4.2656825504322878E-2</c:v>
                </c:pt>
                <c:pt idx="21">
                  <c:v>4.2457849939931534E-2</c:v>
                </c:pt>
                <c:pt idx="22">
                  <c:v>4.2278025402144294E-2</c:v>
                </c:pt>
                <c:pt idx="23">
                  <c:v>4.2129319379287392E-2</c:v>
                </c:pt>
                <c:pt idx="24">
                  <c:v>4.2036649687884238E-2</c:v>
                </c:pt>
                <c:pt idx="25">
                  <c:v>4.1946067607051579E-2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0.11869955017540704</c:v>
                </c:pt>
                <c:pt idx="1">
                  <c:v>0.1164293513036606</c:v>
                </c:pt>
                <c:pt idx="2">
                  <c:v>0.1172519509727544</c:v>
                </c:pt>
                <c:pt idx="3">
                  <c:v>0.11363275380153015</c:v>
                </c:pt>
                <c:pt idx="4">
                  <c:v>0.11840856890896902</c:v>
                </c:pt>
                <c:pt idx="5">
                  <c:v>0.1151158947315338</c:v>
                </c:pt>
                <c:pt idx="6">
                  <c:v>0.11258731747016805</c:v>
                </c:pt>
                <c:pt idx="7">
                  <c:v>0.11533512748903681</c:v>
                </c:pt>
                <c:pt idx="8">
                  <c:v>0.11248011236324122</c:v>
                </c:pt>
                <c:pt idx="9">
                  <c:v>0.10887744710716274</c:v>
                </c:pt>
                <c:pt idx="10">
                  <c:v>0.10297367381704318</c:v>
                </c:pt>
                <c:pt idx="11">
                  <c:v>0.10393724983393107</c:v>
                </c:pt>
                <c:pt idx="12">
                  <c:v>0.10367656325090949</c:v>
                </c:pt>
                <c:pt idx="13">
                  <c:v>0.10325633912017673</c:v>
                </c:pt>
                <c:pt idx="14">
                  <c:v>0.10261164444319068</c:v>
                </c:pt>
                <c:pt idx="15">
                  <c:v>0.10187815139219379</c:v>
                </c:pt>
                <c:pt idx="16">
                  <c:v>0.10114765379895753</c:v>
                </c:pt>
                <c:pt idx="17">
                  <c:v>0.10041864761752835</c:v>
                </c:pt>
                <c:pt idx="18">
                  <c:v>9.9653918191229707E-2</c:v>
                </c:pt>
                <c:pt idx="19">
                  <c:v>9.8897066820847548E-2</c:v>
                </c:pt>
                <c:pt idx="20">
                  <c:v>9.8118213005792335E-2</c:v>
                </c:pt>
                <c:pt idx="21">
                  <c:v>9.734906032626009E-2</c:v>
                </c:pt>
                <c:pt idx="22">
                  <c:v>9.6568903287552008E-2</c:v>
                </c:pt>
                <c:pt idx="23">
                  <c:v>9.5842608956121331E-2</c:v>
                </c:pt>
                <c:pt idx="24">
                  <c:v>9.5071180345477888E-2</c:v>
                </c:pt>
                <c:pt idx="25">
                  <c:v>9.4235029052644623E-2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11.75062936686264</c:v>
                </c:pt>
                <c:pt idx="1">
                  <c:v>19.116328825462972</c:v>
                </c:pt>
                <c:pt idx="2">
                  <c:v>4.8283490895914412</c:v>
                </c:pt>
                <c:pt idx="3">
                  <c:v>-4.3769163598700516</c:v>
                </c:pt>
                <c:pt idx="4">
                  <c:v>-1.9203574726326451</c:v>
                </c:pt>
                <c:pt idx="5">
                  <c:v>2.0335846836497495</c:v>
                </c:pt>
                <c:pt idx="6">
                  <c:v>-6.2967267015700656E-2</c:v>
                </c:pt>
                <c:pt idx="7">
                  <c:v>1.3597580093968276</c:v>
                </c:pt>
                <c:pt idx="8">
                  <c:v>-1.5474088754451714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0.73982754132492801</c:v>
                </c:pt>
                <c:pt idx="1">
                  <c:v>5.4092734360575037</c:v>
                </c:pt>
                <c:pt idx="2">
                  <c:v>4.3762677886576427</c:v>
                </c:pt>
                <c:pt idx="3">
                  <c:v>1.6583893741880047</c:v>
                </c:pt>
                <c:pt idx="4">
                  <c:v>-8.9271568667328722</c:v>
                </c:pt>
                <c:pt idx="5">
                  <c:v>-4.3965239162515246</c:v>
                </c:pt>
                <c:pt idx="6">
                  <c:v>0.51048153275070973</c:v>
                </c:pt>
                <c:pt idx="7">
                  <c:v>-5.1659702575912974</c:v>
                </c:pt>
                <c:pt idx="8">
                  <c:v>-6.0845886324035803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3.6927094374684657</c:v>
                </c:pt>
                <c:pt idx="1">
                  <c:v>15.188719753058649</c:v>
                </c:pt>
                <c:pt idx="2">
                  <c:v>-1.1575807503293731</c:v>
                </c:pt>
                <c:pt idx="3">
                  <c:v>-5.5821974321764003</c:v>
                </c:pt>
                <c:pt idx="4">
                  <c:v>3.3465110532119695</c:v>
                </c:pt>
                <c:pt idx="5">
                  <c:v>5.858340671431236</c:v>
                </c:pt>
                <c:pt idx="6">
                  <c:v>4.1554735490024086E-2</c:v>
                </c:pt>
                <c:pt idx="7">
                  <c:v>4.2244966668940904</c:v>
                </c:pt>
                <c:pt idx="8">
                  <c:v>1.9154458649517494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12.631346676350006</c:v>
                </c:pt>
                <c:pt idx="1">
                  <c:v>21.029795262682853</c:v>
                </c:pt>
                <c:pt idx="2">
                  <c:v>8.6023477043584364</c:v>
                </c:pt>
                <c:pt idx="3">
                  <c:v>-8.4967593019462555</c:v>
                </c:pt>
                <c:pt idx="4">
                  <c:v>0.19236575558721825</c:v>
                </c:pt>
                <c:pt idx="5">
                  <c:v>7.4622283391050388</c:v>
                </c:pt>
                <c:pt idx="6">
                  <c:v>-5.2180014281468345E-2</c:v>
                </c:pt>
                <c:pt idx="7">
                  <c:v>0.19485137338097758</c:v>
                </c:pt>
                <c:pt idx="8">
                  <c:v>-2.7559957952363874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16.324056113818472</c:v>
                </c:pt>
                <c:pt idx="1">
                  <c:v>36.218515015741502</c:v>
                </c:pt>
                <c:pt idx="2">
                  <c:v>7.4447669540290633</c:v>
                </c:pt>
                <c:pt idx="3">
                  <c:v>-14.078956734122656</c:v>
                </c:pt>
                <c:pt idx="4">
                  <c:v>3.5388768087991878</c:v>
                </c:pt>
                <c:pt idx="5">
                  <c:v>13.320569010536275</c:v>
                </c:pt>
                <c:pt idx="6">
                  <c:v>-1.0625278791444259E-2</c:v>
                </c:pt>
                <c:pt idx="7">
                  <c:v>4.419348040275068</c:v>
                </c:pt>
                <c:pt idx="8">
                  <c:v>-0.84054993028463798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10.320015542818304</c:v>
                </c:pt>
                <c:pt idx="1">
                  <c:v>20.141345664555146</c:v>
                </c:pt>
                <c:pt idx="2">
                  <c:v>7.8197167331419308</c:v>
                </c:pt>
                <c:pt idx="3">
                  <c:v>-14.351263328143233</c:v>
                </c:pt>
                <c:pt idx="4">
                  <c:v>3.2570373010516285</c:v>
                </c:pt>
                <c:pt idx="5">
                  <c:v>7.1372196201922478</c:v>
                </c:pt>
                <c:pt idx="6">
                  <c:v>-1.6750886239898009</c:v>
                </c:pt>
                <c:pt idx="7">
                  <c:v>1.7245539011596449</c:v>
                </c:pt>
                <c:pt idx="8">
                  <c:v>-0.46351581792801966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6.004040571000175</c:v>
                </c:pt>
                <c:pt idx="1">
                  <c:v>16.077169351186143</c:v>
                </c:pt>
                <c:pt idx="2">
                  <c:v>-0.37494977911298832</c:v>
                </c:pt>
                <c:pt idx="3">
                  <c:v>0.27230659402062685</c:v>
                </c:pt>
                <c:pt idx="4">
                  <c:v>0.28183950774759126</c:v>
                </c:pt>
                <c:pt idx="5">
                  <c:v>6.1833493903439702</c:v>
                </c:pt>
                <c:pt idx="6">
                  <c:v>1.6644633451982642</c:v>
                </c:pt>
                <c:pt idx="7">
                  <c:v>2.6947941391154444</c:v>
                </c:pt>
                <c:pt idx="8">
                  <c:v>-0.37703411235661832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2.7682807309526147</c:v>
                </c:pt>
                <c:pt idx="1">
                  <c:v>0.56337785756841186</c:v>
                </c:pt>
                <c:pt idx="2">
                  <c:v>1.6521019995588588</c:v>
                </c:pt>
                <c:pt idx="3">
                  <c:v>0.41375909757091556</c:v>
                </c:pt>
                <c:pt idx="4">
                  <c:v>4.6451322249302507</c:v>
                </c:pt>
                <c:pt idx="5">
                  <c:v>2.0064569756848147</c:v>
                </c:pt>
                <c:pt idx="6">
                  <c:v>-0.24997633389653284</c:v>
                </c:pt>
                <c:pt idx="7">
                  <c:v>1.5630528054077644</c:v>
                </c:pt>
                <c:pt idx="8">
                  <c:v>1.4325330864748786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4.0703317563016359</c:v>
                </c:pt>
                <c:pt idx="1">
                  <c:v>8.0600344088864588</c:v>
                </c:pt>
                <c:pt idx="2">
                  <c:v>1.276142697708341</c:v>
                </c:pt>
                <c:pt idx="3">
                  <c:v>-6.1178001096693357</c:v>
                </c:pt>
                <c:pt idx="4">
                  <c:v>1.6790281587108895</c:v>
                </c:pt>
                <c:pt idx="5">
                  <c:v>3.2204475670013011</c:v>
                </c:pt>
                <c:pt idx="6">
                  <c:v>-0.20745757172457502</c:v>
                </c:pt>
                <c:pt idx="7">
                  <c:v>2.5023195021031706</c:v>
                </c:pt>
                <c:pt idx="8">
                  <c:v>-1.3447223266433355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9.4854436265642335</c:v>
                </c:pt>
                <c:pt idx="1">
                  <c:v>27.595102749286411</c:v>
                </c:pt>
                <c:pt idx="2">
                  <c:v>4.5165222567617036</c:v>
                </c:pt>
                <c:pt idx="3">
                  <c:v>-8.3749157220241557</c:v>
                </c:pt>
                <c:pt idx="4">
                  <c:v>-2.7852835748419551</c:v>
                </c:pt>
                <c:pt idx="5">
                  <c:v>8.0936644678501182</c:v>
                </c:pt>
                <c:pt idx="6">
                  <c:v>0.44680862682960409</c:v>
                </c:pt>
                <c:pt idx="7">
                  <c:v>0.35397573276414818</c:v>
                </c:pt>
                <c:pt idx="8">
                  <c:v>-0.92836069011610789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0.79253161708533693</c:v>
                </c:pt>
                <c:pt idx="1">
                  <c:v>0.94227305057953359</c:v>
                </c:pt>
                <c:pt idx="2">
                  <c:v>1.2642568380828418</c:v>
                </c:pt>
                <c:pt idx="3">
                  <c:v>-3.9903415266639986E-2</c:v>
                </c:pt>
                <c:pt idx="4">
                  <c:v>1.1215912416732259</c:v>
                </c:pt>
                <c:pt idx="5">
                  <c:v>1.4158979866737731</c:v>
                </c:pt>
                <c:pt idx="6">
                  <c:v>-0.11786952988452293</c:v>
                </c:pt>
                <c:pt idx="7">
                  <c:v>0.2460889141703313</c:v>
                </c:pt>
                <c:pt idx="8">
                  <c:v>0.26844078264087634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2.6218897470064757</c:v>
                </c:pt>
                <c:pt idx="1">
                  <c:v>4.7836307549381658</c:v>
                </c:pt>
                <c:pt idx="2">
                  <c:v>1.636314428666962</c:v>
                </c:pt>
                <c:pt idx="3">
                  <c:v>-5.640833866791958</c:v>
                </c:pt>
                <c:pt idx="4">
                  <c:v>0.71949952133326889</c:v>
                </c:pt>
                <c:pt idx="5">
                  <c:v>1.5980239010271369</c:v>
                </c:pt>
                <c:pt idx="6">
                  <c:v>-0.9861436369507004</c:v>
                </c:pt>
                <c:pt idx="7">
                  <c:v>1.3033154743048438</c:v>
                </c:pt>
                <c:pt idx="8">
                  <c:v>-1.6446143836478093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6.9055941787264743</c:v>
                </c:pt>
                <c:pt idx="1">
                  <c:v>14.415441859037401</c:v>
                </c:pt>
                <c:pt idx="2">
                  <c:v>4.9191454663921022</c:v>
                </c:pt>
                <c:pt idx="3">
                  <c:v>-8.6705260460846212</c:v>
                </c:pt>
                <c:pt idx="4">
                  <c:v>1.4159465380451355</c:v>
                </c:pt>
                <c:pt idx="5">
                  <c:v>4.1232977324913662</c:v>
                </c:pt>
                <c:pt idx="6">
                  <c:v>-0.57107545715458308</c:v>
                </c:pt>
                <c:pt idx="7">
                  <c:v>0.17514951268447398</c:v>
                </c:pt>
                <c:pt idx="8">
                  <c:v>0.91265778307890599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1.9757491138672769</c:v>
                </c:pt>
                <c:pt idx="1">
                  <c:v>-0.37889519301112529</c:v>
                </c:pt>
                <c:pt idx="2">
                  <c:v>0.38784516147601877</c:v>
                </c:pt>
                <c:pt idx="3">
                  <c:v>0.45366251283755343</c:v>
                </c:pt>
                <c:pt idx="4">
                  <c:v>3.5235409832570177</c:v>
                </c:pt>
                <c:pt idx="5">
                  <c:v>0.59055898901103743</c:v>
                </c:pt>
                <c:pt idx="6">
                  <c:v>-0.1321068040120108</c:v>
                </c:pt>
                <c:pt idx="7">
                  <c:v>1.3169638912374317</c:v>
                </c:pt>
                <c:pt idx="8">
                  <c:v>1.1640923038340021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1.4484420092951682</c:v>
                </c:pt>
                <c:pt idx="1">
                  <c:v>3.2764036539482788</c:v>
                </c:pt>
                <c:pt idx="2">
                  <c:v>-0.36017173095861565</c:v>
                </c:pt>
                <c:pt idx="3">
                  <c:v>-0.47696624287737599</c:v>
                </c:pt>
                <c:pt idx="4">
                  <c:v>0.95952863737761618</c:v>
                </c:pt>
                <c:pt idx="5">
                  <c:v>1.6224236659741766</c:v>
                </c:pt>
                <c:pt idx="6">
                  <c:v>0.77868606522610762</c:v>
                </c:pt>
                <c:pt idx="7">
                  <c:v>1.199004027798324</c:v>
                </c:pt>
                <c:pt idx="8">
                  <c:v>0.29989205700439925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2.5798494478377521</c:v>
                </c:pt>
                <c:pt idx="1">
                  <c:v>13.179660890248925</c:v>
                </c:pt>
                <c:pt idx="2">
                  <c:v>-0.40262320963039855</c:v>
                </c:pt>
                <c:pt idx="3">
                  <c:v>0.29561032406044774</c:v>
                </c:pt>
                <c:pt idx="4">
                  <c:v>-4.201230112887071</c:v>
                </c:pt>
                <c:pt idx="5">
                  <c:v>3.9703667353587395</c:v>
                </c:pt>
                <c:pt idx="6">
                  <c:v>1.0178840839841659</c:v>
                </c:pt>
                <c:pt idx="7">
                  <c:v>0.17882622007968152</c:v>
                </c:pt>
                <c:pt idx="8">
                  <c:v>-1.8410184731949961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41.395776655438773</c:v>
                </c:pt>
                <c:pt idx="1">
                  <c:v>37.908785375650289</c:v>
                </c:pt>
                <c:pt idx="2">
                  <c:v>30.951766625265638</c:v>
                </c:pt>
                <c:pt idx="3">
                  <c:v>33.496064126717798</c:v>
                </c:pt>
                <c:pt idx="4">
                  <c:v>24.878582283498456</c:v>
                </c:pt>
                <c:pt idx="5">
                  <c:v>29.793166756017289</c:v>
                </c:pt>
                <c:pt idx="6">
                  <c:v>27.461602635702878</c:v>
                </c:pt>
                <c:pt idx="7">
                  <c:v>28.26803934573633</c:v>
                </c:pt>
                <c:pt idx="8">
                  <c:v>27.689377669279697</c:v>
                </c:pt>
                <c:pt idx="9">
                  <c:v>30.16522371950672</c:v>
                </c:pt>
                <c:pt idx="10">
                  <c:v>26.627616709505883</c:v>
                </c:pt>
                <c:pt idx="11">
                  <c:v>29.977047704923628</c:v>
                </c:pt>
                <c:pt idx="12">
                  <c:v>26.957931703974261</c:v>
                </c:pt>
                <c:pt idx="13">
                  <c:v>26.400338399356652</c:v>
                </c:pt>
                <c:pt idx="14">
                  <c:v>25.762676266929926</c:v>
                </c:pt>
                <c:pt idx="15">
                  <c:v>25.733498962478521</c:v>
                </c:pt>
                <c:pt idx="16">
                  <c:v>25.829950953611686</c:v>
                </c:pt>
                <c:pt idx="17">
                  <c:v>25.788688971180306</c:v>
                </c:pt>
                <c:pt idx="18">
                  <c:v>25.664802598181783</c:v>
                </c:pt>
                <c:pt idx="19">
                  <c:v>25.507962698876913</c:v>
                </c:pt>
                <c:pt idx="20">
                  <c:v>25.318441272603451</c:v>
                </c:pt>
                <c:pt idx="21">
                  <c:v>25.087451762582653</c:v>
                </c:pt>
                <c:pt idx="22">
                  <c:v>24.817801815832922</c:v>
                </c:pt>
                <c:pt idx="23">
                  <c:v>24.522019901101302</c:v>
                </c:pt>
                <c:pt idx="24">
                  <c:v>24.249794370424926</c:v>
                </c:pt>
                <c:pt idx="25">
                  <c:v>24.827255863995642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114.98125691410341</c:v>
                </c:pt>
                <c:pt idx="1">
                  <c:v>112.11431994531037</c:v>
                </c:pt>
                <c:pt idx="2">
                  <c:v>108.23409595087101</c:v>
                </c:pt>
                <c:pt idx="3">
                  <c:v>105.12261142584526</c:v>
                </c:pt>
                <c:pt idx="4">
                  <c:v>103.81745280267469</c:v>
                </c:pt>
                <c:pt idx="5">
                  <c:v>105.453896500357</c:v>
                </c:pt>
                <c:pt idx="6">
                  <c:v>104.68823139760123</c:v>
                </c:pt>
                <c:pt idx="7">
                  <c:v>96.845817011752089</c:v>
                </c:pt>
                <c:pt idx="8">
                  <c:v>97.444123854422159</c:v>
                </c:pt>
                <c:pt idx="9">
                  <c:v>95.346072921376063</c:v>
                </c:pt>
                <c:pt idx="10">
                  <c:v>83.671992507526667</c:v>
                </c:pt>
                <c:pt idx="11">
                  <c:v>91.287623832614727</c:v>
                </c:pt>
                <c:pt idx="12">
                  <c:v>86.011026394028121</c:v>
                </c:pt>
                <c:pt idx="13">
                  <c:v>83.978570930660965</c:v>
                </c:pt>
                <c:pt idx="14">
                  <c:v>81.796680861532977</c:v>
                </c:pt>
                <c:pt idx="15">
                  <c:v>79.246865408084773</c:v>
                </c:pt>
                <c:pt idx="16">
                  <c:v>76.582541731844017</c:v>
                </c:pt>
                <c:pt idx="17">
                  <c:v>73.916124120709611</c:v>
                </c:pt>
                <c:pt idx="18">
                  <c:v>71.309008986793472</c:v>
                </c:pt>
                <c:pt idx="19">
                  <c:v>68.713925120124713</c:v>
                </c:pt>
                <c:pt idx="20">
                  <c:v>66.168672219588132</c:v>
                </c:pt>
                <c:pt idx="21">
                  <c:v>63.602984235133334</c:v>
                </c:pt>
                <c:pt idx="22">
                  <c:v>61.016125308158891</c:v>
                </c:pt>
                <c:pt idx="23">
                  <c:v>58.443690495619471</c:v>
                </c:pt>
                <c:pt idx="24">
                  <c:v>55.882477565267699</c:v>
                </c:pt>
                <c:pt idx="25">
                  <c:v>53.248951226466794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154.03305336138686</c:v>
                </c:pt>
                <c:pt idx="1">
                  <c:v>157.52928735092169</c:v>
                </c:pt>
                <c:pt idx="2">
                  <c:v>156.58718285572604</c:v>
                </c:pt>
                <c:pt idx="3">
                  <c:v>160.36177488989762</c:v>
                </c:pt>
                <c:pt idx="4">
                  <c:v>157.14131514549837</c:v>
                </c:pt>
                <c:pt idx="5">
                  <c:v>156.04569268786912</c:v>
                </c:pt>
                <c:pt idx="6">
                  <c:v>158.16598496514845</c:v>
                </c:pt>
                <c:pt idx="7">
                  <c:v>151.47528673895889</c:v>
                </c:pt>
                <c:pt idx="8">
                  <c:v>150.84908928988887</c:v>
                </c:pt>
                <c:pt idx="9">
                  <c:v>153.40823602140117</c:v>
                </c:pt>
                <c:pt idx="10">
                  <c:v>141.3118260695579</c:v>
                </c:pt>
                <c:pt idx="11">
                  <c:v>148.42241780137212</c:v>
                </c:pt>
                <c:pt idx="12">
                  <c:v>143.55196948949069</c:v>
                </c:pt>
                <c:pt idx="13">
                  <c:v>142.40823077401274</c:v>
                </c:pt>
                <c:pt idx="14">
                  <c:v>141.15177904178728</c:v>
                </c:pt>
                <c:pt idx="15">
                  <c:v>139.3238442048239</c:v>
                </c:pt>
                <c:pt idx="16">
                  <c:v>137.36602374740971</c:v>
                </c:pt>
                <c:pt idx="17">
                  <c:v>135.35304292024358</c:v>
                </c:pt>
                <c:pt idx="18">
                  <c:v>133.35364495864272</c:v>
                </c:pt>
                <c:pt idx="19">
                  <c:v>131.32215628406829</c:v>
                </c:pt>
                <c:pt idx="20">
                  <c:v>129.33008947425245</c:v>
                </c:pt>
                <c:pt idx="21">
                  <c:v>127.31161909434938</c:v>
                </c:pt>
                <c:pt idx="22">
                  <c:v>125.28170652153089</c:v>
                </c:pt>
                <c:pt idx="23">
                  <c:v>123.2349219529701</c:v>
                </c:pt>
                <c:pt idx="24">
                  <c:v>121.14767565089168</c:v>
                </c:pt>
                <c:pt idx="25">
                  <c:v>118.88826244308471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155.50362702838012</c:v>
                </c:pt>
                <c:pt idx="1">
                  <c:v>154.19860130833109</c:v>
                </c:pt>
                <c:pt idx="2">
                  <c:v>162.48088727020212</c:v>
                </c:pt>
                <c:pt idx="3">
                  <c:v>154.01280785229588</c:v>
                </c:pt>
                <c:pt idx="4">
                  <c:v>158.91418452346366</c:v>
                </c:pt>
                <c:pt idx="5">
                  <c:v>162.3266623114225</c:v>
                </c:pt>
                <c:pt idx="6">
                  <c:v>166.32053900306641</c:v>
                </c:pt>
                <c:pt idx="7">
                  <c:v>160.52567942364007</c:v>
                </c:pt>
                <c:pt idx="8">
                  <c:v>166.27125172017048</c:v>
                </c:pt>
                <c:pt idx="9">
                  <c:v>156.65558769546959</c:v>
                </c:pt>
                <c:pt idx="10">
                  <c:v>163.63822062826353</c:v>
                </c:pt>
                <c:pt idx="11">
                  <c:v>157.36879618418592</c:v>
                </c:pt>
                <c:pt idx="12">
                  <c:v>160.13642996211425</c:v>
                </c:pt>
                <c:pt idx="13">
                  <c:v>160.91541514841649</c:v>
                </c:pt>
                <c:pt idx="14">
                  <c:v>161.68638815815632</c:v>
                </c:pt>
                <c:pt idx="15">
                  <c:v>161.87724526410733</c:v>
                </c:pt>
                <c:pt idx="16">
                  <c:v>161.9480820353202</c:v>
                </c:pt>
                <c:pt idx="17">
                  <c:v>161.96824347802504</c:v>
                </c:pt>
                <c:pt idx="18">
                  <c:v>162.01102011433056</c:v>
                </c:pt>
                <c:pt idx="19">
                  <c:v>162.07384956806604</c:v>
                </c:pt>
                <c:pt idx="20">
                  <c:v>162.22025212711452</c:v>
                </c:pt>
                <c:pt idx="21">
                  <c:v>162.36959415462772</c:v>
                </c:pt>
                <c:pt idx="22">
                  <c:v>162.54508308271568</c:v>
                </c:pt>
                <c:pt idx="23">
                  <c:v>162.75083693186687</c:v>
                </c:pt>
                <c:pt idx="24">
                  <c:v>162.96546407546256</c:v>
                </c:pt>
                <c:pt idx="25">
                  <c:v>163.04026853108834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40.153146629259645</c:v>
                </c:pt>
                <c:pt idx="1">
                  <c:v>42.838697855649322</c:v>
                </c:pt>
                <c:pt idx="2">
                  <c:v>45.427041036263134</c:v>
                </c:pt>
                <c:pt idx="3">
                  <c:v>46.090686632973835</c:v>
                </c:pt>
                <c:pt idx="4">
                  <c:v>48.58935617586048</c:v>
                </c:pt>
                <c:pt idx="5">
                  <c:v>45.763935462953022</c:v>
                </c:pt>
                <c:pt idx="6">
                  <c:v>45.250754628792635</c:v>
                </c:pt>
                <c:pt idx="7">
                  <c:v>46.590612588538356</c:v>
                </c:pt>
                <c:pt idx="8">
                  <c:v>48.054875249256511</c:v>
                </c:pt>
                <c:pt idx="9">
                  <c:v>50.748540744411365</c:v>
                </c:pt>
                <c:pt idx="10">
                  <c:v>51.053651813027095</c:v>
                </c:pt>
                <c:pt idx="11">
                  <c:v>49.617255839900835</c:v>
                </c:pt>
                <c:pt idx="12">
                  <c:v>50.517652542854208</c:v>
                </c:pt>
                <c:pt idx="13">
                  <c:v>51.379771350775599</c:v>
                </c:pt>
                <c:pt idx="14">
                  <c:v>52.255042885416621</c:v>
                </c:pt>
                <c:pt idx="15">
                  <c:v>52.948938380765924</c:v>
                </c:pt>
                <c:pt idx="16">
                  <c:v>53.655994936348357</c:v>
                </c:pt>
                <c:pt idx="17">
                  <c:v>54.361390282591508</c:v>
                </c:pt>
                <c:pt idx="18" formatCode="General">
                  <c:v>55.085396029528106</c:v>
                </c:pt>
                <c:pt idx="19" formatCode="General">
                  <c:v>55.831681368540984</c:v>
                </c:pt>
                <c:pt idx="20" formatCode="General">
                  <c:v>56.62539781576816</c:v>
                </c:pt>
                <c:pt idx="21" formatCode="General">
                  <c:v>57.436247483598336</c:v>
                </c:pt>
                <c:pt idx="22">
                  <c:v>58.26275441303418</c:v>
                </c:pt>
                <c:pt idx="23">
                  <c:v>59.127924521957603</c:v>
                </c:pt>
                <c:pt idx="24">
                  <c:v>60.030142235376353</c:v>
                </c:pt>
                <c:pt idx="25">
                  <c:v>60.876532521440183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45.926890124853031</c:v>
                </c:pt>
                <c:pt idx="1">
                  <c:v>46.427139896447585</c:v>
                </c:pt>
                <c:pt idx="2">
                  <c:v>47.896982648730159</c:v>
                </c:pt>
                <c:pt idx="3">
                  <c:v>48.602313185974801</c:v>
                </c:pt>
                <c:pt idx="4">
                  <c:v>49.588383712540789</c:v>
                </c:pt>
                <c:pt idx="5">
                  <c:v>46.663620856073699</c:v>
                </c:pt>
                <c:pt idx="6">
                  <c:v>45.808889029756479</c:v>
                </c:pt>
                <c:pt idx="7">
                  <c:v>46.43742667058504</c:v>
                </c:pt>
                <c:pt idx="8">
                  <c:v>47.963314984508152</c:v>
                </c:pt>
                <c:pt idx="9">
                  <c:v>49.412894639490553</c:v>
                </c:pt>
                <c:pt idx="10">
                  <c:v>49.011296110773273</c:v>
                </c:pt>
                <c:pt idx="11">
                  <c:v>47.429101682290934</c:v>
                </c:pt>
                <c:pt idx="12">
                  <c:v>48.077348669454373</c:v>
                </c:pt>
                <c:pt idx="13">
                  <c:v>48.661325031253106</c:v>
                </c:pt>
                <c:pt idx="14">
                  <c:v>49.291735007523421</c:v>
                </c:pt>
                <c:pt idx="15">
                  <c:v>49.773432327848404</c:v>
                </c:pt>
                <c:pt idx="16">
                  <c:v>50.279891108479397</c:v>
                </c:pt>
                <c:pt idx="17">
                  <c:v>50.773470503470918</c:v>
                </c:pt>
                <c:pt idx="18" formatCode="General">
                  <c:v>51.278239261226823</c:v>
                </c:pt>
                <c:pt idx="19" formatCode="General">
                  <c:v>51.857655529617745</c:v>
                </c:pt>
                <c:pt idx="20" formatCode="General">
                  <c:v>52.476879543844419</c:v>
                </c:pt>
                <c:pt idx="21" formatCode="General">
                  <c:v>53.124935738771796</c:v>
                </c:pt>
                <c:pt idx="22">
                  <c:v>53.825678002738279</c:v>
                </c:pt>
                <c:pt idx="23">
                  <c:v>54.569374746917546</c:v>
                </c:pt>
                <c:pt idx="24">
                  <c:v>55.327631330257447</c:v>
                </c:pt>
                <c:pt idx="25">
                  <c:v>56.036384487852679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127.59126110925436</c:v>
                </c:pt>
                <c:pt idx="1">
                  <c:v>137.65087639417916</c:v>
                </c:pt>
                <c:pt idx="2">
                  <c:v>147.36123123246469</c:v>
                </c:pt>
                <c:pt idx="3">
                  <c:v>155.28664772970697</c:v>
                </c:pt>
                <c:pt idx="4">
                  <c:v>164.64459226979329</c:v>
                </c:pt>
                <c:pt idx="5">
                  <c:v>161.38480934737493</c:v>
                </c:pt>
                <c:pt idx="6">
                  <c:v>159.01686828875944</c:v>
                </c:pt>
                <c:pt idx="7">
                  <c:v>161.57526875212713</c:v>
                </c:pt>
                <c:pt idx="8">
                  <c:v>172.35283548416768</c:v>
                </c:pt>
                <c:pt idx="9">
                  <c:v>181.67483420913302</c:v>
                </c:pt>
                <c:pt idx="10">
                  <c:v>181.54800126706633</c:v>
                </c:pt>
                <c:pt idx="11">
                  <c:v>181.9263456343723</c:v>
                </c:pt>
                <c:pt idx="12">
                  <c:v>185.13761582807751</c:v>
                </c:pt>
                <c:pt idx="13">
                  <c:v>189.02981572706403</c:v>
                </c:pt>
                <c:pt idx="14">
                  <c:v>192.92791978245336</c:v>
                </c:pt>
                <c:pt idx="15">
                  <c:v>196.19824192170822</c:v>
                </c:pt>
                <c:pt idx="16">
                  <c:v>199.30332922372392</c:v>
                </c:pt>
                <c:pt idx="17">
                  <c:v>202.39433022766428</c:v>
                </c:pt>
                <c:pt idx="18" formatCode="General">
                  <c:v>205.53143066151944</c:v>
                </c:pt>
                <c:pt idx="19" formatCode="General">
                  <c:v>208.64452306046272</c:v>
                </c:pt>
                <c:pt idx="20" formatCode="General">
                  <c:v>211.86804185069437</c:v>
                </c:pt>
                <c:pt idx="21" formatCode="General">
                  <c:v>215.12598054096674</c:v>
                </c:pt>
                <c:pt idx="22" formatCode="General">
                  <c:v>218.42238269715423</c:v>
                </c:pt>
                <c:pt idx="23" formatCode="General">
                  <c:v>221.76117725290871</c:v>
                </c:pt>
                <c:pt idx="24" formatCode="General">
                  <c:v>225.11811121736415</c:v>
                </c:pt>
                <c:pt idx="25" formatCode="General">
                  <c:v>228.36779101010936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57.887834648606663</c:v>
                </c:pt>
                <c:pt idx="1">
                  <c:v>59.081458754967514</c:v>
                </c:pt>
                <c:pt idx="2">
                  <c:v>63.146114753421017</c:v>
                </c:pt>
                <c:pt idx="3">
                  <c:v>61.158880684167514</c:v>
                </c:pt>
                <c:pt idx="4">
                  <c:v>70.652350838996625</c:v>
                </c:pt>
                <c:pt idx="5">
                  <c:v>74.448546559293064</c:v>
                </c:pt>
                <c:pt idx="6">
                  <c:v>87.045733504863847</c:v>
                </c:pt>
                <c:pt idx="7">
                  <c:v>87.364127213481254</c:v>
                </c:pt>
                <c:pt idx="8">
                  <c:v>90.035919952262162</c:v>
                </c:pt>
                <c:pt idx="9">
                  <c:v>93.165563980296454</c:v>
                </c:pt>
                <c:pt idx="10">
                  <c:v>100.76628553623408</c:v>
                </c:pt>
                <c:pt idx="11">
                  <c:v>95.327719425216387</c:v>
                </c:pt>
                <c:pt idx="12">
                  <c:v>105.12947274604545</c:v>
                </c:pt>
                <c:pt idx="13">
                  <c:v>109.49886759127331</c:v>
                </c:pt>
                <c:pt idx="14">
                  <c:v>113.84590731000297</c:v>
                </c:pt>
                <c:pt idx="15">
                  <c:v>117.73262215124892</c:v>
                </c:pt>
                <c:pt idx="16">
                  <c:v>121.48710437724085</c:v>
                </c:pt>
                <c:pt idx="17">
                  <c:v>125.12697030791887</c:v>
                </c:pt>
                <c:pt idx="18" formatCode="General">
                  <c:v>128.67363610633464</c:v>
                </c:pt>
                <c:pt idx="19" formatCode="General">
                  <c:v>132.15197175785073</c:v>
                </c:pt>
                <c:pt idx="20" formatCode="General">
                  <c:v>135.60571643122461</c:v>
                </c:pt>
                <c:pt idx="21" formatCode="General">
                  <c:v>138.98585881822731</c:v>
                </c:pt>
                <c:pt idx="22" formatCode="General">
                  <c:v>142.29869964043601</c:v>
                </c:pt>
                <c:pt idx="23" formatCode="General">
                  <c:v>145.54832467785266</c:v>
                </c:pt>
                <c:pt idx="24" formatCode="General">
                  <c:v>148.70510587368906</c:v>
                </c:pt>
                <c:pt idx="25" formatCode="General">
                  <c:v>151.63802471323382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8.139153528716875</c:v>
                </c:pt>
                <c:pt idx="1">
                  <c:v>8.1408331185433962</c:v>
                </c:pt>
                <c:pt idx="2">
                  <c:v>8.7916976270567382</c:v>
                </c:pt>
                <c:pt idx="3">
                  <c:v>8.6632134724211713</c:v>
                </c:pt>
                <c:pt idx="4">
                  <c:v>9.6997822476740314</c:v>
                </c:pt>
                <c:pt idx="5">
                  <c:v>10.354669518639149</c:v>
                </c:pt>
                <c:pt idx="6">
                  <c:v>12.162396546308615</c:v>
                </c:pt>
                <c:pt idx="7">
                  <c:v>12.033742255181197</c:v>
                </c:pt>
                <c:pt idx="8">
                  <c:v>12.355211796043687</c:v>
                </c:pt>
                <c:pt idx="9">
                  <c:v>12.839046068915025</c:v>
                </c:pt>
                <c:pt idx="10">
                  <c:v>13.907109358045084</c:v>
                </c:pt>
                <c:pt idx="11">
                  <c:v>13.209691895123292</c:v>
                </c:pt>
                <c:pt idx="12">
                  <c:v>14.507552663960146</c:v>
                </c:pt>
                <c:pt idx="13">
                  <c:v>15.099665047186363</c:v>
                </c:pt>
                <c:pt idx="14">
                  <c:v>15.693870686197217</c:v>
                </c:pt>
                <c:pt idx="15">
                  <c:v>16.229311378934373</c:v>
                </c:pt>
                <c:pt idx="16">
                  <c:v>16.748081886022764</c:v>
                </c:pt>
                <c:pt idx="17">
                  <c:v>17.252739188196234</c:v>
                </c:pt>
                <c:pt idx="18" formatCode="General">
                  <c:v>17.74582128344267</c:v>
                </c:pt>
                <c:pt idx="19" formatCode="General">
                  <c:v>18.226274612392597</c:v>
                </c:pt>
                <c:pt idx="20" formatCode="General">
                  <c:v>18.704509264909319</c:v>
                </c:pt>
                <c:pt idx="21" formatCode="General">
                  <c:v>19.172328171743139</c:v>
                </c:pt>
                <c:pt idx="22" formatCode="General">
                  <c:v>19.632768518398457</c:v>
                </c:pt>
                <c:pt idx="23" formatCode="General">
                  <c:v>20.083729518805253</c:v>
                </c:pt>
                <c:pt idx="24" formatCode="General">
                  <c:v>20.528597681265726</c:v>
                </c:pt>
                <c:pt idx="25" formatCode="General">
                  <c:v>20.948529202728242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41.395776655438773</c:v>
                </c:pt>
                <c:pt idx="1">
                  <c:v>37.908785375650289</c:v>
                </c:pt>
                <c:pt idx="2">
                  <c:v>30.951766625265638</c:v>
                </c:pt>
                <c:pt idx="3">
                  <c:v>33.496064126717798</c:v>
                </c:pt>
                <c:pt idx="4">
                  <c:v>24.878582283498456</c:v>
                </c:pt>
                <c:pt idx="5">
                  <c:v>29.793166756017289</c:v>
                </c:pt>
                <c:pt idx="6">
                  <c:v>27.461602635702878</c:v>
                </c:pt>
                <c:pt idx="7">
                  <c:v>28.26803934573633</c:v>
                </c:pt>
                <c:pt idx="8">
                  <c:v>27.689377669279697</c:v>
                </c:pt>
                <c:pt idx="9">
                  <c:v>30.16522371950672</c:v>
                </c:pt>
                <c:pt idx="10">
                  <c:v>26.627616709505883</c:v>
                </c:pt>
                <c:pt idx="11">
                  <c:v>29.977047704923628</c:v>
                </c:pt>
                <c:pt idx="12">
                  <c:v>26.957931703974261</c:v>
                </c:pt>
                <c:pt idx="13">
                  <c:v>26.400338399356652</c:v>
                </c:pt>
                <c:pt idx="14">
                  <c:v>25.762676266929926</c:v>
                </c:pt>
                <c:pt idx="15">
                  <c:v>25.733498962478521</c:v>
                </c:pt>
                <c:pt idx="16">
                  <c:v>25.829950953611686</c:v>
                </c:pt>
                <c:pt idx="17">
                  <c:v>25.788688971180306</c:v>
                </c:pt>
                <c:pt idx="18">
                  <c:v>25.664802598181783</c:v>
                </c:pt>
                <c:pt idx="19">
                  <c:v>25.507962698876913</c:v>
                </c:pt>
                <c:pt idx="20">
                  <c:v>25.318441272603451</c:v>
                </c:pt>
                <c:pt idx="21">
                  <c:v>25.087451762582653</c:v>
                </c:pt>
                <c:pt idx="22">
                  <c:v>24.817801815832922</c:v>
                </c:pt>
                <c:pt idx="23">
                  <c:v>24.522019901101302</c:v>
                </c:pt>
                <c:pt idx="24">
                  <c:v>24.249794370424926</c:v>
                </c:pt>
                <c:pt idx="25">
                  <c:v>24.827255863995642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114.98125691410341</c:v>
                </c:pt>
                <c:pt idx="1">
                  <c:v>112.11431994531037</c:v>
                </c:pt>
                <c:pt idx="2">
                  <c:v>108.23409595087101</c:v>
                </c:pt>
                <c:pt idx="3">
                  <c:v>105.12261142584526</c:v>
                </c:pt>
                <c:pt idx="4">
                  <c:v>103.81745280267469</c:v>
                </c:pt>
                <c:pt idx="5">
                  <c:v>105.453896500357</c:v>
                </c:pt>
                <c:pt idx="6">
                  <c:v>104.68823139760123</c:v>
                </c:pt>
                <c:pt idx="7">
                  <c:v>96.845817011752089</c:v>
                </c:pt>
                <c:pt idx="8">
                  <c:v>97.444123854422159</c:v>
                </c:pt>
                <c:pt idx="9">
                  <c:v>95.346072921376063</c:v>
                </c:pt>
                <c:pt idx="10">
                  <c:v>83.671992507526667</c:v>
                </c:pt>
                <c:pt idx="11">
                  <c:v>91.287623832614727</c:v>
                </c:pt>
                <c:pt idx="12">
                  <c:v>86.011026394028121</c:v>
                </c:pt>
                <c:pt idx="13">
                  <c:v>83.978570930660965</c:v>
                </c:pt>
                <c:pt idx="14">
                  <c:v>81.796680861532977</c:v>
                </c:pt>
                <c:pt idx="15">
                  <c:v>79.246865408084773</c:v>
                </c:pt>
                <c:pt idx="16">
                  <c:v>76.582541731844017</c:v>
                </c:pt>
                <c:pt idx="17">
                  <c:v>73.916124120709611</c:v>
                </c:pt>
                <c:pt idx="18">
                  <c:v>71.309008986793472</c:v>
                </c:pt>
                <c:pt idx="19">
                  <c:v>68.713925120124713</c:v>
                </c:pt>
                <c:pt idx="20">
                  <c:v>66.168672219588132</c:v>
                </c:pt>
                <c:pt idx="21">
                  <c:v>63.602984235133334</c:v>
                </c:pt>
                <c:pt idx="22">
                  <c:v>61.016125308158891</c:v>
                </c:pt>
                <c:pt idx="23">
                  <c:v>58.443690495619471</c:v>
                </c:pt>
                <c:pt idx="24">
                  <c:v>55.882477565267699</c:v>
                </c:pt>
                <c:pt idx="25">
                  <c:v>53.248951226466794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154.03305336138686</c:v>
                </c:pt>
                <c:pt idx="1">
                  <c:v>157.52928735092169</c:v>
                </c:pt>
                <c:pt idx="2">
                  <c:v>156.58718285572604</c:v>
                </c:pt>
                <c:pt idx="3">
                  <c:v>160.36177488989762</c:v>
                </c:pt>
                <c:pt idx="4">
                  <c:v>157.14131514549837</c:v>
                </c:pt>
                <c:pt idx="5">
                  <c:v>156.04569268786912</c:v>
                </c:pt>
                <c:pt idx="6">
                  <c:v>158.16598496514845</c:v>
                </c:pt>
                <c:pt idx="7">
                  <c:v>151.47528673895889</c:v>
                </c:pt>
                <c:pt idx="8">
                  <c:v>150.84908928988887</c:v>
                </c:pt>
                <c:pt idx="9">
                  <c:v>153.40823602140117</c:v>
                </c:pt>
                <c:pt idx="10">
                  <c:v>141.3118260695579</c:v>
                </c:pt>
                <c:pt idx="11">
                  <c:v>148.42241780137212</c:v>
                </c:pt>
                <c:pt idx="12">
                  <c:v>143.55196948949069</c:v>
                </c:pt>
                <c:pt idx="13">
                  <c:v>142.40823077401274</c:v>
                </c:pt>
                <c:pt idx="14">
                  <c:v>141.15177904178728</c:v>
                </c:pt>
                <c:pt idx="15">
                  <c:v>139.3238442048239</c:v>
                </c:pt>
                <c:pt idx="16">
                  <c:v>137.36602374740971</c:v>
                </c:pt>
                <c:pt idx="17">
                  <c:v>135.35304292024358</c:v>
                </c:pt>
                <c:pt idx="18">
                  <c:v>133.35364495864272</c:v>
                </c:pt>
                <c:pt idx="19">
                  <c:v>131.32215628406829</c:v>
                </c:pt>
                <c:pt idx="20">
                  <c:v>129.33008947425245</c:v>
                </c:pt>
                <c:pt idx="21">
                  <c:v>127.31161909434938</c:v>
                </c:pt>
                <c:pt idx="22">
                  <c:v>125.28170652153089</c:v>
                </c:pt>
                <c:pt idx="23">
                  <c:v>123.2349219529701</c:v>
                </c:pt>
                <c:pt idx="24">
                  <c:v>121.14767565089168</c:v>
                </c:pt>
                <c:pt idx="25">
                  <c:v>118.88826244308471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155.50362702838012</c:v>
                </c:pt>
                <c:pt idx="1">
                  <c:v>154.19860130833109</c:v>
                </c:pt>
                <c:pt idx="2">
                  <c:v>162.48088727020212</c:v>
                </c:pt>
                <c:pt idx="3">
                  <c:v>154.01280785229588</c:v>
                </c:pt>
                <c:pt idx="4">
                  <c:v>158.91418452346366</c:v>
                </c:pt>
                <c:pt idx="5">
                  <c:v>162.3266623114225</c:v>
                </c:pt>
                <c:pt idx="6">
                  <c:v>166.32053900306641</c:v>
                </c:pt>
                <c:pt idx="7">
                  <c:v>160.52567942364007</c:v>
                </c:pt>
                <c:pt idx="8">
                  <c:v>166.27125172017048</c:v>
                </c:pt>
                <c:pt idx="9">
                  <c:v>156.65558769546959</c:v>
                </c:pt>
                <c:pt idx="10">
                  <c:v>163.63822062826353</c:v>
                </c:pt>
                <c:pt idx="11">
                  <c:v>157.36879618418592</c:v>
                </c:pt>
                <c:pt idx="12">
                  <c:v>160.13642996211425</c:v>
                </c:pt>
                <c:pt idx="13">
                  <c:v>160.91541514841649</c:v>
                </c:pt>
                <c:pt idx="14">
                  <c:v>161.68638815815632</c:v>
                </c:pt>
                <c:pt idx="15">
                  <c:v>161.87724526410733</c:v>
                </c:pt>
                <c:pt idx="16">
                  <c:v>161.9480820353202</c:v>
                </c:pt>
                <c:pt idx="17">
                  <c:v>161.96824347802504</c:v>
                </c:pt>
                <c:pt idx="18">
                  <c:v>162.01102011433056</c:v>
                </c:pt>
                <c:pt idx="19">
                  <c:v>162.07384956806604</c:v>
                </c:pt>
                <c:pt idx="20">
                  <c:v>162.22025212711452</c:v>
                </c:pt>
                <c:pt idx="21">
                  <c:v>162.36959415462772</c:v>
                </c:pt>
                <c:pt idx="22">
                  <c:v>162.54508308271568</c:v>
                </c:pt>
                <c:pt idx="23">
                  <c:v>162.75083693186687</c:v>
                </c:pt>
                <c:pt idx="24">
                  <c:v>162.96546407546256</c:v>
                </c:pt>
                <c:pt idx="25">
                  <c:v>163.04026853108834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40.153146629259645</c:v>
                </c:pt>
                <c:pt idx="1">
                  <c:v>42.838697855649322</c:v>
                </c:pt>
                <c:pt idx="2">
                  <c:v>45.427041036263134</c:v>
                </c:pt>
                <c:pt idx="3">
                  <c:v>46.090686632973835</c:v>
                </c:pt>
                <c:pt idx="4">
                  <c:v>48.58935617586048</c:v>
                </c:pt>
                <c:pt idx="5">
                  <c:v>45.763935462953022</c:v>
                </c:pt>
                <c:pt idx="6">
                  <c:v>45.250754628792635</c:v>
                </c:pt>
                <c:pt idx="7">
                  <c:v>46.590612588538356</c:v>
                </c:pt>
                <c:pt idx="8">
                  <c:v>48.054875249256511</c:v>
                </c:pt>
                <c:pt idx="9">
                  <c:v>50.748540744411365</c:v>
                </c:pt>
                <c:pt idx="10">
                  <c:v>51.053651813027095</c:v>
                </c:pt>
                <c:pt idx="11">
                  <c:v>49.617255839900835</c:v>
                </c:pt>
                <c:pt idx="12">
                  <c:v>50.517652542854208</c:v>
                </c:pt>
                <c:pt idx="13">
                  <c:v>51.379771350775599</c:v>
                </c:pt>
                <c:pt idx="14">
                  <c:v>52.255042885416621</c:v>
                </c:pt>
                <c:pt idx="15">
                  <c:v>52.948938380765924</c:v>
                </c:pt>
                <c:pt idx="16">
                  <c:v>53.655994936348357</c:v>
                </c:pt>
                <c:pt idx="17">
                  <c:v>54.361390282591508</c:v>
                </c:pt>
                <c:pt idx="18" formatCode="General">
                  <c:v>55.085396029528106</c:v>
                </c:pt>
                <c:pt idx="19" formatCode="General">
                  <c:v>55.831681368540984</c:v>
                </c:pt>
                <c:pt idx="20" formatCode="General">
                  <c:v>56.62539781576816</c:v>
                </c:pt>
                <c:pt idx="21" formatCode="General">
                  <c:v>57.436247483598336</c:v>
                </c:pt>
                <c:pt idx="22">
                  <c:v>58.26275441303418</c:v>
                </c:pt>
                <c:pt idx="23">
                  <c:v>59.127924521957603</c:v>
                </c:pt>
                <c:pt idx="24">
                  <c:v>60.030142235376353</c:v>
                </c:pt>
                <c:pt idx="25">
                  <c:v>60.876532521440183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45.926890124853031</c:v>
                </c:pt>
                <c:pt idx="1">
                  <c:v>46.427139896447585</c:v>
                </c:pt>
                <c:pt idx="2">
                  <c:v>47.896982648730159</c:v>
                </c:pt>
                <c:pt idx="3">
                  <c:v>48.602313185974801</c:v>
                </c:pt>
                <c:pt idx="4">
                  <c:v>49.588383712540789</c:v>
                </c:pt>
                <c:pt idx="5">
                  <c:v>46.663620856073699</c:v>
                </c:pt>
                <c:pt idx="6">
                  <c:v>45.808889029756479</c:v>
                </c:pt>
                <c:pt idx="7">
                  <c:v>46.43742667058504</c:v>
                </c:pt>
                <c:pt idx="8">
                  <c:v>47.963314984508152</c:v>
                </c:pt>
                <c:pt idx="9">
                  <c:v>49.412894639490553</c:v>
                </c:pt>
                <c:pt idx="10">
                  <c:v>49.011296110773273</c:v>
                </c:pt>
                <c:pt idx="11">
                  <c:v>47.429101682290934</c:v>
                </c:pt>
                <c:pt idx="12">
                  <c:v>48.077348669454373</c:v>
                </c:pt>
                <c:pt idx="13">
                  <c:v>48.661325031253106</c:v>
                </c:pt>
                <c:pt idx="14">
                  <c:v>49.291735007523421</c:v>
                </c:pt>
                <c:pt idx="15">
                  <c:v>49.773432327848404</c:v>
                </c:pt>
                <c:pt idx="16">
                  <c:v>50.279891108479397</c:v>
                </c:pt>
                <c:pt idx="17">
                  <c:v>50.773470503470918</c:v>
                </c:pt>
                <c:pt idx="18" formatCode="General">
                  <c:v>51.278239261226823</c:v>
                </c:pt>
                <c:pt idx="19" formatCode="General">
                  <c:v>51.857655529617745</c:v>
                </c:pt>
                <c:pt idx="20" formatCode="General">
                  <c:v>52.476879543844419</c:v>
                </c:pt>
                <c:pt idx="21" formatCode="General">
                  <c:v>53.124935738771796</c:v>
                </c:pt>
                <c:pt idx="22">
                  <c:v>53.825678002738279</c:v>
                </c:pt>
                <c:pt idx="23">
                  <c:v>54.569374746917546</c:v>
                </c:pt>
                <c:pt idx="24">
                  <c:v>55.327631330257447</c:v>
                </c:pt>
                <c:pt idx="25">
                  <c:v>56.036384487852679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127.59126110925436</c:v>
                </c:pt>
                <c:pt idx="1">
                  <c:v>137.65087639417916</c:v>
                </c:pt>
                <c:pt idx="2">
                  <c:v>147.36123123246469</c:v>
                </c:pt>
                <c:pt idx="3">
                  <c:v>155.28664772970697</c:v>
                </c:pt>
                <c:pt idx="4">
                  <c:v>164.64459226979329</c:v>
                </c:pt>
                <c:pt idx="5">
                  <c:v>161.38480934737493</c:v>
                </c:pt>
                <c:pt idx="6">
                  <c:v>159.01686828875944</c:v>
                </c:pt>
                <c:pt idx="7">
                  <c:v>161.57526875212713</c:v>
                </c:pt>
                <c:pt idx="8">
                  <c:v>172.35283548416768</c:v>
                </c:pt>
                <c:pt idx="9">
                  <c:v>181.67483420913302</c:v>
                </c:pt>
                <c:pt idx="10">
                  <c:v>181.54800126706633</c:v>
                </c:pt>
                <c:pt idx="11">
                  <c:v>181.9263456343723</c:v>
                </c:pt>
                <c:pt idx="12">
                  <c:v>185.13761582807751</c:v>
                </c:pt>
                <c:pt idx="13">
                  <c:v>189.02981572706403</c:v>
                </c:pt>
                <c:pt idx="14">
                  <c:v>192.92791978245336</c:v>
                </c:pt>
                <c:pt idx="15">
                  <c:v>196.19824192170822</c:v>
                </c:pt>
                <c:pt idx="16">
                  <c:v>199.30332922372392</c:v>
                </c:pt>
                <c:pt idx="17">
                  <c:v>202.39433022766428</c:v>
                </c:pt>
                <c:pt idx="18" formatCode="General">
                  <c:v>205.53143066151944</c:v>
                </c:pt>
                <c:pt idx="19" formatCode="General">
                  <c:v>208.64452306046272</c:v>
                </c:pt>
                <c:pt idx="20" formatCode="General">
                  <c:v>211.86804185069437</c:v>
                </c:pt>
                <c:pt idx="21" formatCode="General">
                  <c:v>215.12598054096674</c:v>
                </c:pt>
                <c:pt idx="22" formatCode="General">
                  <c:v>218.42238269715423</c:v>
                </c:pt>
                <c:pt idx="23" formatCode="General">
                  <c:v>221.76117725290871</c:v>
                </c:pt>
                <c:pt idx="24" formatCode="General">
                  <c:v>225.11811121736415</c:v>
                </c:pt>
                <c:pt idx="25" formatCode="General">
                  <c:v>228.36779101010936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57.887834648606663</c:v>
                </c:pt>
                <c:pt idx="1">
                  <c:v>59.081458754967514</c:v>
                </c:pt>
                <c:pt idx="2">
                  <c:v>63.146114753421017</c:v>
                </c:pt>
                <c:pt idx="3">
                  <c:v>61.158880684167514</c:v>
                </c:pt>
                <c:pt idx="4">
                  <c:v>70.652350838996625</c:v>
                </c:pt>
                <c:pt idx="5">
                  <c:v>74.448546559293064</c:v>
                </c:pt>
                <c:pt idx="6">
                  <c:v>87.045733504863847</c:v>
                </c:pt>
                <c:pt idx="7">
                  <c:v>87.364127213481254</c:v>
                </c:pt>
                <c:pt idx="8">
                  <c:v>90.035919952262162</c:v>
                </c:pt>
                <c:pt idx="9">
                  <c:v>93.165563980296454</c:v>
                </c:pt>
                <c:pt idx="10">
                  <c:v>100.76628553623408</c:v>
                </c:pt>
                <c:pt idx="11">
                  <c:v>95.327719425216387</c:v>
                </c:pt>
                <c:pt idx="12">
                  <c:v>105.12947274604545</c:v>
                </c:pt>
                <c:pt idx="13">
                  <c:v>109.49886759127331</c:v>
                </c:pt>
                <c:pt idx="14">
                  <c:v>113.84590731000297</c:v>
                </c:pt>
                <c:pt idx="15">
                  <c:v>117.73262215124892</c:v>
                </c:pt>
                <c:pt idx="16">
                  <c:v>121.48710437724085</c:v>
                </c:pt>
                <c:pt idx="17">
                  <c:v>125.12697030791887</c:v>
                </c:pt>
                <c:pt idx="18" formatCode="General">
                  <c:v>128.67363610633464</c:v>
                </c:pt>
                <c:pt idx="19" formatCode="General">
                  <c:v>132.15197175785073</c:v>
                </c:pt>
                <c:pt idx="20" formatCode="General">
                  <c:v>135.60571643122461</c:v>
                </c:pt>
                <c:pt idx="21" formatCode="General">
                  <c:v>138.98585881822731</c:v>
                </c:pt>
                <c:pt idx="22" formatCode="General">
                  <c:v>142.29869964043601</c:v>
                </c:pt>
                <c:pt idx="23" formatCode="General">
                  <c:v>145.54832467785266</c:v>
                </c:pt>
                <c:pt idx="24" formatCode="General">
                  <c:v>148.70510587368906</c:v>
                </c:pt>
                <c:pt idx="25" formatCode="General">
                  <c:v>151.63802471323382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8.139153528716875</c:v>
                </c:pt>
                <c:pt idx="1">
                  <c:v>8.1408331185433962</c:v>
                </c:pt>
                <c:pt idx="2">
                  <c:v>8.7916976270567382</c:v>
                </c:pt>
                <c:pt idx="3">
                  <c:v>8.6632134724211713</c:v>
                </c:pt>
                <c:pt idx="4">
                  <c:v>9.6997822476740314</c:v>
                </c:pt>
                <c:pt idx="5">
                  <c:v>10.354669518639149</c:v>
                </c:pt>
                <c:pt idx="6">
                  <c:v>12.162396546308615</c:v>
                </c:pt>
                <c:pt idx="7">
                  <c:v>12.033742255181197</c:v>
                </c:pt>
                <c:pt idx="8">
                  <c:v>12.355211796043687</c:v>
                </c:pt>
                <c:pt idx="9">
                  <c:v>12.839046068915025</c:v>
                </c:pt>
                <c:pt idx="10">
                  <c:v>13.907109358045084</c:v>
                </c:pt>
                <c:pt idx="11">
                  <c:v>13.209691895123292</c:v>
                </c:pt>
                <c:pt idx="12">
                  <c:v>14.507552663960146</c:v>
                </c:pt>
                <c:pt idx="13">
                  <c:v>15.099665047186363</c:v>
                </c:pt>
                <c:pt idx="14">
                  <c:v>15.693870686197217</c:v>
                </c:pt>
                <c:pt idx="15">
                  <c:v>16.229311378934373</c:v>
                </c:pt>
                <c:pt idx="16">
                  <c:v>16.748081886022764</c:v>
                </c:pt>
                <c:pt idx="17">
                  <c:v>17.252739188196234</c:v>
                </c:pt>
                <c:pt idx="18" formatCode="General">
                  <c:v>17.74582128344267</c:v>
                </c:pt>
                <c:pt idx="19" formatCode="General">
                  <c:v>18.226274612392597</c:v>
                </c:pt>
                <c:pt idx="20" formatCode="General">
                  <c:v>18.704509264909319</c:v>
                </c:pt>
                <c:pt idx="21" formatCode="General">
                  <c:v>19.172328171743139</c:v>
                </c:pt>
                <c:pt idx="22" formatCode="General">
                  <c:v>19.632768518398457</c:v>
                </c:pt>
                <c:pt idx="23" formatCode="General">
                  <c:v>20.083729518805253</c:v>
                </c:pt>
                <c:pt idx="24" formatCode="General">
                  <c:v>20.528597681265726</c:v>
                </c:pt>
                <c:pt idx="25" formatCode="General">
                  <c:v>20.948529202728242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61.832544847325707</c:v>
                </c:pt>
                <c:pt idx="1">
                  <c:v>27.964669950760079</c:v>
                </c:pt>
                <c:pt idx="2">
                  <c:v>51.670396213620499</c:v>
                </c:pt>
                <c:pt idx="3">
                  <c:v>28.598570229469924</c:v>
                </c:pt>
                <c:pt idx="4">
                  <c:v>32.837554352103069</c:v>
                </c:pt>
                <c:pt idx="5">
                  <c:v>49.700655204836323</c:v>
                </c:pt>
                <c:pt idx="6">
                  <c:v>13.166080862966538</c:v>
                </c:pt>
                <c:pt idx="7">
                  <c:v>12.769336670369141</c:v>
                </c:pt>
                <c:pt idx="8">
                  <c:v>10.662448442025832</c:v>
                </c:pt>
                <c:pt idx="9">
                  <c:v>17.874427605414454</c:v>
                </c:pt>
                <c:pt idx="10">
                  <c:v>52.232082076966883</c:v>
                </c:pt>
                <c:pt idx="11">
                  <c:v>67.556879171502914</c:v>
                </c:pt>
                <c:pt idx="12">
                  <c:v>20.023736286166347</c:v>
                </c:pt>
                <c:pt idx="13">
                  <c:v>9.0862630006301952</c:v>
                </c:pt>
                <c:pt idx="14">
                  <c:v>27.006136786169744</c:v>
                </c:pt>
                <c:pt idx="15">
                  <c:v>23.70784357580219</c:v>
                </c:pt>
                <c:pt idx="16">
                  <c:v>19.640022726384373</c:v>
                </c:pt>
                <c:pt idx="17">
                  <c:v>56.609283243797712</c:v>
                </c:pt>
                <c:pt idx="18">
                  <c:v>19.113740878104402</c:v>
                </c:pt>
                <c:pt idx="19">
                  <c:v>0.92153674136083585</c:v>
                </c:pt>
                <c:pt idx="20">
                  <c:v>50.083466427079436</c:v>
                </c:pt>
                <c:pt idx="21">
                  <c:v>11.768341374249609</c:v>
                </c:pt>
                <c:pt idx="22">
                  <c:v>13.055688065125887</c:v>
                </c:pt>
                <c:pt idx="23">
                  <c:v>23.154454405131119</c:v>
                </c:pt>
                <c:pt idx="24">
                  <c:v>10.92280558169367</c:v>
                </c:pt>
                <c:pt idx="25">
                  <c:v>80.276035280943006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72.980337265099578</c:v>
                </c:pt>
                <c:pt idx="1">
                  <c:v>29.307334441173776</c:v>
                </c:pt>
                <c:pt idx="2">
                  <c:v>59.018407388298598</c:v>
                </c:pt>
                <c:pt idx="3">
                  <c:v>33.097369992872643</c:v>
                </c:pt>
                <c:pt idx="4">
                  <c:v>34.2896712478735</c:v>
                </c:pt>
                <c:pt idx="5">
                  <c:v>60.927329632505554</c:v>
                </c:pt>
                <c:pt idx="6">
                  <c:v>16.204209364168829</c:v>
                </c:pt>
                <c:pt idx="7">
                  <c:v>14.455455610762888</c:v>
                </c:pt>
                <c:pt idx="8">
                  <c:v>10.928160792216877</c:v>
                </c:pt>
                <c:pt idx="9">
                  <c:v>17.373980393003993</c:v>
                </c:pt>
                <c:pt idx="10">
                  <c:v>56.947186375839337</c:v>
                </c:pt>
                <c:pt idx="11">
                  <c:v>67.342920523855966</c:v>
                </c:pt>
                <c:pt idx="12">
                  <c:v>17.519167948131255</c:v>
                </c:pt>
                <c:pt idx="13">
                  <c:v>8.5302642309452068</c:v>
                </c:pt>
                <c:pt idx="14">
                  <c:v>23.894045373211348</c:v>
                </c:pt>
                <c:pt idx="15">
                  <c:v>19.595186540113982</c:v>
                </c:pt>
                <c:pt idx="16">
                  <c:v>16.573255605350461</c:v>
                </c:pt>
                <c:pt idx="17">
                  <c:v>54.621652790665379</c:v>
                </c:pt>
                <c:pt idx="18">
                  <c:v>18.693343140144002</c:v>
                </c:pt>
                <c:pt idx="19">
                  <c:v>0.96662569985180646</c:v>
                </c:pt>
                <c:pt idx="20">
                  <c:v>49.480287032712432</c:v>
                </c:pt>
                <c:pt idx="21">
                  <c:v>12.819035034351625</c:v>
                </c:pt>
                <c:pt idx="22">
                  <c:v>11.272802053261001</c:v>
                </c:pt>
                <c:pt idx="23">
                  <c:v>21.131128168801535</c:v>
                </c:pt>
                <c:pt idx="24">
                  <c:v>8.6653751863802739</c:v>
                </c:pt>
                <c:pt idx="25">
                  <c:v>74.901468168407646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75.491619416923172</c:v>
                </c:pt>
                <c:pt idx="1">
                  <c:v>43.120108403168665</c:v>
                </c:pt>
                <c:pt idx="2">
                  <c:v>69.330760494547903</c:v>
                </c:pt>
                <c:pt idx="3">
                  <c:v>38.604276186779707</c:v>
                </c:pt>
                <c:pt idx="4">
                  <c:v>39.062387381134585</c:v>
                </c:pt>
                <c:pt idx="5">
                  <c:v>76.553869214829589</c:v>
                </c:pt>
                <c:pt idx="6">
                  <c:v>15.500492626071363</c:v>
                </c:pt>
                <c:pt idx="7">
                  <c:v>16.185207158984703</c:v>
                </c:pt>
                <c:pt idx="8">
                  <c:v>14.605882857531668</c:v>
                </c:pt>
                <c:pt idx="9">
                  <c:v>19.509669131677242</c:v>
                </c:pt>
                <c:pt idx="10">
                  <c:v>57.552507715756008</c:v>
                </c:pt>
                <c:pt idx="11">
                  <c:v>56.375020995883176</c:v>
                </c:pt>
                <c:pt idx="12">
                  <c:v>14.408110741981393</c:v>
                </c:pt>
                <c:pt idx="13">
                  <c:v>10.402091817273593</c:v>
                </c:pt>
                <c:pt idx="14">
                  <c:v>24.118516972694167</c:v>
                </c:pt>
                <c:pt idx="15">
                  <c:v>20.005966005911841</c:v>
                </c:pt>
                <c:pt idx="16">
                  <c:v>17.605053762540571</c:v>
                </c:pt>
                <c:pt idx="17">
                  <c:v>66.772059006995292</c:v>
                </c:pt>
                <c:pt idx="18">
                  <c:v>20.008184023690792</c:v>
                </c:pt>
                <c:pt idx="19">
                  <c:v>0.82194761051137422</c:v>
                </c:pt>
                <c:pt idx="20">
                  <c:v>43.747348898020178</c:v>
                </c:pt>
                <c:pt idx="21">
                  <c:v>18.541347890252432</c:v>
                </c:pt>
                <c:pt idx="22">
                  <c:v>13.725400387923253</c:v>
                </c:pt>
                <c:pt idx="23">
                  <c:v>23.097877874414348</c:v>
                </c:pt>
                <c:pt idx="24">
                  <c:v>7.0584681030259881</c:v>
                </c:pt>
                <c:pt idx="25">
                  <c:v>75.667825321477295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11.147792417773871</c:v>
                </c:pt>
                <c:pt idx="1">
                  <c:v>1.3426644904136964</c:v>
                </c:pt>
                <c:pt idx="2">
                  <c:v>7.3480111746780992</c:v>
                </c:pt>
                <c:pt idx="3">
                  <c:v>4.4987997634027188</c:v>
                </c:pt>
                <c:pt idx="4">
                  <c:v>1.4521168957704305</c:v>
                </c:pt>
                <c:pt idx="5">
                  <c:v>11.226674427669231</c:v>
                </c:pt>
                <c:pt idx="6">
                  <c:v>3.0381285012022907</c:v>
                </c:pt>
                <c:pt idx="7">
                  <c:v>1.6861189403937473</c:v>
                </c:pt>
                <c:pt idx="8">
                  <c:v>0.26571235019104478</c:v>
                </c:pt>
                <c:pt idx="9">
                  <c:v>-0.5004472124104602</c:v>
                </c:pt>
                <c:pt idx="10">
                  <c:v>4.7151042988724541</c:v>
                </c:pt>
                <c:pt idx="11">
                  <c:v>-0.2139586476469475</c:v>
                </c:pt>
                <c:pt idx="12">
                  <c:v>-2.5045683380350923</c:v>
                </c:pt>
                <c:pt idx="13">
                  <c:v>-0.5559987696849884</c:v>
                </c:pt>
                <c:pt idx="14">
                  <c:v>-3.1120914129583959</c:v>
                </c:pt>
                <c:pt idx="15">
                  <c:v>-4.1126570356882084</c:v>
                </c:pt>
                <c:pt idx="16">
                  <c:v>-3.0667671210339122</c:v>
                </c:pt>
                <c:pt idx="17">
                  <c:v>-1.9876304531323328</c:v>
                </c:pt>
                <c:pt idx="18">
                  <c:v>-0.42039773796039981</c:v>
                </c:pt>
                <c:pt idx="19">
                  <c:v>4.508895849097061E-2</c:v>
                </c:pt>
                <c:pt idx="20">
                  <c:v>-0.60317939436700385</c:v>
                </c:pt>
                <c:pt idx="21">
                  <c:v>1.0506936601020165</c:v>
                </c:pt>
                <c:pt idx="22">
                  <c:v>-1.7828860118648855</c:v>
                </c:pt>
                <c:pt idx="23">
                  <c:v>-2.0233262363295843</c:v>
                </c:pt>
                <c:pt idx="24">
                  <c:v>-2.2574303953133956</c:v>
                </c:pt>
                <c:pt idx="25">
                  <c:v>-5.3745671125353596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2.5112821518235933</c:v>
                </c:pt>
                <c:pt idx="1">
                  <c:v>13.812773961994889</c:v>
                </c:pt>
                <c:pt idx="2">
                  <c:v>10.312353106249304</c:v>
                </c:pt>
                <c:pt idx="3">
                  <c:v>5.5069061939070636</c:v>
                </c:pt>
                <c:pt idx="4">
                  <c:v>4.7727161332610848</c:v>
                </c:pt>
                <c:pt idx="5">
                  <c:v>15.626539582324035</c:v>
                </c:pt>
                <c:pt idx="6">
                  <c:v>-0.70371673809746582</c:v>
                </c:pt>
                <c:pt idx="7">
                  <c:v>1.7297515482218149</c:v>
                </c:pt>
                <c:pt idx="8">
                  <c:v>3.6777220653147911</c:v>
                </c:pt>
                <c:pt idx="9">
                  <c:v>2.1356887386732488</c:v>
                </c:pt>
                <c:pt idx="10">
                  <c:v>0.60532133991667081</c:v>
                </c:pt>
                <c:pt idx="11">
                  <c:v>-10.96789952797279</c:v>
                </c:pt>
                <c:pt idx="12">
                  <c:v>-3.1110572061498623</c:v>
                </c:pt>
                <c:pt idx="13">
                  <c:v>1.8718275863283864</c:v>
                </c:pt>
                <c:pt idx="14">
                  <c:v>0.22447159948281836</c:v>
                </c:pt>
                <c:pt idx="15">
                  <c:v>0.41077946579785873</c:v>
                </c:pt>
                <c:pt idx="16">
                  <c:v>1.03179815719011</c:v>
                </c:pt>
                <c:pt idx="17">
                  <c:v>12.150406216329912</c:v>
                </c:pt>
                <c:pt idx="18">
                  <c:v>1.3148408835467897</c:v>
                </c:pt>
                <c:pt idx="19">
                  <c:v>-0.14467808934043225</c:v>
                </c:pt>
                <c:pt idx="20">
                  <c:v>-5.7329381346922546</c:v>
                </c:pt>
                <c:pt idx="21">
                  <c:v>5.7223128559008067</c:v>
                </c:pt>
                <c:pt idx="22">
                  <c:v>2.4525983346622517</c:v>
                </c:pt>
                <c:pt idx="23">
                  <c:v>1.9667497056128127</c:v>
                </c:pt>
                <c:pt idx="24">
                  <c:v>-1.6069070833542858</c:v>
                </c:pt>
                <c:pt idx="25">
                  <c:v>0.76635715306964869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7.8048236757181551</c:v>
                </c:pt>
                <c:pt idx="1">
                  <c:v>8.9928650442000873</c:v>
                </c:pt>
                <c:pt idx="2">
                  <c:v>8.5993879992667654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3.5298453048350664</c:v>
                </c:pt>
                <c:pt idx="1">
                  <c:v>3.6113412641181406</c:v>
                </c:pt>
                <c:pt idx="2">
                  <c:v>4.9118901620246058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1.6618908357957602</c:v>
                </c:pt>
                <c:pt idx="1">
                  <c:v>1.9967332766715018</c:v>
                </c:pt>
                <c:pt idx="2">
                  <c:v>1.76568937454109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1.6118117314141818</c:v>
                </c:pt>
                <c:pt idx="1">
                  <c:v>1.7812463785664343</c:v>
                </c:pt>
                <c:pt idx="2">
                  <c:v>1.8436864553129266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1.3458694001181259</c:v>
                </c:pt>
                <c:pt idx="1">
                  <c:v>1.3466020967913788</c:v>
                </c:pt>
                <c:pt idx="2">
                  <c:v>1.6637827448115057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2.2562027183114175</c:v>
                </c:pt>
                <c:pt idx="1">
                  <c:v>2.140876115539422</c:v>
                </c:pt>
                <c:pt idx="2">
                  <c:v>2.2223819795684601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6.5930036008213344</c:v>
                </c:pt>
                <c:pt idx="1">
                  <c:v>7.0172101269493119</c:v>
                </c:pt>
                <c:pt idx="2">
                  <c:v>6.5559110799474158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8.5273787665910916</c:v>
                </c:pt>
                <c:pt idx="1">
                  <c:v>8.2982049501015371</c:v>
                </c:pt>
                <c:pt idx="2">
                  <c:v>6.421781420968335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2.5274995785551448</c:v>
                </c:pt>
                <c:pt idx="1">
                  <c:v>2.1587665794408708</c:v>
                </c:pt>
                <c:pt idx="2">
                  <c:v>1.6412541625637207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7.1455165757379726</c:v>
                </c:pt>
                <c:pt idx="1">
                  <c:v>6.7306506169369467</c:v>
                </c:pt>
                <c:pt idx="2">
                  <c:v>7.6061269760278565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2.4126352506648163</c:v>
                </c:pt>
                <c:pt idx="1">
                  <c:v>2.3034521130478516</c:v>
                </c:pt>
                <c:pt idx="2">
                  <c:v>2.2791687197781432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0.11632113468362747</c:v>
                </c:pt>
                <c:pt idx="1">
                  <c:v>0.11911063709457216</c:v>
                </c:pt>
                <c:pt idx="2">
                  <c:v>9.3629550835585801E-2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6.3217942185184253</c:v>
                </c:pt>
                <c:pt idx="1">
                  <c:v>6.0971154739546316</c:v>
                </c:pt>
                <c:pt idx="2">
                  <c:v>4.9833402703378349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1.4854609269029533</c:v>
                </c:pt>
                <c:pt idx="1">
                  <c:v>1.5796015252991407</c:v>
                </c:pt>
                <c:pt idx="2">
                  <c:v>2.1120787415764966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1.6479564857808464</c:v>
                </c:pt>
                <c:pt idx="1">
                  <c:v>1.3890698691445613</c:v>
                </c:pt>
                <c:pt idx="2">
                  <c:v>1.5634853814591705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2.9226750150057907</c:v>
                </c:pt>
                <c:pt idx="1">
                  <c:v>2.6038435964395354</c:v>
                </c:pt>
                <c:pt idx="2">
                  <c:v>2.6311213792459878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6.5221047055003272</c:v>
                </c:pt>
                <c:pt idx="1">
                  <c:v>7.272432447642327</c:v>
                </c:pt>
                <c:pt idx="2">
                  <c:v>7.8975933273356338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3.6098594772346502</c:v>
                </c:pt>
                <c:pt idx="1">
                  <c:v>4.0783612794592807</c:v>
                </c:pt>
                <c:pt idx="2">
                  <c:v>4.3974834812796955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4.1449259818239641</c:v>
                </c:pt>
                <c:pt idx="1">
                  <c:v>4.2252803631476015</c:v>
                </c:pt>
                <c:pt idx="2">
                  <c:v>4.4496677626276462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6.2734738057314221</c:v>
                </c:pt>
                <c:pt idx="1">
                  <c:v>7.5076558073216209</c:v>
                </c:pt>
                <c:pt idx="2">
                  <c:v>8.7203908103720771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1.146915119961905</c:v>
                </c:pt>
                <c:pt idx="1">
                  <c:v>1.0511257949056128</c:v>
                </c:pt>
                <c:pt idx="2">
                  <c:v>1.1849212433331497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3.4088542902257228</c:v>
                </c:pt>
                <c:pt idx="1">
                  <c:v>2.9442988817762075</c:v>
                </c:pt>
                <c:pt idx="2">
                  <c:v>2.7473842396948709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2.9925266588578134</c:v>
                </c:pt>
                <c:pt idx="1">
                  <c:v>2.4145800728635569</c:v>
                </c:pt>
                <c:pt idx="2">
                  <c:v>2.2789160613291952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2.4790652680561172</c:v>
                </c:pt>
                <c:pt idx="1">
                  <c:v>2.0422083068835484</c:v>
                </c:pt>
                <c:pt idx="2">
                  <c:v>2.0054237704973574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1.3787330251369445</c:v>
                </c:pt>
                <c:pt idx="1">
                  <c:v>1.0677745887280761</c:v>
                </c:pt>
                <c:pt idx="2">
                  <c:v>0.80404297016261872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10.132856448016438</c:v>
                </c:pt>
                <c:pt idx="1">
                  <c:v>9.2295927929762449</c:v>
                </c:pt>
                <c:pt idx="2">
                  <c:v>8.6194599351018439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-0.84054993028463798</c:v>
                </c:pt>
                <c:pt idx="1">
                  <c:v>4.419348040275068</c:v>
                </c:pt>
                <c:pt idx="2">
                  <c:v>-1.0625278791444259E-2</c:v>
                </c:pt>
                <c:pt idx="3">
                  <c:v>13.320569010536275</c:v>
                </c:pt>
                <c:pt idx="4">
                  <c:v>3.5388768087991878</c:v>
                </c:pt>
                <c:pt idx="5">
                  <c:v>-14.078956734122656</c:v>
                </c:pt>
                <c:pt idx="6">
                  <c:v>7.4447669540290633</c:v>
                </c:pt>
                <c:pt idx="7">
                  <c:v>36.218515015741502</c:v>
                </c:pt>
                <c:pt idx="8">
                  <c:v>16.324056113818472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39.436022569899407</c:v>
                </c:pt>
                <c:pt idx="1">
                  <c:v>21.483692810606993</c:v>
                </c:pt>
                <c:pt idx="2">
                  <c:v>27.660026221533553</c:v>
                </c:pt>
                <c:pt idx="3">
                  <c:v>57.496549144749928</c:v>
                </c:pt>
                <c:pt idx="4">
                  <c:v>34.289858834632014</c:v>
                </c:pt>
                <c:pt idx="5">
                  <c:v>25.04646936526656</c:v>
                </c:pt>
                <c:pt idx="6">
                  <c:v>61.143908865845802</c:v>
                </c:pt>
                <c:pt idx="7">
                  <c:v>132.14274831586818</c:v>
                </c:pt>
                <c:pt idx="8">
                  <c:v>74.603012707692045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2.5112821518235933</c:v>
                </c:pt>
                <c:pt idx="1">
                  <c:v>13.812773961994889</c:v>
                </c:pt>
                <c:pt idx="2">
                  <c:v>10.312353106249304</c:v>
                </c:pt>
                <c:pt idx="3">
                  <c:v>5.5069061939070636</c:v>
                </c:pt>
                <c:pt idx="4">
                  <c:v>4.7727161332610848</c:v>
                </c:pt>
                <c:pt idx="5">
                  <c:v>15.626539582324035</c:v>
                </c:pt>
                <c:pt idx="6">
                  <c:v>-0.70371673809746582</c:v>
                </c:pt>
                <c:pt idx="7">
                  <c:v>1.7297515482218149</c:v>
                </c:pt>
                <c:pt idx="8">
                  <c:v>3.6777220653147911</c:v>
                </c:pt>
                <c:pt idx="9">
                  <c:v>2.1356887386732488</c:v>
                </c:pt>
                <c:pt idx="10">
                  <c:v>0.60532133991667081</c:v>
                </c:pt>
                <c:pt idx="11">
                  <c:v>-10.96789952797279</c:v>
                </c:pt>
                <c:pt idx="12">
                  <c:v>-3.1110572061498623</c:v>
                </c:pt>
                <c:pt idx="13">
                  <c:v>1.8718275863283864</c:v>
                </c:pt>
                <c:pt idx="14">
                  <c:v>0.22447159948281836</c:v>
                </c:pt>
                <c:pt idx="15">
                  <c:v>0.41077946579785873</c:v>
                </c:pt>
                <c:pt idx="16">
                  <c:v>1.03179815719011</c:v>
                </c:pt>
                <c:pt idx="17">
                  <c:v>12.150406216329912</c:v>
                </c:pt>
                <c:pt idx="18">
                  <c:v>1.3148408835467897</c:v>
                </c:pt>
                <c:pt idx="19">
                  <c:v>-0.14467808934043225</c:v>
                </c:pt>
                <c:pt idx="20">
                  <c:v>-5.7329381346922546</c:v>
                </c:pt>
                <c:pt idx="21">
                  <c:v>5.7223128559008067</c:v>
                </c:pt>
                <c:pt idx="22">
                  <c:v>2.4525983346622517</c:v>
                </c:pt>
                <c:pt idx="23">
                  <c:v>1.9667497056128127</c:v>
                </c:pt>
                <c:pt idx="24">
                  <c:v>-1.6069070833542858</c:v>
                </c:pt>
                <c:pt idx="25">
                  <c:v>0.76635715306964869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38.987763492207925</c:v>
                </c:pt>
                <c:pt idx="1">
                  <c:v>35.615249215484141</c:v>
                </c:pt>
                <c:pt idx="2">
                  <c:v>34.517878907342478</c:v>
                </c:pt>
                <c:pt idx="3">
                  <c:v>24.943540641854305</c:v>
                </c:pt>
                <c:pt idx="4">
                  <c:v>23.636152493777825</c:v>
                </c:pt>
                <c:pt idx="5">
                  <c:v>49.045176272893556</c:v>
                </c:pt>
                <c:pt idx="6">
                  <c:v>5.4717922954252938</c:v>
                </c:pt>
                <c:pt idx="7">
                  <c:v>10.378565662537451</c:v>
                </c:pt>
                <c:pt idx="8">
                  <c:v>8.307236313600006</c:v>
                </c:pt>
                <c:pt idx="9">
                  <c:v>10.560755052089151</c:v>
                </c:pt>
                <c:pt idx="10">
                  <c:v>26.425559542193891</c:v>
                </c:pt>
                <c:pt idx="11">
                  <c:v>19.240097294065404</c:v>
                </c:pt>
                <c:pt idx="12">
                  <c:v>5.8063720712011566</c:v>
                </c:pt>
                <c:pt idx="13">
                  <c:v>7.218590141331088</c:v>
                </c:pt>
                <c:pt idx="14">
                  <c:v>9.6118320268667627</c:v>
                </c:pt>
                <c:pt idx="15">
                  <c:v>9.0530760054737733</c:v>
                </c:pt>
                <c:pt idx="16">
                  <c:v>8.4063606609603774</c:v>
                </c:pt>
                <c:pt idx="17">
                  <c:v>46.054211697981955</c:v>
                </c:pt>
                <c:pt idx="18">
                  <c:v>11.189291152583044</c:v>
                </c:pt>
                <c:pt idx="19">
                  <c:v>0.25304629418492508</c:v>
                </c:pt>
                <c:pt idx="20">
                  <c:v>14.277338820707616</c:v>
                </c:pt>
                <c:pt idx="21">
                  <c:v>13.382687400825933</c:v>
                </c:pt>
                <c:pt idx="22">
                  <c:v>7.5907237767725837</c:v>
                </c:pt>
                <c:pt idx="23">
                  <c:v>13.892969033834406</c:v>
                </c:pt>
                <c:pt idx="24">
                  <c:v>1.1289202545249304</c:v>
                </c:pt>
                <c:pt idx="25">
                  <c:v>38.307102315374479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t="s">
        <v>527</v>
      </c>
    </row>
    <row r="5" spans="1:2" x14ac:dyDescent="0.2">
      <c r="A5" t="s">
        <v>528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automation/Data/Results/Workbooks/LSIPs/DO_LSIP/DO_LSIP_Database.Main.xlsx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Dorset</v>
      </c>
      <c r="L1" s="19" t="str">
        <f>CONCATENATE("Industry Table 1.1  Employment by Industry Sector (SIC 2007), ",B$5,"-",F$5,", ",Info!B5)</f>
        <v>Industry Table 1.1  Employment by Industry Sector (SIC 2007), 2015-2035, Dorset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16.639000000000017</v>
      </c>
      <c r="N5" s="11">
        <f t="shared" si="1"/>
        <v>18.137000000000011</v>
      </c>
      <c r="O5" s="11">
        <f t="shared" si="1"/>
        <v>18.630000000000035</v>
      </c>
      <c r="P5" s="11">
        <f t="shared" si="1"/>
        <v>19.195999999999973</v>
      </c>
      <c r="Q5" s="11">
        <f t="shared" si="1"/>
        <v>19.990000000000016</v>
      </c>
      <c r="R5" s="40">
        <f t="shared" ref="R5:R10" si="2">IF(D$5-B$5 &lt;&gt; 0,(EXP(LN(D7/B7)/(D$5-B$5))-1)*100,0)</f>
        <v>2.2862193245967832</v>
      </c>
      <c r="S5" s="40">
        <f t="shared" si="0"/>
        <v>0.47083136996228792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57.083000000000013</v>
      </c>
      <c r="N6" s="11">
        <f t="shared" si="1"/>
        <v>59.764999999999993</v>
      </c>
      <c r="O6" s="11">
        <f t="shared" si="1"/>
        <v>59.470000000000027</v>
      </c>
      <c r="P6" s="11">
        <f t="shared" si="1"/>
        <v>56.913000000000004</v>
      </c>
      <c r="Q6" s="11">
        <f t="shared" si="1"/>
        <v>52.735000000000028</v>
      </c>
      <c r="R6" s="40">
        <f t="shared" si="2"/>
        <v>0.82267824518167387</v>
      </c>
      <c r="S6" s="40">
        <f t="shared" si="0"/>
        <v>-0.79808235638992864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16.639000000000017</v>
      </c>
      <c r="C7" s="11">
        <f t="array" ref="C7:C12">MMULT(aggregation!$B$3:$W$8,'Ind T2'!C5:C26)</f>
        <v>18.137000000000011</v>
      </c>
      <c r="D7" s="11">
        <f t="array" ref="D7:D12">MMULT(aggregation!$B$3:$W$8,'Ind T2'!D5:D26)</f>
        <v>18.630000000000035</v>
      </c>
      <c r="E7" s="11">
        <f t="array" ref="E7:E12">MMULT(aggregation!$B$3:$W$8,'Ind T2'!E5:E26)</f>
        <v>19.195999999999973</v>
      </c>
      <c r="F7" s="11">
        <f t="array" ref="F7:F12">MMULT(aggregation!$B$3:$W$8,'Ind T2'!F5:F26)</f>
        <v>19.990000000000016</v>
      </c>
      <c r="G7" s="11"/>
      <c r="H7" s="11">
        <f>F7-D7</f>
        <v>1.3599999999999817</v>
      </c>
      <c r="I7" s="11">
        <f t="array" ref="I7:I12">MMULT(aggregation!$B$3:$W$8,'RD T1'!AB7:AB28)</f>
        <v>9.2480879822969655</v>
      </c>
      <c r="J7" s="11">
        <f>SUM(H7:I7)</f>
        <v>10.608087982296947</v>
      </c>
      <c r="K7" s="11"/>
      <c r="L7" t="str">
        <f t="shared" si="1"/>
        <v>Construction</v>
      </c>
      <c r="M7" s="11">
        <f t="shared" si="1"/>
        <v>53.623000000000125</v>
      </c>
      <c r="N7" s="11">
        <f t="shared" si="1"/>
        <v>58.659000000000084</v>
      </c>
      <c r="O7" s="11">
        <f t="shared" si="1"/>
        <v>58.754999999999846</v>
      </c>
      <c r="P7" s="11">
        <f t="shared" si="1"/>
        <v>63.732000000000163</v>
      </c>
      <c r="Q7" s="11">
        <f t="shared" si="1"/>
        <v>70.472999999999871</v>
      </c>
      <c r="R7" s="40">
        <f>IF(D$5-B$5 &lt;&gt; 0,(EXP(LN(D9/B9)/(D$5-B$5))-1)*100,0)</f>
        <v>1.8447730260511497</v>
      </c>
      <c r="S7" s="40">
        <f t="shared" si="0"/>
        <v>1.2197348375943662</v>
      </c>
    </row>
    <row r="8" spans="1:19" x14ac:dyDescent="0.2">
      <c r="A8" t="str">
        <f>name!C5</f>
        <v>Manufacturing</v>
      </c>
      <c r="B8" s="11">
        <v>57.083000000000013</v>
      </c>
      <c r="C8" s="11">
        <v>59.764999999999993</v>
      </c>
      <c r="D8" s="11">
        <v>59.470000000000027</v>
      </c>
      <c r="E8" s="11">
        <v>56.913000000000004</v>
      </c>
      <c r="F8" s="11">
        <v>52.735000000000028</v>
      </c>
      <c r="G8" s="11"/>
      <c r="H8" s="11">
        <f t="shared" ref="H8:H12" si="3">F8-D8</f>
        <v>-6.7349999999999994</v>
      </c>
      <c r="I8" s="11">
        <v>23.872602463497522</v>
      </c>
      <c r="J8" s="11">
        <f t="shared" ref="J8:J12" si="4">SUM(H8:I8)</f>
        <v>17.137602463497522</v>
      </c>
      <c r="K8" s="11"/>
      <c r="L8" t="str">
        <f t="shared" si="1"/>
        <v>Trade, accomod. and transport</v>
      </c>
      <c r="M8" s="11">
        <f t="shared" si="1"/>
        <v>204.57199999999972</v>
      </c>
      <c r="N8" s="11">
        <f t="shared" si="1"/>
        <v>218.05600000000004</v>
      </c>
      <c r="O8" s="11">
        <f t="shared" si="1"/>
        <v>217.47099999999966</v>
      </c>
      <c r="P8" s="11">
        <f t="shared" si="1"/>
        <v>222.87999999999994</v>
      </c>
      <c r="Q8" s="11">
        <f t="shared" si="1"/>
        <v>232.45799999999988</v>
      </c>
      <c r="R8" s="40">
        <f t="shared" si="2"/>
        <v>1.2304184540083085</v>
      </c>
      <c r="S8" s="40">
        <f t="shared" si="0"/>
        <v>0.44528214940871003</v>
      </c>
    </row>
    <row r="9" spans="1:19" x14ac:dyDescent="0.2">
      <c r="A9" t="str">
        <f>name!C6</f>
        <v>Construction</v>
      </c>
      <c r="B9" s="11">
        <v>53.623000000000125</v>
      </c>
      <c r="C9" s="11">
        <v>58.659000000000084</v>
      </c>
      <c r="D9" s="11">
        <v>58.754999999999846</v>
      </c>
      <c r="E9" s="11">
        <v>63.732000000000163</v>
      </c>
      <c r="F9" s="11">
        <v>70.472999999999871</v>
      </c>
      <c r="G9" s="11"/>
      <c r="H9" s="11">
        <f t="shared" si="3"/>
        <v>11.718000000000025</v>
      </c>
      <c r="I9" s="11">
        <v>27.183876814961454</v>
      </c>
      <c r="J9" s="11">
        <f t="shared" si="4"/>
        <v>38.901876814961483</v>
      </c>
      <c r="K9" s="11"/>
      <c r="L9" t="str">
        <f t="shared" si="1"/>
        <v>Business and other services</v>
      </c>
      <c r="M9" s="11">
        <f t="shared" si="1"/>
        <v>260.91899999999993</v>
      </c>
      <c r="N9" s="11">
        <f t="shared" si="1"/>
        <v>269.15000000000009</v>
      </c>
      <c r="O9" s="11">
        <f t="shared" si="1"/>
        <v>261.94500000000016</v>
      </c>
      <c r="P9" s="11">
        <f t="shared" si="1"/>
        <v>273.39399999999989</v>
      </c>
      <c r="Q9" s="11">
        <f t="shared" si="1"/>
        <v>289.54000000000008</v>
      </c>
      <c r="R9" s="40">
        <f t="shared" si="2"/>
        <v>7.852168678272875E-2</v>
      </c>
      <c r="S9" s="40">
        <f t="shared" si="0"/>
        <v>0.66996025124606007</v>
      </c>
    </row>
    <row r="10" spans="1:19" x14ac:dyDescent="0.2">
      <c r="A10" t="str">
        <f>name!C7</f>
        <v>Trade, accomod. and transport</v>
      </c>
      <c r="B10" s="11">
        <v>204.57199999999972</v>
      </c>
      <c r="C10" s="11">
        <v>218.05600000000004</v>
      </c>
      <c r="D10" s="11">
        <v>217.47099999999966</v>
      </c>
      <c r="E10" s="11">
        <v>222.87999999999994</v>
      </c>
      <c r="F10" s="11">
        <v>232.45799999999988</v>
      </c>
      <c r="G10" s="11"/>
      <c r="H10" s="11">
        <f t="shared" si="3"/>
        <v>14.987000000000222</v>
      </c>
      <c r="I10" s="11">
        <v>105.68976167524252</v>
      </c>
      <c r="J10" s="11">
        <f t="shared" si="4"/>
        <v>120.67676167524274</v>
      </c>
      <c r="K10" s="11"/>
      <c r="L10" t="str">
        <f t="shared" si="1"/>
        <v>Non-marketed services</v>
      </c>
      <c r="M10" s="11">
        <f t="shared" si="1"/>
        <v>199.39899999999992</v>
      </c>
      <c r="N10" s="11">
        <f t="shared" si="1"/>
        <v>199.649</v>
      </c>
      <c r="O10" s="11">
        <f t="shared" si="1"/>
        <v>195.26499999999999</v>
      </c>
      <c r="P10" s="11">
        <f t="shared" si="1"/>
        <v>202.9490000000003</v>
      </c>
      <c r="Q10" s="11">
        <f t="shared" si="1"/>
        <v>212.67600000000013</v>
      </c>
      <c r="R10" s="40">
        <f t="shared" si="2"/>
        <v>-0.41812804265142223</v>
      </c>
      <c r="S10" s="40">
        <f t="shared" si="0"/>
        <v>0.57103938615490346</v>
      </c>
    </row>
    <row r="11" spans="1:19" x14ac:dyDescent="0.2">
      <c r="A11" t="str">
        <f>name!C8</f>
        <v>Business and other services</v>
      </c>
      <c r="B11" s="11">
        <v>260.91899999999993</v>
      </c>
      <c r="C11" s="11">
        <v>269.15000000000009</v>
      </c>
      <c r="D11" s="11">
        <v>261.94500000000016</v>
      </c>
      <c r="E11" s="11">
        <v>273.39399999999989</v>
      </c>
      <c r="F11" s="11">
        <v>289.54000000000008</v>
      </c>
      <c r="G11" s="11"/>
      <c r="H11" s="11">
        <f t="shared" si="3"/>
        <v>27.594999999999914</v>
      </c>
      <c r="I11" s="11">
        <v>132.34853492993022</v>
      </c>
      <c r="J11" s="11">
        <f t="shared" si="4"/>
        <v>159.94353492993014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199.39899999999992</v>
      </c>
      <c r="C12" s="11">
        <v>199.649</v>
      </c>
      <c r="D12" s="11">
        <v>195.26499999999999</v>
      </c>
      <c r="E12" s="11">
        <v>202.9490000000003</v>
      </c>
      <c r="F12" s="11">
        <v>212.67600000000013</v>
      </c>
      <c r="G12" s="11"/>
      <c r="H12" s="11">
        <f t="shared" si="3"/>
        <v>17.411000000000143</v>
      </c>
      <c r="I12" s="11">
        <v>108.62342497016496</v>
      </c>
      <c r="J12" s="11">
        <f t="shared" si="4"/>
        <v>126.03442497016511</v>
      </c>
      <c r="K12" s="11"/>
      <c r="L12" s="24" t="str">
        <f t="shared" ref="L12:Q12" si="5">A14</f>
        <v>All industries</v>
      </c>
      <c r="M12" s="34">
        <f t="shared" si="5"/>
        <v>792.23499999999967</v>
      </c>
      <c r="N12" s="34">
        <f t="shared" si="5"/>
        <v>823.41600000000028</v>
      </c>
      <c r="O12" s="34">
        <f t="shared" si="5"/>
        <v>811.53599999999972</v>
      </c>
      <c r="P12" s="34">
        <f t="shared" si="5"/>
        <v>839.06400000000031</v>
      </c>
      <c r="Q12" s="34">
        <f t="shared" si="5"/>
        <v>877.87200000000007</v>
      </c>
      <c r="R12" s="43">
        <f>IF(D$5-B$5 &lt;&gt; 0,(EXP(LN(D14/B14)/(D$5-B$5))-1)*100,0)</f>
        <v>0.48257432312979187</v>
      </c>
      <c r="S12" s="43">
        <f>F41</f>
        <v>0.52518796141134416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792.23499999999967</v>
      </c>
      <c r="C14" s="34">
        <f t="shared" ref="C14:F14" si="6">SUM(C7:C12)</f>
        <v>823.41600000000028</v>
      </c>
      <c r="D14" s="34">
        <f t="shared" si="6"/>
        <v>811.53599999999972</v>
      </c>
      <c r="E14" s="34">
        <f t="shared" si="6"/>
        <v>839.06400000000031</v>
      </c>
      <c r="F14" s="34">
        <f t="shared" si="6"/>
        <v>877.87200000000007</v>
      </c>
      <c r="G14" s="34"/>
      <c r="H14" s="34">
        <f>SUM(H7:H12)</f>
        <v>66.336000000000283</v>
      </c>
      <c r="I14" s="34">
        <f>SUM(I7:I12)</f>
        <v>406.96628883609367</v>
      </c>
      <c r="J14" s="34">
        <f t="shared" ref="J14" si="7">SUM(J7:J12)</f>
        <v>473.30228883609391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2.1002606549824261</v>
      </c>
      <c r="C20" s="18">
        <f t="shared" si="8"/>
        <v>2.2026533368309584</v>
      </c>
      <c r="D20" s="18">
        <f t="shared" si="8"/>
        <v>2.2956467735257635</v>
      </c>
      <c r="E20" s="18">
        <f t="shared" si="8"/>
        <v>2.287787343992826</v>
      </c>
      <c r="F20" s="18">
        <f t="shared" si="8"/>
        <v>2.2770973444875806</v>
      </c>
      <c r="G20" s="351"/>
      <c r="H20" s="40">
        <f>IF(D7&gt;0,(H7/D7)*100,0)</f>
        <v>7.3000536768651596</v>
      </c>
      <c r="I20" s="40">
        <f>IF(D7&gt;0,(I7/D7)*100,0)</f>
        <v>49.640837264073795</v>
      </c>
      <c r="J20" s="40">
        <f>IF(D7&gt;0,(J7/D7)*100,0)</f>
        <v>56.940890940938957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7.2053115552834752</v>
      </c>
      <c r="C21" s="18">
        <f t="shared" si="8"/>
        <v>7.258178126244812</v>
      </c>
      <c r="D21" s="18">
        <f t="shared" si="8"/>
        <v>7.328079099386847</v>
      </c>
      <c r="E21" s="18">
        <f t="shared" si="8"/>
        <v>6.7829152484196662</v>
      </c>
      <c r="F21" s="18">
        <f t="shared" si="8"/>
        <v>6.0071399930741638</v>
      </c>
      <c r="G21" s="351"/>
      <c r="H21" s="40">
        <f t="shared" ref="H21:H25" si="9">IF(D8&gt;0,(H8/D8)*100,0)</f>
        <v>-11.325037834202114</v>
      </c>
      <c r="I21" s="40">
        <f t="shared" ref="I21:I25" si="10">IF(D8&gt;0,(I8/D8)*100,0)</f>
        <v>40.142260742386938</v>
      </c>
      <c r="J21" s="40">
        <f t="shared" ref="J21:J27" si="11">IF(D8&gt;0,(J8/D8)*100,0)</f>
        <v>28.817222908184824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6.7685724564049989</v>
      </c>
      <c r="C22" s="18">
        <f t="shared" si="8"/>
        <v>7.1238596286688702</v>
      </c>
      <c r="D22" s="18">
        <f t="shared" si="8"/>
        <v>7.2399745667474837</v>
      </c>
      <c r="E22" s="18">
        <f t="shared" si="8"/>
        <v>7.5956065329939246</v>
      </c>
      <c r="F22" s="18">
        <f t="shared" si="8"/>
        <v>8.0277079118595722</v>
      </c>
      <c r="G22" s="351"/>
      <c r="H22" s="40">
        <f t="shared" si="9"/>
        <v>19.943834567270965</v>
      </c>
      <c r="I22" s="40">
        <f t="shared" si="10"/>
        <v>46.266491047504935</v>
      </c>
      <c r="J22" s="40">
        <f t="shared" si="11"/>
        <v>66.210325614775911</v>
      </c>
      <c r="K22" s="351"/>
    </row>
    <row r="23" spans="1:12" x14ac:dyDescent="0.2">
      <c r="A23" t="str">
        <f>$A$10</f>
        <v>Trade, accomod. and transport</v>
      </c>
      <c r="B23" s="18">
        <f t="shared" si="8"/>
        <v>25.822136108604116</v>
      </c>
      <c r="C23" s="18">
        <f t="shared" si="8"/>
        <v>26.481875503997976</v>
      </c>
      <c r="D23" s="18">
        <f t="shared" si="8"/>
        <v>26.797455688965087</v>
      </c>
      <c r="E23" s="18">
        <f t="shared" si="8"/>
        <v>26.5629320290228</v>
      </c>
      <c r="F23" s="18">
        <f t="shared" si="8"/>
        <v>26.479714582535934</v>
      </c>
      <c r="G23" s="351"/>
      <c r="H23" s="40">
        <f t="shared" si="9"/>
        <v>6.8914935784542513</v>
      </c>
      <c r="I23" s="40">
        <f t="shared" si="10"/>
        <v>48.599473803515266</v>
      </c>
      <c r="J23" s="40">
        <f t="shared" si="11"/>
        <v>55.490967381969512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32.934545936496121</v>
      </c>
      <c r="C24" s="18">
        <f t="shared" si="8"/>
        <v>32.687001467059176</v>
      </c>
      <c r="D24" s="18">
        <f t="shared" si="8"/>
        <v>32.277680842254718</v>
      </c>
      <c r="E24" s="18">
        <f t="shared" si="8"/>
        <v>32.583211769304818</v>
      </c>
      <c r="F24" s="18">
        <f t="shared" si="8"/>
        <v>32.982029270782078</v>
      </c>
      <c r="G24" s="351"/>
      <c r="H24" s="40">
        <f t="shared" si="9"/>
        <v>10.53465422130596</v>
      </c>
      <c r="I24" s="40">
        <f t="shared" si="10"/>
        <v>50.52531444766273</v>
      </c>
      <c r="J24" s="40">
        <f t="shared" si="11"/>
        <v>61.059968668968686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25.169173288228869</v>
      </c>
      <c r="C25" s="18">
        <f t="shared" si="8"/>
        <v>24.246431937198203</v>
      </c>
      <c r="D25" s="18">
        <f t="shared" si="8"/>
        <v>24.061163029120095</v>
      </c>
      <c r="E25" s="18">
        <f t="shared" si="8"/>
        <v>24.187547076265961</v>
      </c>
      <c r="F25" s="18">
        <f t="shared" si="8"/>
        <v>24.22631089726066</v>
      </c>
      <c r="G25" s="351"/>
      <c r="H25" s="40">
        <f t="shared" si="9"/>
        <v>8.9166005172458682</v>
      </c>
      <c r="I25" s="40">
        <f t="shared" si="10"/>
        <v>55.628722490034043</v>
      </c>
      <c r="J25" s="40">
        <f t="shared" si="11"/>
        <v>64.545323007279904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8.1741290589696955</v>
      </c>
      <c r="I27" s="43">
        <f>IF(D14&gt;0,(I14/D14)*100,0)</f>
        <v>50.147656892127245</v>
      </c>
      <c r="J27" s="43">
        <f t="shared" si="11"/>
        <v>58.321785951096942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Dorset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2.1785082223228613</v>
      </c>
      <c r="C34" s="18">
        <f t="shared" si="12"/>
        <v>2.7182003638971386</v>
      </c>
      <c r="D34" s="18">
        <f t="shared" si="12"/>
        <v>0.60036982629436686</v>
      </c>
      <c r="E34" s="18">
        <f t="shared" si="12"/>
        <v>0.40612470548744284</v>
      </c>
      <c r="F34" s="18">
        <f t="shared" ref="F34:F39" si="13">IF(F$5-D$5 &lt;&gt; 0,(EXP(LN(F7/D7)/(F$5-D$5))-1)*100,0)</f>
        <v>0.47083136996228792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1.1544594423676502</v>
      </c>
      <c r="C35" s="18">
        <f t="shared" si="12"/>
        <v>-0.49359993307114269</v>
      </c>
      <c r="D35" s="18">
        <f t="shared" si="12"/>
        <v>-0.8751123584130327</v>
      </c>
      <c r="E35" s="18">
        <f t="shared" si="12"/>
        <v>-0.7595449107642871</v>
      </c>
      <c r="F35" s="18">
        <f t="shared" si="13"/>
        <v>-0.79808235638992864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2.2694421232112516</v>
      </c>
      <c r="C36" s="18">
        <f t="shared" si="12"/>
        <v>0.1636577507283743</v>
      </c>
      <c r="D36" s="18">
        <f t="shared" si="12"/>
        <v>1.6395054844474233</v>
      </c>
      <c r="E36" s="18">
        <f t="shared" si="12"/>
        <v>1.0105000813585896</v>
      </c>
      <c r="F36" s="18">
        <f t="shared" si="13"/>
        <v>1.2197348375943662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1.6085988265224671</v>
      </c>
      <c r="C37" s="18">
        <f t="shared" si="12"/>
        <v>-0.26827970796510225</v>
      </c>
      <c r="D37" s="18">
        <f>IF(E$5-D$5 &lt;&gt; 0,(EXP(LN(E10/D10)/(E$5-D$5))-1)*100,0)</f>
        <v>0.4925691875534044</v>
      </c>
      <c r="E37" s="18">
        <f t="shared" si="12"/>
        <v>0.42164697513011884</v>
      </c>
      <c r="F37" s="18">
        <f t="shared" si="13"/>
        <v>0.44528214940871003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0.77949311872433924</v>
      </c>
      <c r="C38" s="18">
        <f t="shared" si="12"/>
        <v>-2.6769459409251017</v>
      </c>
      <c r="D38" s="18">
        <f t="shared" si="12"/>
        <v>0.85925902101116058</v>
      </c>
      <c r="E38" s="18">
        <f t="shared" si="12"/>
        <v>0.57544414084564899</v>
      </c>
      <c r="F38" s="18">
        <f t="shared" si="13"/>
        <v>0.66996025124606007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3.1329463184537332E-2</v>
      </c>
      <c r="C39" s="18">
        <f t="shared" si="12"/>
        <v>-2.1958537232843689</v>
      </c>
      <c r="D39" s="18">
        <f t="shared" si="12"/>
        <v>0.77492926650124527</v>
      </c>
      <c r="E39" s="18">
        <f t="shared" si="12"/>
        <v>0.46924919098689788</v>
      </c>
      <c r="F39" s="18">
        <f t="shared" si="13"/>
        <v>0.57103938615490346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0.96975887597958721</v>
      </c>
      <c r="C41" s="18">
        <f>IF(D$5-C$5 &lt;&gt; 0,(EXP(LN(D14/C14)/(D$5-C$5))-1)*100,0)</f>
        <v>-1.4427701186278341</v>
      </c>
      <c r="D41" s="18">
        <f>IF(E$5-D$5 &lt;&gt; 0,(EXP(LN(E14/D14)/(E$5-D$5))-1)*100,0)</f>
        <v>0.6693952331591424</v>
      </c>
      <c r="E41" s="18">
        <f>IF(F$5-E$5 &lt;&gt; 0,(EXP(LN(F14/E14)/(F$5-E$5))-1)*100,0)</f>
        <v>0.4531618095065193</v>
      </c>
      <c r="F41" s="18">
        <f>IF(F$5-D$5 &lt;&gt; 0,(EXP(LN(F14/D14)/(F$5-D$5))-1)*100,0)</f>
        <v>0.52518796141134416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1.497999999999994</v>
      </c>
      <c r="C45" s="27">
        <f>D7-C7</f>
        <v>0.49300000000002342</v>
      </c>
      <c r="D45" s="27">
        <f>E7-D7</f>
        <v>0.56599999999993855</v>
      </c>
      <c r="E45" s="27">
        <f>F7-E7</f>
        <v>0.79400000000004312</v>
      </c>
      <c r="F45" s="27">
        <f>F7-D7</f>
        <v>1.3599999999999817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2.6819999999999808</v>
      </c>
      <c r="C46" s="27">
        <f>D8-C8</f>
        <v>-0.29499999999996618</v>
      </c>
      <c r="D46" s="27">
        <f t="shared" si="14"/>
        <v>-2.5570000000000235</v>
      </c>
      <c r="E46" s="27">
        <f t="shared" si="14"/>
        <v>-4.177999999999976</v>
      </c>
      <c r="F46" s="27">
        <f t="shared" ref="F46:F52" si="15">F8-D8</f>
        <v>-6.7349999999999994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5.0359999999999587</v>
      </c>
      <c r="C47" s="27">
        <f t="shared" ref="C47:C50" si="16">D9-C9</f>
        <v>9.5999999999762053E-2</v>
      </c>
      <c r="D47" s="27">
        <f t="shared" si="14"/>
        <v>4.9770000000003165</v>
      </c>
      <c r="E47" s="27">
        <f t="shared" si="14"/>
        <v>6.7409999999997083</v>
      </c>
      <c r="F47" s="27">
        <f t="shared" si="15"/>
        <v>11.718000000000025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13.484000000000322</v>
      </c>
      <c r="C48" s="27">
        <f t="shared" si="16"/>
        <v>-0.58500000000037744</v>
      </c>
      <c r="D48" s="27">
        <f t="shared" si="14"/>
        <v>5.409000000000276</v>
      </c>
      <c r="E48" s="27">
        <f t="shared" si="14"/>
        <v>9.5779999999999461</v>
      </c>
      <c r="F48" s="27">
        <f t="shared" si="15"/>
        <v>14.987000000000222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8.2310000000001651</v>
      </c>
      <c r="C49" s="27">
        <f t="shared" si="16"/>
        <v>-7.2049999999999272</v>
      </c>
      <c r="D49" s="27">
        <f t="shared" si="14"/>
        <v>11.448999999999728</v>
      </c>
      <c r="E49" s="27">
        <f t="shared" si="14"/>
        <v>16.146000000000186</v>
      </c>
      <c r="F49" s="27">
        <f t="shared" si="15"/>
        <v>27.594999999999914</v>
      </c>
    </row>
    <row r="50" spans="1:6" x14ac:dyDescent="0.2">
      <c r="A50" t="str">
        <f>$A$12</f>
        <v>Non-marketed services</v>
      </c>
      <c r="B50" s="27">
        <f t="shared" si="14"/>
        <v>0.25000000000008527</v>
      </c>
      <c r="C50" s="27">
        <f t="shared" si="16"/>
        <v>-4.3840000000000146</v>
      </c>
      <c r="D50" s="27">
        <f t="shared" si="14"/>
        <v>7.6840000000003101</v>
      </c>
      <c r="E50" s="27">
        <f t="shared" si="14"/>
        <v>9.7269999999998333</v>
      </c>
      <c r="F50" s="27">
        <f t="shared" si="15"/>
        <v>17.411000000000143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31.181000000000608</v>
      </c>
      <c r="C52" s="29">
        <f>D14-C14</f>
        <v>-11.880000000000564</v>
      </c>
      <c r="D52" s="29">
        <f t="shared" si="14"/>
        <v>27.528000000000588</v>
      </c>
      <c r="E52" s="29">
        <f t="shared" si="14"/>
        <v>38.807999999999765</v>
      </c>
      <c r="F52" s="29">
        <f t="shared" si="15"/>
        <v>66.336000000000354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Dorset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10.172000000000011</v>
      </c>
      <c r="C5" s="11">
        <v>10.518000000000004</v>
      </c>
      <c r="D5" s="11">
        <v>11.138000000000041</v>
      </c>
      <c r="E5" s="11">
        <v>11.57299999999997</v>
      </c>
      <c r="F5" s="11">
        <v>11.935000000000011</v>
      </c>
      <c r="G5" s="10"/>
    </row>
    <row r="6" spans="1:7" x14ac:dyDescent="0.2">
      <c r="A6" s="10" t="str">
        <f>name!B5</f>
        <v>Mining and quarrying</v>
      </c>
      <c r="B6" s="11">
        <v>0.76999999999999791</v>
      </c>
      <c r="C6" s="11">
        <v>0.69299999999999973</v>
      </c>
      <c r="D6" s="11">
        <v>0.64299999999999902</v>
      </c>
      <c r="E6" s="11">
        <v>0.52399999999999791</v>
      </c>
      <c r="F6" s="11">
        <v>0.39600000000000007</v>
      </c>
    </row>
    <row r="7" spans="1:7" x14ac:dyDescent="0.2">
      <c r="A7" s="10" t="str">
        <f>name!B6</f>
        <v>Food drink and tobacco</v>
      </c>
      <c r="B7" s="11">
        <v>5.7899999999999965</v>
      </c>
      <c r="C7" s="11">
        <v>6.3089999999999824</v>
      </c>
      <c r="D7" s="11">
        <v>6.346000000000017</v>
      </c>
      <c r="E7" s="11">
        <v>6.468</v>
      </c>
      <c r="F7" s="11">
        <v>6.4050000000000091</v>
      </c>
      <c r="G7" s="11"/>
    </row>
    <row r="8" spans="1:7" x14ac:dyDescent="0.2">
      <c r="A8" s="10" t="str">
        <f>name!B7</f>
        <v>Engineering</v>
      </c>
      <c r="B8" s="11">
        <v>14.170999999999992</v>
      </c>
      <c r="C8" s="11">
        <v>14.891999999999975</v>
      </c>
      <c r="D8" s="11">
        <v>14.526999999999985</v>
      </c>
      <c r="E8" s="11">
        <v>13.933999999999992</v>
      </c>
      <c r="F8" s="11">
        <v>11.444000000000029</v>
      </c>
      <c r="G8" s="11"/>
    </row>
    <row r="9" spans="1:7" x14ac:dyDescent="0.2">
      <c r="A9" s="10" t="str">
        <f>name!B8</f>
        <v>Rest of manufacturing</v>
      </c>
      <c r="B9" s="11">
        <v>37.122000000000028</v>
      </c>
      <c r="C9" s="11">
        <v>38.564000000000036</v>
      </c>
      <c r="D9" s="11">
        <v>38.597000000000023</v>
      </c>
      <c r="E9" s="11">
        <v>36.51100000000001</v>
      </c>
      <c r="F9" s="11">
        <v>34.885999999999989</v>
      </c>
      <c r="G9" s="11"/>
    </row>
    <row r="10" spans="1:7" x14ac:dyDescent="0.2">
      <c r="A10" s="10" t="str">
        <f>name!B9</f>
        <v>Electricity and gas</v>
      </c>
      <c r="B10" s="11">
        <v>1.8340000000000014</v>
      </c>
      <c r="C10" s="11">
        <v>2.0939999999999968</v>
      </c>
      <c r="D10" s="11">
        <v>2.4320000000000017</v>
      </c>
      <c r="E10" s="11">
        <v>2.347</v>
      </c>
      <c r="F10" s="11">
        <v>2.3400000000000012</v>
      </c>
      <c r="G10" s="11"/>
    </row>
    <row r="11" spans="1:7" x14ac:dyDescent="0.2">
      <c r="A11" s="10" t="str">
        <f>name!B10</f>
        <v>Water and sewerage</v>
      </c>
      <c r="B11" s="11">
        <v>3.8630000000000058</v>
      </c>
      <c r="C11" s="11">
        <v>4.8320000000000114</v>
      </c>
      <c r="D11" s="11">
        <v>4.4169999999999936</v>
      </c>
      <c r="E11" s="11">
        <v>4.7520000000000069</v>
      </c>
      <c r="F11" s="11">
        <v>5.3190000000000044</v>
      </c>
      <c r="G11" s="11"/>
    </row>
    <row r="12" spans="1:7" x14ac:dyDescent="0.2">
      <c r="A12" s="10" t="str">
        <f>name!B11</f>
        <v>Construction</v>
      </c>
      <c r="B12" s="11">
        <v>53.623000000000125</v>
      </c>
      <c r="C12" s="11">
        <v>58.659000000000084</v>
      </c>
      <c r="D12" s="11">
        <v>58.754999999999846</v>
      </c>
      <c r="E12" s="11">
        <v>63.732000000000163</v>
      </c>
      <c r="F12" s="11">
        <v>70.472999999999871</v>
      </c>
      <c r="G12" s="11"/>
    </row>
    <row r="13" spans="1:7" x14ac:dyDescent="0.2">
      <c r="A13" s="10" t="str">
        <f>name!B12</f>
        <v>Wholesale and retail trade</v>
      </c>
      <c r="B13" s="11">
        <v>118.06299999999985</v>
      </c>
      <c r="C13" s="11">
        <v>125.00300000000009</v>
      </c>
      <c r="D13" s="11">
        <v>128.71599999999992</v>
      </c>
      <c r="E13" s="11">
        <v>129.74899999999994</v>
      </c>
      <c r="F13" s="11">
        <v>131.40799999999993</v>
      </c>
      <c r="G13" s="11"/>
    </row>
    <row r="14" spans="1:7" x14ac:dyDescent="0.2">
      <c r="A14" s="10" t="str">
        <f>name!B13</f>
        <v>Transport and storage</v>
      </c>
      <c r="B14" s="11">
        <v>26.707999999999974</v>
      </c>
      <c r="C14" s="11">
        <v>26.640999999999835</v>
      </c>
      <c r="D14" s="11">
        <v>25.495999999999984</v>
      </c>
      <c r="E14" s="11">
        <v>26.369999999999976</v>
      </c>
      <c r="F14" s="11">
        <v>26.643999999999981</v>
      </c>
      <c r="G14" s="11"/>
    </row>
    <row r="15" spans="1:7" x14ac:dyDescent="0.2">
      <c r="A15" s="10" t="str">
        <f>name!B14</f>
        <v>Accommodation and food</v>
      </c>
      <c r="B15" s="11">
        <v>59.800999999999895</v>
      </c>
      <c r="C15" s="11">
        <v>66.41200000000012</v>
      </c>
      <c r="D15" s="11">
        <v>63.258999999999766</v>
      </c>
      <c r="E15" s="11">
        <v>66.761000000000024</v>
      </c>
      <c r="F15" s="11">
        <v>74.405999999999977</v>
      </c>
      <c r="G15" s="11"/>
    </row>
    <row r="16" spans="1:7" x14ac:dyDescent="0.2">
      <c r="A16" s="10" t="str">
        <f>name!B15</f>
        <v>Media</v>
      </c>
      <c r="B16" s="11">
        <v>5.1289999999999916</v>
      </c>
      <c r="C16" s="11">
        <v>4.6780000000000088</v>
      </c>
      <c r="D16" s="11">
        <v>4.7079999999999975</v>
      </c>
      <c r="E16" s="11">
        <v>4.5449999999999999</v>
      </c>
      <c r="F16" s="11">
        <v>4.4319999999999995</v>
      </c>
      <c r="G16" s="11"/>
    </row>
    <row r="17" spans="1:7" x14ac:dyDescent="0.2">
      <c r="A17" s="10" t="str">
        <f>name!B16</f>
        <v>Information technology</v>
      </c>
      <c r="B17" s="11">
        <v>37.552000000000056</v>
      </c>
      <c r="C17" s="11">
        <v>35.593000000000025</v>
      </c>
      <c r="D17" s="11">
        <v>35.743000000000031</v>
      </c>
      <c r="E17" s="11">
        <v>38.287999999999997</v>
      </c>
      <c r="F17" s="11">
        <v>41.252000000000052</v>
      </c>
      <c r="G17" s="11"/>
    </row>
    <row r="18" spans="1:7" x14ac:dyDescent="0.2">
      <c r="A18" s="10" t="str">
        <f>name!B17</f>
        <v>Finance and insurance</v>
      </c>
      <c r="B18" s="11">
        <v>29.002000000000034</v>
      </c>
      <c r="C18" s="11">
        <v>28.338000000000061</v>
      </c>
      <c r="D18" s="11">
        <v>29.720000000000066</v>
      </c>
      <c r="E18" s="11">
        <v>29.477999999999973</v>
      </c>
      <c r="F18" s="11">
        <v>28.19100000000002</v>
      </c>
      <c r="G18" s="11"/>
    </row>
    <row r="19" spans="1:7" x14ac:dyDescent="0.2">
      <c r="A19" s="10" t="str">
        <f>name!B18</f>
        <v>Real estate</v>
      </c>
      <c r="B19" s="11">
        <v>14.686000000000011</v>
      </c>
      <c r="C19" s="11">
        <v>15.139000000000021</v>
      </c>
      <c r="D19" s="11">
        <v>16.632999999999985</v>
      </c>
      <c r="E19" s="11">
        <v>15.685999999999996</v>
      </c>
      <c r="F19" s="11">
        <v>16.541999999999987</v>
      </c>
      <c r="G19" s="11"/>
    </row>
    <row r="20" spans="1:7" x14ac:dyDescent="0.2">
      <c r="A20" s="10" t="str">
        <f>name!B19</f>
        <v>Professional services</v>
      </c>
      <c r="B20" s="11">
        <v>69.708999999999946</v>
      </c>
      <c r="C20" s="11">
        <v>76.406999999999883</v>
      </c>
      <c r="D20" s="11">
        <v>72.970000000000169</v>
      </c>
      <c r="E20" s="11">
        <v>76.563999999999908</v>
      </c>
      <c r="F20" s="11">
        <v>81.882000000000119</v>
      </c>
      <c r="G20" s="11"/>
    </row>
    <row r="21" spans="1:7" x14ac:dyDescent="0.2">
      <c r="A21" s="10" t="str">
        <f>name!B20</f>
        <v>Support services</v>
      </c>
      <c r="B21" s="11">
        <v>54.400999999999861</v>
      </c>
      <c r="C21" s="11">
        <v>58.007000000000026</v>
      </c>
      <c r="D21" s="11">
        <v>53.860999999999933</v>
      </c>
      <c r="E21" s="11">
        <v>58.406000000000049</v>
      </c>
      <c r="F21" s="11">
        <v>63.991999999999926</v>
      </c>
      <c r="G21" s="11"/>
    </row>
    <row r="22" spans="1:7" x14ac:dyDescent="0.2">
      <c r="A22" s="10" t="str">
        <f>name!B21</f>
        <v>Public admin. and defence</v>
      </c>
      <c r="B22" s="11">
        <v>32.696000000000005</v>
      </c>
      <c r="C22" s="11">
        <v>31.330000000000027</v>
      </c>
      <c r="D22" s="11">
        <v>32.316999999999958</v>
      </c>
      <c r="E22" s="11">
        <v>32.386000000000003</v>
      </c>
      <c r="F22" s="11">
        <v>31.871000000000034</v>
      </c>
      <c r="G22" s="11"/>
    </row>
    <row r="23" spans="1:7" x14ac:dyDescent="0.2">
      <c r="A23" s="10" t="str">
        <f>name!B22</f>
        <v>Education</v>
      </c>
      <c r="B23" s="11">
        <v>68.339999999999918</v>
      </c>
      <c r="C23" s="11">
        <v>66.421999999999883</v>
      </c>
      <c r="D23" s="11">
        <v>64.379999999999953</v>
      </c>
      <c r="E23" s="11">
        <v>64.921000000000078</v>
      </c>
      <c r="F23" s="11">
        <v>67.34199999999997</v>
      </c>
      <c r="G23" s="11"/>
    </row>
    <row r="24" spans="1:7" x14ac:dyDescent="0.2">
      <c r="A24" s="10" t="str">
        <f>name!B23</f>
        <v>Health and social work</v>
      </c>
      <c r="B24" s="11">
        <v>98.363</v>
      </c>
      <c r="C24" s="11">
        <v>101.89700000000009</v>
      </c>
      <c r="D24" s="11">
        <v>98.568000000000083</v>
      </c>
      <c r="E24" s="11">
        <v>105.64200000000021</v>
      </c>
      <c r="F24" s="11">
        <v>113.46300000000012</v>
      </c>
      <c r="G24" s="11"/>
    </row>
    <row r="25" spans="1:7" x14ac:dyDescent="0.2">
      <c r="A25" s="10" t="str">
        <f>name!B24</f>
        <v>Arts and entertainment</v>
      </c>
      <c r="B25" s="11">
        <v>24.523000000000028</v>
      </c>
      <c r="C25" s="11">
        <v>22.807000000000002</v>
      </c>
      <c r="D25" s="11">
        <v>21.54500000000003</v>
      </c>
      <c r="E25" s="11">
        <v>24.040999999999979</v>
      </c>
      <c r="F25" s="11">
        <v>26.778999999999989</v>
      </c>
      <c r="G25" s="11"/>
    </row>
    <row r="26" spans="1:7" x14ac:dyDescent="0.2">
      <c r="A26" s="10" t="str">
        <f>name!B25</f>
        <v>Other services</v>
      </c>
      <c r="B26" s="11">
        <v>25.916999999999994</v>
      </c>
      <c r="C26" s="11">
        <v>28.181000000000054</v>
      </c>
      <c r="D26" s="11">
        <v>26.764999999999993</v>
      </c>
      <c r="E26" s="11">
        <v>26.386000000000024</v>
      </c>
      <c r="F26" s="11">
        <v>26.46999999999997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792.2349999999999</v>
      </c>
      <c r="C28" s="11">
        <f t="shared" ref="C28:F28" si="0">SUM(C5:C26)</f>
        <v>823.41600000000028</v>
      </c>
      <c r="D28" s="11">
        <f t="shared" si="0"/>
        <v>811.53599999999994</v>
      </c>
      <c r="E28" s="11">
        <f t="shared" si="0"/>
        <v>839.06400000000008</v>
      </c>
      <c r="F28" s="11">
        <f t="shared" si="0"/>
        <v>877.87200000000007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1.2839624606335258</v>
      </c>
      <c r="C32" s="18">
        <f t="shared" ref="C32:E32" si="1">C5/C$28*100</f>
        <v>1.2773616252295317</v>
      </c>
      <c r="D32" s="18">
        <f t="shared" si="1"/>
        <v>1.37245913921256</v>
      </c>
      <c r="E32" s="18">
        <f t="shared" si="1"/>
        <v>1.3792750016685222</v>
      </c>
      <c r="F32" s="18">
        <f>F5/F$28*100</f>
        <v>1.3595376091275277</v>
      </c>
    </row>
    <row r="33" spans="1:6" x14ac:dyDescent="0.2">
      <c r="A33" t="str">
        <f>$A$6</f>
        <v>Mining and quarrying</v>
      </c>
      <c r="B33" s="18">
        <f t="shared" ref="B33:F53" si="2">B6/B$28*100</f>
        <v>9.719338327642657E-2</v>
      </c>
      <c r="C33" s="18">
        <f t="shared" si="2"/>
        <v>8.4161590253286248E-2</v>
      </c>
      <c r="D33" s="18">
        <f t="shared" si="2"/>
        <v>7.9232467814120272E-2</v>
      </c>
      <c r="E33" s="18">
        <f t="shared" si="2"/>
        <v>6.2450540125663583E-2</v>
      </c>
      <c r="F33" s="18">
        <f t="shared" si="2"/>
        <v>4.5109081961834989E-2</v>
      </c>
    </row>
    <row r="34" spans="1:6" x14ac:dyDescent="0.2">
      <c r="A34" t="str">
        <f>$A$7</f>
        <v>Food drink and tobacco</v>
      </c>
      <c r="B34" s="18">
        <f t="shared" si="2"/>
        <v>0.73084375216949482</v>
      </c>
      <c r="C34" s="18">
        <f t="shared" si="2"/>
        <v>0.7661983736045912</v>
      </c>
      <c r="D34" s="18">
        <f t="shared" si="2"/>
        <v>0.78197393584511565</v>
      </c>
      <c r="E34" s="18">
        <f t="shared" si="2"/>
        <v>0.77085895712365204</v>
      </c>
      <c r="F34" s="18">
        <f t="shared" si="2"/>
        <v>0.72960522718574106</v>
      </c>
    </row>
    <row r="35" spans="1:6" x14ac:dyDescent="0.2">
      <c r="A35" t="str">
        <f>$A$8</f>
        <v>Engineering</v>
      </c>
      <c r="B35" s="18">
        <f t="shared" si="2"/>
        <v>1.7887369278055114</v>
      </c>
      <c r="C35" s="18">
        <f t="shared" si="2"/>
        <v>1.808563350724296</v>
      </c>
      <c r="D35" s="18">
        <f t="shared" si="2"/>
        <v>1.7900623016107711</v>
      </c>
      <c r="E35" s="18">
        <f t="shared" si="2"/>
        <v>1.6606599734942735</v>
      </c>
      <c r="F35" s="18">
        <f t="shared" si="2"/>
        <v>1.3036069039677798</v>
      </c>
    </row>
    <row r="36" spans="1:6" x14ac:dyDescent="0.2">
      <c r="A36" t="str">
        <f>$A$9</f>
        <v>Rest of manufacturing</v>
      </c>
      <c r="B36" s="18">
        <f t="shared" si="2"/>
        <v>4.685730875308467</v>
      </c>
      <c r="C36" s="18">
        <f t="shared" si="2"/>
        <v>4.683416401915923</v>
      </c>
      <c r="D36" s="18">
        <f t="shared" si="2"/>
        <v>4.7560428619309585</v>
      </c>
      <c r="E36" s="18">
        <f t="shared" si="2"/>
        <v>4.3513963178017416</v>
      </c>
      <c r="F36" s="18">
        <f t="shared" si="2"/>
        <v>3.9739278619206426</v>
      </c>
    </row>
    <row r="37" spans="1:6" x14ac:dyDescent="0.2">
      <c r="A37" t="str">
        <f>$A$10</f>
        <v>Electricity and gas</v>
      </c>
      <c r="B37" s="18">
        <f t="shared" si="2"/>
        <v>0.23149696744021683</v>
      </c>
      <c r="C37" s="18">
        <f t="shared" si="2"/>
        <v>0.25430645020257026</v>
      </c>
      <c r="D37" s="18">
        <f t="shared" si="2"/>
        <v>0.29967863409633116</v>
      </c>
      <c r="E37" s="18">
        <f t="shared" si="2"/>
        <v>0.27971644594452866</v>
      </c>
      <c r="F37" s="18">
        <f t="shared" si="2"/>
        <v>0.26655366613811593</v>
      </c>
    </row>
    <row r="38" spans="1:6" x14ac:dyDescent="0.2">
      <c r="A38" t="str">
        <f>$A$11</f>
        <v>Water and sewerage</v>
      </c>
      <c r="B38" s="18">
        <f t="shared" si="2"/>
        <v>0.4876078436322564</v>
      </c>
      <c r="C38" s="18">
        <f t="shared" si="2"/>
        <v>0.58682367114557044</v>
      </c>
      <c r="D38" s="18">
        <f t="shared" si="2"/>
        <v>0.54427653240275153</v>
      </c>
      <c r="E38" s="18">
        <f t="shared" si="2"/>
        <v>0.56634535625411242</v>
      </c>
      <c r="F38" s="18">
        <f t="shared" si="2"/>
        <v>0.60589698726010222</v>
      </c>
    </row>
    <row r="39" spans="1:6" x14ac:dyDescent="0.2">
      <c r="A39" t="str">
        <f>$A$12</f>
        <v>Construction</v>
      </c>
      <c r="B39" s="18">
        <f t="shared" si="2"/>
        <v>6.7685724564049981</v>
      </c>
      <c r="C39" s="18">
        <f t="shared" si="2"/>
        <v>7.1238596286688702</v>
      </c>
      <c r="D39" s="18">
        <f t="shared" si="2"/>
        <v>7.2399745667474829</v>
      </c>
      <c r="E39" s="18">
        <f t="shared" si="2"/>
        <v>7.5956065329939264</v>
      </c>
      <c r="F39" s="18">
        <f t="shared" si="2"/>
        <v>8.0277079118595722</v>
      </c>
    </row>
    <row r="40" spans="1:6" x14ac:dyDescent="0.2">
      <c r="A40" t="str">
        <f>$A$13</f>
        <v>Wholesale and retail trade</v>
      </c>
      <c r="B40" s="18">
        <f t="shared" si="2"/>
        <v>14.902522610084112</v>
      </c>
      <c r="C40" s="18">
        <f t="shared" si="2"/>
        <v>15.181026358487088</v>
      </c>
      <c r="D40" s="18">
        <f t="shared" si="2"/>
        <v>15.86078744504248</v>
      </c>
      <c r="E40" s="18">
        <f t="shared" si="2"/>
        <v>15.463540325886932</v>
      </c>
      <c r="F40" s="18">
        <f t="shared" si="2"/>
        <v>14.968924854648504</v>
      </c>
    </row>
    <row r="41" spans="1:6" x14ac:dyDescent="0.2">
      <c r="A41" t="str">
        <f>$A$14</f>
        <v>Transport and storage</v>
      </c>
      <c r="B41" s="18">
        <f t="shared" si="2"/>
        <v>3.3712219227880582</v>
      </c>
      <c r="C41" s="18">
        <f t="shared" si="2"/>
        <v>3.235424135552361</v>
      </c>
      <c r="D41" s="18">
        <f t="shared" si="2"/>
        <v>3.1416967331085726</v>
      </c>
      <c r="E41" s="18">
        <f t="shared" si="2"/>
        <v>3.1427876776980028</v>
      </c>
      <c r="F41" s="18">
        <f t="shared" si="2"/>
        <v>3.0350666156341672</v>
      </c>
    </row>
    <row r="42" spans="1:6" x14ac:dyDescent="0.2">
      <c r="A42" t="str">
        <f>$A$15</f>
        <v>Accommodation and food</v>
      </c>
      <c r="B42" s="18">
        <f t="shared" si="2"/>
        <v>7.5483915757319355</v>
      </c>
      <c r="C42" s="18">
        <f t="shared" si="2"/>
        <v>8.0654250099585276</v>
      </c>
      <c r="D42" s="18">
        <f t="shared" si="2"/>
        <v>7.7949715108140332</v>
      </c>
      <c r="E42" s="18">
        <f t="shared" si="2"/>
        <v>7.95660402543787</v>
      </c>
      <c r="F42" s="18">
        <f t="shared" si="2"/>
        <v>8.475723112253263</v>
      </c>
    </row>
    <row r="43" spans="1:6" x14ac:dyDescent="0.2">
      <c r="A43" t="str">
        <f>$A$16</f>
        <v>Media</v>
      </c>
      <c r="B43" s="18">
        <f t="shared" si="2"/>
        <v>0.64740891275947066</v>
      </c>
      <c r="C43" s="18">
        <f t="shared" si="2"/>
        <v>0.56812109553372869</v>
      </c>
      <c r="D43" s="18">
        <f t="shared" si="2"/>
        <v>0.5801344610713508</v>
      </c>
      <c r="E43" s="18">
        <f t="shared" si="2"/>
        <v>0.54167500929607271</v>
      </c>
      <c r="F43" s="18">
        <f t="shared" si="2"/>
        <v>0.50485720013851665</v>
      </c>
    </row>
    <row r="44" spans="1:6" x14ac:dyDescent="0.2">
      <c r="A44" t="str">
        <f>$A$17</f>
        <v>Information technology</v>
      </c>
      <c r="B44" s="18">
        <f t="shared" si="2"/>
        <v>4.7400076997355667</v>
      </c>
      <c r="C44" s="18">
        <f t="shared" si="2"/>
        <v>4.3226024269628001</v>
      </c>
      <c r="D44" s="18">
        <f t="shared" si="2"/>
        <v>4.4043640701090316</v>
      </c>
      <c r="E44" s="18">
        <f t="shared" si="2"/>
        <v>4.5631799242965965</v>
      </c>
      <c r="F44" s="18">
        <f t="shared" si="2"/>
        <v>4.6990905280040876</v>
      </c>
    </row>
    <row r="45" spans="1:6" x14ac:dyDescent="0.2">
      <c r="A45" t="str">
        <f>$A$18</f>
        <v>Finance and insurance</v>
      </c>
      <c r="B45" s="18">
        <f t="shared" si="2"/>
        <v>3.6607824698479665</v>
      </c>
      <c r="C45" s="18">
        <f t="shared" si="2"/>
        <v>3.441516803171186</v>
      </c>
      <c r="D45" s="18">
        <f t="shared" si="2"/>
        <v>3.6621912028548422</v>
      </c>
      <c r="E45" s="18">
        <f t="shared" si="2"/>
        <v>3.5132004233288487</v>
      </c>
      <c r="F45" s="18">
        <f t="shared" si="2"/>
        <v>3.2112882060254817</v>
      </c>
    </row>
    <row r="46" spans="1:6" x14ac:dyDescent="0.2">
      <c r="A46" t="str">
        <f>$A$19</f>
        <v>Real estate</v>
      </c>
      <c r="B46" s="18">
        <f t="shared" si="2"/>
        <v>1.8537428919449421</v>
      </c>
      <c r="C46" s="18">
        <f t="shared" si="2"/>
        <v>1.8385603388809564</v>
      </c>
      <c r="D46" s="18">
        <f t="shared" si="2"/>
        <v>2.0495701977484653</v>
      </c>
      <c r="E46" s="18">
        <f t="shared" si="2"/>
        <v>1.8694640694869515</v>
      </c>
      <c r="F46" s="18">
        <f t="shared" si="2"/>
        <v>1.8843293783148325</v>
      </c>
    </row>
    <row r="47" spans="1:6" x14ac:dyDescent="0.2">
      <c r="A47" s="10" t="str">
        <f>$A$20</f>
        <v>Professional services</v>
      </c>
      <c r="B47" s="18">
        <f t="shared" si="2"/>
        <v>8.7990305906706929</v>
      </c>
      <c r="C47" s="18">
        <f t="shared" si="2"/>
        <v>9.2792707452854764</v>
      </c>
      <c r="D47" s="18">
        <f t="shared" si="2"/>
        <v>8.9915912541156739</v>
      </c>
      <c r="E47" s="18">
        <f t="shared" si="2"/>
        <v>9.1249296835521374</v>
      </c>
      <c r="F47" s="18">
        <f t="shared" si="2"/>
        <v>9.3273279020176201</v>
      </c>
    </row>
    <row r="48" spans="1:6" x14ac:dyDescent="0.2">
      <c r="A48" s="10" t="str">
        <f>$A$21</f>
        <v>Support services</v>
      </c>
      <c r="B48" s="18">
        <f t="shared" si="2"/>
        <v>6.8667756410660807</v>
      </c>
      <c r="C48" s="18">
        <f t="shared" si="2"/>
        <v>7.0446772955589889</v>
      </c>
      <c r="D48" s="18">
        <f t="shared" si="2"/>
        <v>6.6369206048776563</v>
      </c>
      <c r="E48" s="18">
        <f t="shared" si="2"/>
        <v>6.9608516156097799</v>
      </c>
      <c r="F48" s="18">
        <f t="shared" si="2"/>
        <v>7.2894453861155064</v>
      </c>
    </row>
    <row r="49" spans="1:9" x14ac:dyDescent="0.2">
      <c r="A49" s="10" t="str">
        <f>$A$22</f>
        <v>Public admin. and defence</v>
      </c>
      <c r="B49" s="18">
        <f t="shared" si="2"/>
        <v>4.1270582592286393</v>
      </c>
      <c r="C49" s="18">
        <f t="shared" si="2"/>
        <v>3.8048811293441003</v>
      </c>
      <c r="D49" s="18">
        <f t="shared" si="2"/>
        <v>3.9822016521756223</v>
      </c>
      <c r="E49" s="18">
        <f t="shared" si="2"/>
        <v>3.859777084942269</v>
      </c>
      <c r="F49" s="18">
        <f t="shared" si="2"/>
        <v>3.6304837151657678</v>
      </c>
    </row>
    <row r="50" spans="1:9" x14ac:dyDescent="0.2">
      <c r="A50" s="10" t="str">
        <f>$A$23</f>
        <v>Education</v>
      </c>
      <c r="B50" s="18">
        <f t="shared" si="2"/>
        <v>8.6262283287155856</v>
      </c>
      <c r="C50" s="18">
        <f t="shared" si="2"/>
        <v>8.0666394629203051</v>
      </c>
      <c r="D50" s="18">
        <f t="shared" si="2"/>
        <v>7.9331046312178337</v>
      </c>
      <c r="E50" s="18">
        <f t="shared" si="2"/>
        <v>7.737312052477531</v>
      </c>
      <c r="F50" s="18">
        <f t="shared" si="2"/>
        <v>7.6710499936209331</v>
      </c>
    </row>
    <row r="51" spans="1:9" x14ac:dyDescent="0.2">
      <c r="A51" s="10" t="str">
        <f>$A$24</f>
        <v>Health and social work</v>
      </c>
      <c r="B51" s="18">
        <f t="shared" si="2"/>
        <v>12.41588670028464</v>
      </c>
      <c r="C51" s="18">
        <f t="shared" si="2"/>
        <v>12.374911344933794</v>
      </c>
      <c r="D51" s="18">
        <f t="shared" si="2"/>
        <v>12.145856745726633</v>
      </c>
      <c r="E51" s="18">
        <f t="shared" si="2"/>
        <v>12.590457938846168</v>
      </c>
      <c r="F51" s="18">
        <f t="shared" si="2"/>
        <v>12.924777188473961</v>
      </c>
    </row>
    <row r="52" spans="1:9" x14ac:dyDescent="0.2">
      <c r="A52" s="10" t="str">
        <f>$A$25</f>
        <v>Arts and entertainment</v>
      </c>
      <c r="B52" s="18">
        <f t="shared" si="2"/>
        <v>3.0954199195945686</v>
      </c>
      <c r="C52" s="18">
        <f t="shared" si="2"/>
        <v>2.7698028699952388</v>
      </c>
      <c r="D52" s="18">
        <f t="shared" si="2"/>
        <v>2.654842175824613</v>
      </c>
      <c r="E52" s="18">
        <f t="shared" si="2"/>
        <v>2.8652164793150434</v>
      </c>
      <c r="F52" s="18">
        <f t="shared" si="2"/>
        <v>3.0504447117575215</v>
      </c>
    </row>
    <row r="53" spans="1:9" x14ac:dyDescent="0.2">
      <c r="A53" s="10" t="str">
        <f>$A$26</f>
        <v>Other services</v>
      </c>
      <c r="B53" s="18">
        <f t="shared" si="2"/>
        <v>3.2713778108768228</v>
      </c>
      <c r="C53" s="18">
        <f t="shared" si="2"/>
        <v>3.4224498916708015</v>
      </c>
      <c r="D53" s="18">
        <f t="shared" si="2"/>
        <v>3.298066875653082</v>
      </c>
      <c r="E53" s="18">
        <f t="shared" si="2"/>
        <v>3.1446945644194035</v>
      </c>
      <c r="F53" s="18">
        <f t="shared" si="2"/>
        <v>3.0152459584085118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Dorset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0.83973686544147608</v>
      </c>
      <c r="C63" s="18">
        <f>IF(AND(D$3-C$3 &lt;&gt; 0,C5&lt;&gt;0,D5&lt;&gt;0),(EXP(LN(D5/C5)/(D$3-C$3))-1)*100,0)</f>
        <v>5.8946567788556337</v>
      </c>
      <c r="D63" s="18">
        <f t="shared" ref="B63:E78" si="3">IF(AND(E$3-D$3 &lt;&gt; 0,D5&lt;&gt;0,E5&lt;&gt;0),(EXP(LN(E5/D5)/(E$3-D$3))-1)*100,0)</f>
        <v>0.76918542249484467</v>
      </c>
      <c r="E63" s="18">
        <f t="shared" si="3"/>
        <v>0.30847943081075968</v>
      </c>
      <c r="F63" s="18">
        <f>IF(AND(F$3-D$3 &lt;&gt; 0,D5&lt;&gt;0,F5&lt;&gt;0),(EXP(LN(F5/D5)/(F$3-D$3))-1)*100,0)</f>
        <v>0.46181358469288281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-2.5996253574702699</v>
      </c>
      <c r="C64" s="18">
        <f t="shared" ref="C64:C78" si="4">IF(AND(D$3-C$3 &lt;&gt; 0,C6&lt;&gt;0,D6&lt;&gt;0),(EXP(LN(D6/C6)/(D$3-C$3))-1)*100,0)</f>
        <v>-7.2150072150073186</v>
      </c>
      <c r="D64" s="18">
        <f t="shared" si="3"/>
        <v>-4.0104263262238931</v>
      </c>
      <c r="E64" s="18">
        <f t="shared" si="3"/>
        <v>-2.7619166560437503</v>
      </c>
      <c r="F64" s="18">
        <f t="shared" ref="F64:F84" si="5">IF(AND(F$3-D$3 &lt;&gt; 0,D6&lt;&gt;0,F6&lt;&gt;0),(EXP(LN(F6/D6)/(F$3-D$3))-1)*100,0)</f>
        <v>-3.1798805294358745</v>
      </c>
    </row>
    <row r="65" spans="1:6" x14ac:dyDescent="0.2">
      <c r="A65" t="str">
        <f>$A$7</f>
        <v>Food drink and tobacco</v>
      </c>
      <c r="B65" s="18">
        <f t="shared" si="3"/>
        <v>2.1693171833852221</v>
      </c>
      <c r="C65" s="18">
        <f t="shared" si="4"/>
        <v>0.58646378189941561</v>
      </c>
      <c r="D65" s="18">
        <f t="shared" si="3"/>
        <v>0.38157110706187325</v>
      </c>
      <c r="E65" s="18">
        <f t="shared" si="3"/>
        <v>-9.783217675248812E-2</v>
      </c>
      <c r="F65" s="18">
        <f t="shared" si="5"/>
        <v>6.1713983165345709E-2</v>
      </c>
    </row>
    <row r="66" spans="1:6" x14ac:dyDescent="0.2">
      <c r="A66" t="str">
        <f>$A$8</f>
        <v>Engineering</v>
      </c>
      <c r="B66" s="18">
        <f t="shared" si="3"/>
        <v>1.2483914837314591</v>
      </c>
      <c r="C66" s="18">
        <f t="shared" si="4"/>
        <v>-2.4509803921567985</v>
      </c>
      <c r="D66" s="18">
        <f t="shared" si="3"/>
        <v>-0.83007747816914446</v>
      </c>
      <c r="E66" s="18">
        <f t="shared" si="3"/>
        <v>-1.9494115802086598</v>
      </c>
      <c r="F66" s="18">
        <f t="shared" si="5"/>
        <v>-1.5777110748806278</v>
      </c>
    </row>
    <row r="67" spans="1:6" x14ac:dyDescent="0.2">
      <c r="A67" t="str">
        <f>$A$9</f>
        <v>Rest of manufacturing</v>
      </c>
      <c r="B67" s="18">
        <f t="shared" si="3"/>
        <v>0.95728829640067126</v>
      </c>
      <c r="C67" s="18">
        <f t="shared" si="4"/>
        <v>8.5572036095804549E-2</v>
      </c>
      <c r="D67" s="18">
        <f t="shared" si="3"/>
        <v>-1.1050681271771667</v>
      </c>
      <c r="E67" s="18">
        <f t="shared" si="3"/>
        <v>-0.45424499698363263</v>
      </c>
      <c r="F67" s="18">
        <f t="shared" si="5"/>
        <v>-0.67166054688272414</v>
      </c>
    </row>
    <row r="68" spans="1:6" x14ac:dyDescent="0.2">
      <c r="A68" t="str">
        <f>$A$10</f>
        <v>Electricity and gas</v>
      </c>
      <c r="B68" s="18">
        <f t="shared" si="3"/>
        <v>3.3699572111566933</v>
      </c>
      <c r="C68" s="18">
        <f t="shared" si="4"/>
        <v>16.141356255969708</v>
      </c>
      <c r="D68" s="18">
        <f t="shared" si="3"/>
        <v>-0.70899562736383981</v>
      </c>
      <c r="E68" s="18">
        <f t="shared" si="3"/>
        <v>-2.9865414389729228E-2</v>
      </c>
      <c r="F68" s="18">
        <f t="shared" si="5"/>
        <v>-0.25675671287757051</v>
      </c>
    </row>
    <row r="69" spans="1:6" x14ac:dyDescent="0.2">
      <c r="A69" t="str">
        <f>$A$11</f>
        <v>Water and sewerage</v>
      </c>
      <c r="B69" s="18">
        <f t="shared" si="3"/>
        <v>5.7549135022431752</v>
      </c>
      <c r="C69" s="18">
        <f t="shared" si="4"/>
        <v>-8.5885761589407412</v>
      </c>
      <c r="D69" s="18">
        <f t="shared" si="3"/>
        <v>1.4728379106655476</v>
      </c>
      <c r="E69" s="18">
        <f t="shared" si="3"/>
        <v>1.1335741433886382</v>
      </c>
      <c r="F69" s="18">
        <f t="shared" si="5"/>
        <v>1.2465358456426046</v>
      </c>
    </row>
    <row r="70" spans="1:6" x14ac:dyDescent="0.2">
      <c r="A70" t="str">
        <f>$A$12</f>
        <v>Construction</v>
      </c>
      <c r="B70" s="18">
        <f t="shared" si="3"/>
        <v>2.2694421232112516</v>
      </c>
      <c r="C70" s="18">
        <f t="shared" si="4"/>
        <v>0.1636577507283743</v>
      </c>
      <c r="D70" s="18">
        <f t="shared" si="3"/>
        <v>1.6395054844474233</v>
      </c>
      <c r="E70" s="18">
        <f t="shared" si="3"/>
        <v>1.0105000813585896</v>
      </c>
      <c r="F70" s="18">
        <f t="shared" si="5"/>
        <v>1.2197348375943662</v>
      </c>
    </row>
    <row r="71" spans="1:6" x14ac:dyDescent="0.2">
      <c r="A71" t="str">
        <f>$A$13</f>
        <v>Wholesale and retail trade</v>
      </c>
      <c r="B71" s="18">
        <f t="shared" si="3"/>
        <v>1.4382283129518392</v>
      </c>
      <c r="C71" s="18">
        <f t="shared" si="4"/>
        <v>2.9703287121107813</v>
      </c>
      <c r="D71" s="18">
        <f t="shared" si="3"/>
        <v>0.15999561438280185</v>
      </c>
      <c r="E71" s="18">
        <f t="shared" si="3"/>
        <v>0.12713246599780348</v>
      </c>
      <c r="F71" s="18">
        <f t="shared" si="5"/>
        <v>0.13808565054989064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-6.2774375899532497E-2</v>
      </c>
      <c r="C72" s="18">
        <f t="shared" si="4"/>
        <v>-4.2978867159635836</v>
      </c>
      <c r="D72" s="18">
        <f t="shared" si="3"/>
        <v>0.67638569022967499</v>
      </c>
      <c r="E72" s="18">
        <f t="shared" si="3"/>
        <v>0.10342328689216806</v>
      </c>
      <c r="F72" s="18">
        <f t="shared" si="5"/>
        <v>0.29404752368455966</v>
      </c>
    </row>
    <row r="73" spans="1:6" x14ac:dyDescent="0.2">
      <c r="A73" t="str">
        <f>$A$15</f>
        <v>Accommodation and food</v>
      </c>
      <c r="B73" s="18">
        <f t="shared" si="6"/>
        <v>2.656044977636185</v>
      </c>
      <c r="C73" s="18">
        <f>IF(AND(D$3-C$3 &lt;&gt; 0,C15&lt;&gt;0,D15&lt;&gt;0),(EXP(LN(D15/C15)/(D$3-C$3))-1)*100,0)</f>
        <v>-4.7476359694036407</v>
      </c>
      <c r="D73" s="18">
        <f t="shared" si="3"/>
        <v>1.08346073674217</v>
      </c>
      <c r="E73" s="18">
        <f t="shared" si="3"/>
        <v>1.0900735355123148</v>
      </c>
      <c r="F73" s="18">
        <f t="shared" si="5"/>
        <v>1.0878692211898855</v>
      </c>
    </row>
    <row r="74" spans="1:6" x14ac:dyDescent="0.2">
      <c r="A74" t="str">
        <f>$A$16</f>
        <v>Media</v>
      </c>
      <c r="B74" s="18">
        <f t="shared" si="6"/>
        <v>-2.274729863511582</v>
      </c>
      <c r="C74" s="18">
        <f>IF(AND(D$3-C$3 &lt;&gt; 0,C16&lt;&gt;0,D16&lt;&gt;0),(EXP(LN(D16/C16)/(D$3-C$3))-1)*100,0)</f>
        <v>0.64129970072657194</v>
      </c>
      <c r="D74" s="18">
        <f t="shared" si="3"/>
        <v>-0.70223198239888207</v>
      </c>
      <c r="E74" s="18">
        <f t="shared" si="3"/>
        <v>-0.25145111257752761</v>
      </c>
      <c r="F74" s="18">
        <f t="shared" si="5"/>
        <v>-0.40193832323219825</v>
      </c>
    </row>
    <row r="75" spans="1:6" x14ac:dyDescent="0.2">
      <c r="A75" t="str">
        <f>$A$17</f>
        <v>Information technology</v>
      </c>
      <c r="B75" s="18">
        <f t="shared" si="6"/>
        <v>-1.3305106485430152</v>
      </c>
      <c r="C75" s="18">
        <f t="shared" si="4"/>
        <v>0.42143118028827864</v>
      </c>
      <c r="D75" s="18">
        <f t="shared" si="3"/>
        <v>1.3851471955595773</v>
      </c>
      <c r="E75" s="18">
        <f t="shared" si="3"/>
        <v>0.7484174002055477</v>
      </c>
      <c r="F75" s="18">
        <f t="shared" si="5"/>
        <v>0.96021510297736867</v>
      </c>
    </row>
    <row r="76" spans="1:6" x14ac:dyDescent="0.2">
      <c r="A76" t="str">
        <f>$A$18</f>
        <v>Finance and insurance</v>
      </c>
      <c r="B76" s="18">
        <f t="shared" si="6"/>
        <v>-0.5773551864604709</v>
      </c>
      <c r="C76" s="18">
        <f t="shared" si="4"/>
        <v>4.8768438139600523</v>
      </c>
      <c r="D76" s="18">
        <f t="shared" si="3"/>
        <v>-0.16338632767406436</v>
      </c>
      <c r="E76" s="18">
        <f t="shared" si="3"/>
        <v>-0.44541949526006874</v>
      </c>
      <c r="F76" s="18">
        <f t="shared" si="5"/>
        <v>-0.35149707615276249</v>
      </c>
    </row>
    <row r="77" spans="1:6" x14ac:dyDescent="0.2">
      <c r="A77" t="str">
        <f>$A$19</f>
        <v>Real estate</v>
      </c>
      <c r="B77" s="18">
        <f t="shared" si="6"/>
        <v>0.76237984365739031</v>
      </c>
      <c r="C77" s="18">
        <f t="shared" si="4"/>
        <v>9.8685514234755356</v>
      </c>
      <c r="D77" s="18">
        <f t="shared" si="3"/>
        <v>-1.1655557327566624</v>
      </c>
      <c r="E77" s="18">
        <f t="shared" si="3"/>
        <v>0.53275417959144367</v>
      </c>
      <c r="F77" s="18">
        <f t="shared" si="5"/>
        <v>-3.656712951943808E-2</v>
      </c>
    </row>
    <row r="78" spans="1:6" x14ac:dyDescent="0.2">
      <c r="A78" t="str">
        <f>$A$20</f>
        <v>Professional services</v>
      </c>
      <c r="B78" s="18">
        <f t="shared" si="6"/>
        <v>2.3201277883146298</v>
      </c>
      <c r="C78" s="18">
        <f t="shared" si="4"/>
        <v>-4.4982789534986578</v>
      </c>
      <c r="D78" s="18">
        <f t="shared" si="3"/>
        <v>0.96620984848712066</v>
      </c>
      <c r="E78" s="18">
        <f t="shared" si="3"/>
        <v>0.67378170502647716</v>
      </c>
      <c r="F78" s="18">
        <f t="shared" si="5"/>
        <v>0.77116352497124119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1.6174706122087601</v>
      </c>
      <c r="C79" s="18">
        <f t="shared" ref="C79:C84" si="8">IF(AND(D$3-C$3 &lt;&gt; 0,C21&lt;&gt;0,D21&lt;&gt;0),(EXP(LN(D21/C21)/(D$3-C$3))-1)*100,0)</f>
        <v>-7.1474132432294279</v>
      </c>
      <c r="D79" s="18">
        <f t="shared" ref="D79:D84" si="9">IF(AND(E$3-D$3 &lt;&gt; 0,D21&lt;&gt;0,E21&lt;&gt;0),(EXP(LN(E21/D21)/(E$3-D$3))-1)*100,0)</f>
        <v>1.6334364653517452</v>
      </c>
      <c r="E79" s="18">
        <f t="shared" ref="E79:E84" si="10">IF(AND(F$3-E$3 &lt;&gt; 0,E21&lt;&gt;0,F21&lt;&gt;0),(EXP(LN(F21/E21)/(F$3-E$3))-1)*100,0)</f>
        <v>0.9175786899614069</v>
      </c>
      <c r="F79" s="18">
        <f t="shared" si="5"/>
        <v>1.1556359470419775</v>
      </c>
    </row>
    <row r="80" spans="1:6" x14ac:dyDescent="0.2">
      <c r="A80" s="10" t="str">
        <f>$A$22</f>
        <v>Public admin. and defence</v>
      </c>
      <c r="B80" s="18">
        <f t="shared" si="7"/>
        <v>-1.0612446708208156</v>
      </c>
      <c r="C80" s="18">
        <f t="shared" si="8"/>
        <v>3.1503351420361536</v>
      </c>
      <c r="D80" s="18">
        <f t="shared" si="9"/>
        <v>4.2665560937860114E-2</v>
      </c>
      <c r="E80" s="18">
        <f t="shared" si="10"/>
        <v>-0.16016884500786865</v>
      </c>
      <c r="F80" s="18">
        <f t="shared" si="5"/>
        <v>-9.2603111194144994E-2</v>
      </c>
    </row>
    <row r="81" spans="1:6" x14ac:dyDescent="0.2">
      <c r="A81" s="10" t="str">
        <f>$A$23</f>
        <v>Education</v>
      </c>
      <c r="B81" s="18">
        <f t="shared" si="7"/>
        <v>-0.7091465990134993</v>
      </c>
      <c r="C81" s="18">
        <f t="shared" si="8"/>
        <v>-3.0742826172050486</v>
      </c>
      <c r="D81" s="18">
        <f t="shared" si="9"/>
        <v>0.16750253365043211</v>
      </c>
      <c r="E81" s="18">
        <f t="shared" si="10"/>
        <v>0.36680074563608667</v>
      </c>
      <c r="F81" s="18">
        <f t="shared" si="5"/>
        <v>0.30032398793802262</v>
      </c>
    </row>
    <row r="82" spans="1:6" x14ac:dyDescent="0.2">
      <c r="A82" s="10" t="str">
        <f>$A$24</f>
        <v>Health and social work</v>
      </c>
      <c r="B82" s="18">
        <f t="shared" si="7"/>
        <v>0.88634957205628861</v>
      </c>
      <c r="C82" s="18">
        <f t="shared" si="8"/>
        <v>-3.2670245443928714</v>
      </c>
      <c r="D82" s="18">
        <f t="shared" si="9"/>
        <v>1.3958392033945444</v>
      </c>
      <c r="E82" s="18">
        <f t="shared" si="10"/>
        <v>0.71676427727183079</v>
      </c>
      <c r="F82" s="18">
        <f t="shared" si="5"/>
        <v>0.94261574865550646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-1.797251927643817</v>
      </c>
      <c r="C83" s="18">
        <f t="shared" si="8"/>
        <v>-5.5333888718374746</v>
      </c>
      <c r="D83" s="18">
        <f t="shared" si="9"/>
        <v>2.2165470322042413</v>
      </c>
      <c r="E83" s="18">
        <f t="shared" si="10"/>
        <v>1.0844104875921579</v>
      </c>
      <c r="F83" s="18">
        <f t="shared" si="5"/>
        <v>1.4603891670923907</v>
      </c>
    </row>
    <row r="84" spans="1:6" x14ac:dyDescent="0.2">
      <c r="A84" s="10" t="str">
        <f>$A$26</f>
        <v>Other services</v>
      </c>
      <c r="B84" s="18">
        <f t="shared" si="7"/>
        <v>2.1157938254980913</v>
      </c>
      <c r="C84" s="18">
        <f t="shared" si="8"/>
        <v>-5.0246620063165164</v>
      </c>
      <c r="D84" s="18">
        <f t="shared" si="9"/>
        <v>-0.28482355353767197</v>
      </c>
      <c r="E84" s="18">
        <f t="shared" si="10"/>
        <v>3.1789549580940601E-2</v>
      </c>
      <c r="F84" s="18">
        <f t="shared" si="5"/>
        <v>-7.3859694331779302E-2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0.969758875979565</v>
      </c>
      <c r="C86" s="18">
        <f>IF(AND(D$3-C$3 &lt;&gt; 0,C28&lt;&gt;0,D28&lt;&gt;0),(EXP(LN(D28/C28)/(D$3-C$3))-1)*100,0)</f>
        <v>-1.4427701186278008</v>
      </c>
      <c r="D86" s="18">
        <f>IF(AND(E$3-D$3 &lt;&gt; 0,D28&lt;&gt;0,E28&lt;&gt;0),(EXP(LN(E28/D28)/(E$3-D$3))-1)*100,0)</f>
        <v>0.6693952331591424</v>
      </c>
      <c r="E86" s="18">
        <f>IF(AND(F$3-E$3 &lt;&gt; 0,E28&lt;&gt;0,F28&lt;&gt;0),(EXP(LN(F28/E28)/(F$3-E$3))-1)*100,0)</f>
        <v>0.4531618095065415</v>
      </c>
      <c r="F86" s="18">
        <f>IF(AND(F$3-D$3 &lt;&gt; 0,D28&lt;&gt;0,F28&lt;&gt;0),(EXP(LN(F28/D28)/(F$3-D$3))-1)*100,0)</f>
        <v>0.52518796141134416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0.34599999999999298</v>
      </c>
      <c r="C90" s="27">
        <f>D5-C5</f>
        <v>0.62000000000003652</v>
      </c>
      <c r="D90" s="27">
        <f t="shared" si="11"/>
        <v>0.43499999999992944</v>
      </c>
      <c r="E90" s="27">
        <f t="shared" si="11"/>
        <v>0.36200000000004096</v>
      </c>
      <c r="F90" s="27">
        <f>F5-D5</f>
        <v>0.7969999999999704</v>
      </c>
    </row>
    <row r="91" spans="1:6" x14ac:dyDescent="0.2">
      <c r="A91" t="str">
        <f>$A$6</f>
        <v>Mining and quarrying</v>
      </c>
      <c r="B91" s="27">
        <f t="shared" si="11"/>
        <v>-7.6999999999998181E-2</v>
      </c>
      <c r="C91" s="27">
        <f t="shared" ref="C91:C105" si="12">D6-C6</f>
        <v>-5.0000000000000711E-2</v>
      </c>
      <c r="D91" s="27">
        <f t="shared" si="11"/>
        <v>-0.1190000000000011</v>
      </c>
      <c r="E91" s="27">
        <f t="shared" si="11"/>
        <v>-0.12799999999999784</v>
      </c>
      <c r="F91" s="27">
        <f t="shared" ref="F91:F111" si="13">F6-D6</f>
        <v>-0.24699999999999894</v>
      </c>
    </row>
    <row r="92" spans="1:6" x14ac:dyDescent="0.2">
      <c r="A92" t="str">
        <f>$A$7</f>
        <v>Food drink and tobacco</v>
      </c>
      <c r="B92" s="27">
        <f t="shared" si="11"/>
        <v>0.51899999999998592</v>
      </c>
      <c r="C92" s="27">
        <f t="shared" si="12"/>
        <v>3.7000000000034561E-2</v>
      </c>
      <c r="D92" s="27">
        <f t="shared" si="11"/>
        <v>0.12199999999998301</v>
      </c>
      <c r="E92" s="27">
        <f t="shared" si="11"/>
        <v>-6.2999999999990841E-2</v>
      </c>
      <c r="F92" s="27">
        <f t="shared" si="13"/>
        <v>5.899999999999217E-2</v>
      </c>
    </row>
    <row r="93" spans="1:6" x14ac:dyDescent="0.2">
      <c r="A93" t="str">
        <f>$A$8</f>
        <v>Engineering</v>
      </c>
      <c r="B93" s="27">
        <f t="shared" si="11"/>
        <v>0.72099999999998232</v>
      </c>
      <c r="C93" s="27">
        <f t="shared" si="12"/>
        <v>-0.36499999999998956</v>
      </c>
      <c r="D93" s="27">
        <f t="shared" si="11"/>
        <v>-0.59299999999999287</v>
      </c>
      <c r="E93" s="27">
        <f t="shared" si="11"/>
        <v>-2.4899999999999629</v>
      </c>
      <c r="F93" s="27">
        <f t="shared" si="13"/>
        <v>-3.0829999999999558</v>
      </c>
    </row>
    <row r="94" spans="1:6" x14ac:dyDescent="0.2">
      <c r="A94" t="str">
        <f>$A$9</f>
        <v>Rest of manufacturing</v>
      </c>
      <c r="B94" s="27">
        <f t="shared" si="11"/>
        <v>1.4420000000000073</v>
      </c>
      <c r="C94" s="27">
        <f t="shared" si="12"/>
        <v>3.299999999998704E-2</v>
      </c>
      <c r="D94" s="27">
        <f t="shared" si="11"/>
        <v>-2.0860000000000127</v>
      </c>
      <c r="E94" s="27">
        <f t="shared" si="11"/>
        <v>-1.6250000000000213</v>
      </c>
      <c r="F94" s="27">
        <f t="shared" si="13"/>
        <v>-3.711000000000034</v>
      </c>
    </row>
    <row r="95" spans="1:6" x14ac:dyDescent="0.2">
      <c r="A95" t="str">
        <f>$A$10</f>
        <v>Electricity and gas</v>
      </c>
      <c r="B95" s="27">
        <f t="shared" si="11"/>
        <v>0.25999999999999535</v>
      </c>
      <c r="C95" s="27">
        <f t="shared" si="12"/>
        <v>0.33800000000000496</v>
      </c>
      <c r="D95" s="27">
        <f t="shared" si="11"/>
        <v>-8.5000000000001741E-2</v>
      </c>
      <c r="E95" s="27">
        <f t="shared" si="11"/>
        <v>-6.999999999998785E-3</v>
      </c>
      <c r="F95" s="27">
        <f t="shared" si="13"/>
        <v>-9.2000000000000526E-2</v>
      </c>
    </row>
    <row r="96" spans="1:6" x14ac:dyDescent="0.2">
      <c r="A96" t="str">
        <f>$A$11</f>
        <v>Water and sewerage</v>
      </c>
      <c r="B96" s="27">
        <f t="shared" si="11"/>
        <v>0.96900000000000563</v>
      </c>
      <c r="C96" s="27">
        <f t="shared" si="12"/>
        <v>-0.4150000000000178</v>
      </c>
      <c r="D96" s="27">
        <f t="shared" si="11"/>
        <v>0.33500000000001329</v>
      </c>
      <c r="E96" s="27">
        <f t="shared" si="11"/>
        <v>0.56699999999999751</v>
      </c>
      <c r="F96" s="27">
        <f t="shared" si="13"/>
        <v>0.90200000000001079</v>
      </c>
    </row>
    <row r="97" spans="1:6" x14ac:dyDescent="0.2">
      <c r="A97" t="str">
        <f>$A$12</f>
        <v>Construction</v>
      </c>
      <c r="B97" s="27">
        <f t="shared" si="11"/>
        <v>5.0359999999999587</v>
      </c>
      <c r="C97" s="27">
        <f t="shared" si="12"/>
        <v>9.5999999999762053E-2</v>
      </c>
      <c r="D97" s="27">
        <f t="shared" si="11"/>
        <v>4.9770000000003165</v>
      </c>
      <c r="E97" s="27">
        <f t="shared" si="11"/>
        <v>6.7409999999997083</v>
      </c>
      <c r="F97" s="27">
        <f t="shared" si="13"/>
        <v>11.718000000000025</v>
      </c>
    </row>
    <row r="98" spans="1:6" x14ac:dyDescent="0.2">
      <c r="A98" t="str">
        <f>$A$13</f>
        <v>Wholesale and retail trade</v>
      </c>
      <c r="B98" s="27">
        <f t="shared" si="11"/>
        <v>6.9400000000002393</v>
      </c>
      <c r="C98" s="27">
        <f t="shared" si="12"/>
        <v>3.7129999999998375</v>
      </c>
      <c r="D98" s="27">
        <f t="shared" si="11"/>
        <v>1.0330000000000155</v>
      </c>
      <c r="E98" s="27">
        <f t="shared" si="11"/>
        <v>1.6589999999999918</v>
      </c>
      <c r="F98" s="27">
        <f t="shared" si="13"/>
        <v>2.6920000000000073</v>
      </c>
    </row>
    <row r="99" spans="1:6" x14ac:dyDescent="0.2">
      <c r="A99" t="str">
        <f>$A$14</f>
        <v>Transport and storage</v>
      </c>
      <c r="B99" s="27">
        <f t="shared" si="11"/>
        <v>-6.7000000000138726E-2</v>
      </c>
      <c r="C99" s="27">
        <f t="shared" si="12"/>
        <v>-1.1449999999998504</v>
      </c>
      <c r="D99" s="27">
        <f t="shared" si="11"/>
        <v>0.87399999999999167</v>
      </c>
      <c r="E99" s="27">
        <f t="shared" si="11"/>
        <v>0.27400000000000446</v>
      </c>
      <c r="F99" s="27">
        <f t="shared" si="13"/>
        <v>1.1479999999999961</v>
      </c>
    </row>
    <row r="100" spans="1:6" x14ac:dyDescent="0.2">
      <c r="A100" t="str">
        <f>$A$15</f>
        <v>Accommodation and food</v>
      </c>
      <c r="B100" s="27">
        <f t="shared" si="11"/>
        <v>6.6110000000002245</v>
      </c>
      <c r="C100" s="27">
        <f t="shared" si="12"/>
        <v>-3.153000000000354</v>
      </c>
      <c r="D100" s="27">
        <f t="shared" si="11"/>
        <v>3.5020000000002582</v>
      </c>
      <c r="E100" s="27">
        <f t="shared" si="11"/>
        <v>7.6449999999999534</v>
      </c>
      <c r="F100" s="27">
        <f t="shared" si="13"/>
        <v>11.147000000000212</v>
      </c>
    </row>
    <row r="101" spans="1:6" x14ac:dyDescent="0.2">
      <c r="A101" t="str">
        <f>$A$16</f>
        <v>Media</v>
      </c>
      <c r="B101" s="27">
        <f t="shared" si="11"/>
        <v>-0.45099999999998275</v>
      </c>
      <c r="C101" s="27">
        <f t="shared" si="12"/>
        <v>2.9999999999988702E-2</v>
      </c>
      <c r="D101" s="27">
        <f t="shared" si="11"/>
        <v>-0.16299999999999759</v>
      </c>
      <c r="E101" s="27">
        <f t="shared" si="11"/>
        <v>-0.11300000000000043</v>
      </c>
      <c r="F101" s="27">
        <f t="shared" si="13"/>
        <v>-0.27599999999999802</v>
      </c>
    </row>
    <row r="102" spans="1:6" x14ac:dyDescent="0.2">
      <c r="A102" t="str">
        <f>$A$17</f>
        <v>Information technology</v>
      </c>
      <c r="B102" s="27">
        <f t="shared" si="11"/>
        <v>-1.9590000000000316</v>
      </c>
      <c r="C102" s="27">
        <f t="shared" si="12"/>
        <v>0.15000000000000568</v>
      </c>
      <c r="D102" s="27">
        <f t="shared" si="11"/>
        <v>2.5449999999999662</v>
      </c>
      <c r="E102" s="27">
        <f t="shared" si="11"/>
        <v>2.9640000000000555</v>
      </c>
      <c r="F102" s="27">
        <f t="shared" si="13"/>
        <v>5.5090000000000217</v>
      </c>
    </row>
    <row r="103" spans="1:6" x14ac:dyDescent="0.2">
      <c r="A103" t="str">
        <f>$A$18</f>
        <v>Finance and insurance</v>
      </c>
      <c r="B103" s="27">
        <f t="shared" si="11"/>
        <v>-0.66399999999997306</v>
      </c>
      <c r="C103" s="27">
        <f t="shared" si="12"/>
        <v>1.382000000000005</v>
      </c>
      <c r="D103" s="27">
        <f t="shared" si="11"/>
        <v>-0.24200000000009325</v>
      </c>
      <c r="E103" s="27">
        <f t="shared" si="11"/>
        <v>-1.2869999999999528</v>
      </c>
      <c r="F103" s="27">
        <f t="shared" si="13"/>
        <v>-1.5290000000000461</v>
      </c>
    </row>
    <row r="104" spans="1:6" x14ac:dyDescent="0.2">
      <c r="A104" t="str">
        <f>$A$19</f>
        <v>Real estate</v>
      </c>
      <c r="B104" s="27">
        <f t="shared" si="11"/>
        <v>0.45300000000001006</v>
      </c>
      <c r="C104" s="27">
        <f t="shared" si="12"/>
        <v>1.4939999999999642</v>
      </c>
      <c r="D104" s="27">
        <f t="shared" si="11"/>
        <v>-0.94699999999998852</v>
      </c>
      <c r="E104" s="27">
        <f t="shared" si="11"/>
        <v>0.85599999999999099</v>
      </c>
      <c r="F104" s="27">
        <f t="shared" si="13"/>
        <v>-9.0999999999997527E-2</v>
      </c>
    </row>
    <row r="105" spans="1:6" x14ac:dyDescent="0.2">
      <c r="A105" t="str">
        <f>$A$20</f>
        <v>Professional services</v>
      </c>
      <c r="B105" s="27">
        <f t="shared" si="11"/>
        <v>6.6979999999999364</v>
      </c>
      <c r="C105" s="27">
        <f t="shared" si="12"/>
        <v>-3.4369999999997134</v>
      </c>
      <c r="D105" s="27">
        <f t="shared" si="11"/>
        <v>3.5939999999997383</v>
      </c>
      <c r="E105" s="27">
        <f t="shared" si="11"/>
        <v>5.318000000000211</v>
      </c>
      <c r="F105" s="27">
        <f t="shared" si="13"/>
        <v>8.9119999999999493</v>
      </c>
    </row>
    <row r="106" spans="1:6" x14ac:dyDescent="0.2">
      <c r="A106" s="10" t="str">
        <f>$A$21</f>
        <v>Support services</v>
      </c>
      <c r="B106" s="27">
        <f t="shared" ref="B106:B111" si="14">C21-B21</f>
        <v>3.6060000000001651</v>
      </c>
      <c r="C106" s="27">
        <f t="shared" ref="C106:C111" si="15">D21-C21</f>
        <v>-4.1460000000000932</v>
      </c>
      <c r="D106" s="27">
        <f t="shared" ref="D106:D111" si="16">E21-D21</f>
        <v>4.5450000000001154</v>
      </c>
      <c r="E106" s="27">
        <f t="shared" ref="E106:E111" si="17">F21-E21</f>
        <v>5.5859999999998777</v>
      </c>
      <c r="F106" s="27">
        <f t="shared" si="13"/>
        <v>10.130999999999993</v>
      </c>
    </row>
    <row r="107" spans="1:6" x14ac:dyDescent="0.2">
      <c r="A107" s="10" t="str">
        <f>$A$22</f>
        <v>Public admin. and defence</v>
      </c>
      <c r="B107" s="27">
        <f t="shared" si="14"/>
        <v>-1.3659999999999783</v>
      </c>
      <c r="C107" s="27">
        <f t="shared" si="15"/>
        <v>0.98699999999993082</v>
      </c>
      <c r="D107" s="27">
        <f t="shared" si="16"/>
        <v>6.9000000000045247E-2</v>
      </c>
      <c r="E107" s="27">
        <f t="shared" si="17"/>
        <v>-0.51499999999996859</v>
      </c>
      <c r="F107" s="27">
        <f t="shared" si="13"/>
        <v>-0.44599999999992335</v>
      </c>
    </row>
    <row r="108" spans="1:6" x14ac:dyDescent="0.2">
      <c r="A108" s="10" t="str">
        <f>$A$23</f>
        <v>Education</v>
      </c>
      <c r="B108" s="27">
        <f t="shared" si="14"/>
        <v>-1.9180000000000348</v>
      </c>
      <c r="C108" s="27">
        <f t="shared" si="15"/>
        <v>-2.0419999999999305</v>
      </c>
      <c r="D108" s="27">
        <f t="shared" si="16"/>
        <v>0.54100000000012471</v>
      </c>
      <c r="E108" s="27">
        <f t="shared" si="17"/>
        <v>2.4209999999998928</v>
      </c>
      <c r="F108" s="27">
        <f t="shared" si="13"/>
        <v>2.9620000000000175</v>
      </c>
    </row>
    <row r="109" spans="1:6" x14ac:dyDescent="0.2">
      <c r="A109" s="10" t="str">
        <f>$A$24</f>
        <v>Health and social work</v>
      </c>
      <c r="B109" s="27">
        <f t="shared" si="14"/>
        <v>3.5340000000000913</v>
      </c>
      <c r="C109" s="27">
        <f t="shared" si="15"/>
        <v>-3.3290000000000077</v>
      </c>
      <c r="D109" s="27">
        <f t="shared" si="16"/>
        <v>7.074000000000126</v>
      </c>
      <c r="E109" s="27">
        <f t="shared" si="17"/>
        <v>7.8209999999999127</v>
      </c>
      <c r="F109" s="27">
        <f t="shared" si="13"/>
        <v>14.895000000000039</v>
      </c>
    </row>
    <row r="110" spans="1:6" x14ac:dyDescent="0.2">
      <c r="A110" s="10" t="str">
        <f>$A$25</f>
        <v>Arts and entertainment</v>
      </c>
      <c r="B110" s="27">
        <f t="shared" si="14"/>
        <v>-1.7160000000000259</v>
      </c>
      <c r="C110" s="27">
        <f t="shared" si="15"/>
        <v>-1.261999999999972</v>
      </c>
      <c r="D110" s="27">
        <f t="shared" si="16"/>
        <v>2.4959999999999489</v>
      </c>
      <c r="E110" s="27">
        <f t="shared" si="17"/>
        <v>2.7380000000000102</v>
      </c>
      <c r="F110" s="27">
        <f t="shared" si="13"/>
        <v>5.2339999999999591</v>
      </c>
    </row>
    <row r="111" spans="1:6" x14ac:dyDescent="0.2">
      <c r="A111" s="10" t="str">
        <f>$A$26</f>
        <v>Other services</v>
      </c>
      <c r="B111" s="27">
        <f t="shared" si="14"/>
        <v>2.2640000000000597</v>
      </c>
      <c r="C111" s="27">
        <f t="shared" si="15"/>
        <v>-1.4160000000000608</v>
      </c>
      <c r="D111" s="27">
        <f t="shared" si="16"/>
        <v>-0.37899999999996936</v>
      </c>
      <c r="E111" s="27">
        <f t="shared" si="17"/>
        <v>8.399999999994634E-2</v>
      </c>
      <c r="F111" s="27">
        <f t="shared" si="13"/>
        <v>-0.29500000000002302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31.181000000000381</v>
      </c>
      <c r="C113" s="29">
        <f>D28-C28</f>
        <v>-11.880000000000337</v>
      </c>
      <c r="D113" s="29">
        <f>E28-D28</f>
        <v>27.528000000000134</v>
      </c>
      <c r="E113" s="29">
        <f>F28-E28</f>
        <v>38.807999999999993</v>
      </c>
      <c r="F113" s="29">
        <f>F28-D28</f>
        <v>66.336000000000126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Dorset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16.639000000000017</v>
      </c>
      <c r="C7" s="31">
        <f>'Ind T1'!C7</f>
        <v>18.137000000000011</v>
      </c>
      <c r="D7" s="31">
        <f>'Ind T1'!D7</f>
        <v>18.630000000000035</v>
      </c>
      <c r="E7" s="31">
        <f>'Ind T1'!E7</f>
        <v>19.195999999999973</v>
      </c>
      <c r="F7" s="31">
        <f>'Ind T1'!F7</f>
        <v>19.990000000000016</v>
      </c>
      <c r="H7" s="31">
        <f>C7-B7</f>
        <v>1.497999999999994</v>
      </c>
      <c r="I7" s="31">
        <f>D7-C7</f>
        <v>0.49300000000002342</v>
      </c>
      <c r="J7" s="31">
        <f>E7-D7</f>
        <v>0.56599999999993855</v>
      </c>
      <c r="K7" s="31">
        <f>F7-E7</f>
        <v>0.79400000000004312</v>
      </c>
      <c r="L7" s="31">
        <f>F7-D7</f>
        <v>1.3599999999999817</v>
      </c>
    </row>
    <row r="8" spans="1:12" x14ac:dyDescent="0.2">
      <c r="A8" t="str">
        <f>'Ind T2'!A5</f>
        <v>Agriculture</v>
      </c>
      <c r="B8" s="32">
        <f>'Ind T2'!B5</f>
        <v>10.172000000000011</v>
      </c>
      <c r="C8" s="32">
        <f>'Ind T2'!C5</f>
        <v>10.518000000000004</v>
      </c>
      <c r="D8" s="32">
        <f>'Ind T2'!D5</f>
        <v>11.138000000000041</v>
      </c>
      <c r="E8" s="32">
        <f>'Ind T2'!E5</f>
        <v>11.57299999999997</v>
      </c>
      <c r="F8" s="32">
        <f>'Ind T2'!F5</f>
        <v>11.935000000000011</v>
      </c>
      <c r="H8" s="11">
        <f t="shared" ref="H8:H40" si="0">C8-B8</f>
        <v>0.34599999999999298</v>
      </c>
      <c r="I8" s="31">
        <f t="shared" ref="I8:I38" si="1">D8-C8</f>
        <v>0.62000000000003652</v>
      </c>
      <c r="J8" s="11">
        <f t="shared" ref="J8:J38" si="2">E8-D8</f>
        <v>0.43499999999992944</v>
      </c>
      <c r="K8" s="11">
        <f t="shared" ref="K8:K38" si="3">F8-E8</f>
        <v>0.36200000000004096</v>
      </c>
      <c r="L8" s="31">
        <f t="shared" ref="L8:L40" si="4">F8-D8</f>
        <v>0.7969999999999704</v>
      </c>
    </row>
    <row r="9" spans="1:12" x14ac:dyDescent="0.2">
      <c r="A9" t="str">
        <f>'Ind T2'!A6</f>
        <v>Mining and quarrying</v>
      </c>
      <c r="B9" s="32">
        <f>'Ind T2'!B6</f>
        <v>0.76999999999999791</v>
      </c>
      <c r="C9" s="32">
        <f>'Ind T2'!C6</f>
        <v>0.69299999999999973</v>
      </c>
      <c r="D9" s="32">
        <f>'Ind T2'!D6</f>
        <v>0.64299999999999902</v>
      </c>
      <c r="E9" s="32">
        <f>'Ind T2'!E6</f>
        <v>0.52399999999999791</v>
      </c>
      <c r="F9" s="32">
        <f>'Ind T2'!F6</f>
        <v>0.39600000000000007</v>
      </c>
      <c r="H9" s="11">
        <f t="shared" si="0"/>
        <v>-7.6999999999998181E-2</v>
      </c>
      <c r="I9" s="31">
        <f t="shared" si="1"/>
        <v>-5.0000000000000711E-2</v>
      </c>
      <c r="J9" s="11">
        <f t="shared" si="2"/>
        <v>-0.1190000000000011</v>
      </c>
      <c r="K9" s="11">
        <f t="shared" si="3"/>
        <v>-0.12799999999999784</v>
      </c>
      <c r="L9" s="31">
        <f t="shared" si="4"/>
        <v>-0.24699999999999894</v>
      </c>
    </row>
    <row r="10" spans="1:12" x14ac:dyDescent="0.2">
      <c r="A10" t="str">
        <f>'Ind T2'!A10</f>
        <v>Electricity and gas</v>
      </c>
      <c r="B10" s="32">
        <f>'Ind T2'!B10</f>
        <v>1.8340000000000014</v>
      </c>
      <c r="C10" s="32">
        <f>'Ind T2'!C10</f>
        <v>2.0939999999999968</v>
      </c>
      <c r="D10" s="32">
        <f>'Ind T2'!D10</f>
        <v>2.4320000000000017</v>
      </c>
      <c r="E10" s="32">
        <f>'Ind T2'!E10</f>
        <v>2.347</v>
      </c>
      <c r="F10" s="32">
        <f>'Ind T2'!F10</f>
        <v>2.3400000000000012</v>
      </c>
      <c r="H10" s="11">
        <f t="shared" si="0"/>
        <v>0.25999999999999535</v>
      </c>
      <c r="I10" s="31">
        <f t="shared" si="1"/>
        <v>0.33800000000000496</v>
      </c>
      <c r="J10" s="11">
        <f t="shared" si="2"/>
        <v>-8.5000000000001741E-2</v>
      </c>
      <c r="K10" s="11">
        <f t="shared" si="3"/>
        <v>-6.999999999998785E-3</v>
      </c>
      <c r="L10" s="31">
        <f t="shared" si="4"/>
        <v>-9.2000000000000526E-2</v>
      </c>
    </row>
    <row r="11" spans="1:12" x14ac:dyDescent="0.2">
      <c r="A11" t="str">
        <f>'Ind T2'!A11</f>
        <v>Water and sewerage</v>
      </c>
      <c r="B11" s="32">
        <f>'Ind T2'!B11</f>
        <v>3.8630000000000058</v>
      </c>
      <c r="C11" s="32">
        <f>'Ind T2'!C11</f>
        <v>4.8320000000000114</v>
      </c>
      <c r="D11" s="32">
        <f>'Ind T2'!D11</f>
        <v>4.4169999999999936</v>
      </c>
      <c r="E11" s="32">
        <f>'Ind T2'!E11</f>
        <v>4.7520000000000069</v>
      </c>
      <c r="F11" s="32">
        <f>'Ind T2'!F11</f>
        <v>5.3190000000000044</v>
      </c>
      <c r="H11" s="11">
        <f t="shared" ref="H11" si="5">C11-B11</f>
        <v>0.96900000000000563</v>
      </c>
      <c r="I11" s="31">
        <f t="shared" ref="I11" si="6">D11-C11</f>
        <v>-0.4150000000000178</v>
      </c>
      <c r="J11" s="11">
        <f t="shared" ref="J11" si="7">E11-D11</f>
        <v>0.33500000000001329</v>
      </c>
      <c r="K11" s="11">
        <f t="shared" ref="K11" si="8">F11-E11</f>
        <v>0.56699999999999751</v>
      </c>
      <c r="L11" s="31">
        <f t="shared" si="4"/>
        <v>0.90200000000001079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57.083000000000013</v>
      </c>
      <c r="C13" s="31">
        <f>'Ind T1'!C8</f>
        <v>59.764999999999993</v>
      </c>
      <c r="D13" s="31">
        <f>'Ind T1'!D8</f>
        <v>59.470000000000027</v>
      </c>
      <c r="E13" s="31">
        <f>'Ind T1'!E8</f>
        <v>56.913000000000004</v>
      </c>
      <c r="F13" s="31">
        <f>'Ind T1'!F8</f>
        <v>52.735000000000028</v>
      </c>
      <c r="H13" s="31">
        <f t="shared" si="0"/>
        <v>2.6819999999999808</v>
      </c>
      <c r="I13" s="31">
        <f t="shared" si="1"/>
        <v>-0.29499999999996618</v>
      </c>
      <c r="J13" s="31">
        <f t="shared" si="2"/>
        <v>-2.5570000000000235</v>
      </c>
      <c r="K13" s="31">
        <f t="shared" si="3"/>
        <v>-4.177999999999976</v>
      </c>
      <c r="L13" s="31">
        <f t="shared" si="4"/>
        <v>-6.7349999999999994</v>
      </c>
    </row>
    <row r="14" spans="1:12" x14ac:dyDescent="0.2">
      <c r="A14" t="str">
        <f>'Ind T2'!A7</f>
        <v>Food drink and tobacco</v>
      </c>
      <c r="B14" s="32">
        <f>'Ind T2'!B7</f>
        <v>5.7899999999999965</v>
      </c>
      <c r="C14" s="32">
        <f>'Ind T2'!C7</f>
        <v>6.3089999999999824</v>
      </c>
      <c r="D14" s="32">
        <f>'Ind T2'!D7</f>
        <v>6.346000000000017</v>
      </c>
      <c r="E14" s="32">
        <f>'Ind T2'!E7</f>
        <v>6.468</v>
      </c>
      <c r="F14" s="32">
        <f>'Ind T2'!F7</f>
        <v>6.4050000000000091</v>
      </c>
      <c r="H14" s="11">
        <f t="shared" si="0"/>
        <v>0.51899999999998592</v>
      </c>
      <c r="I14" s="31">
        <f t="shared" si="1"/>
        <v>3.7000000000034561E-2</v>
      </c>
      <c r="J14" s="11">
        <f t="shared" si="2"/>
        <v>0.12199999999998301</v>
      </c>
      <c r="K14" s="11">
        <f t="shared" si="3"/>
        <v>-6.2999999999990841E-2</v>
      </c>
      <c r="L14" s="31">
        <f t="shared" si="4"/>
        <v>5.899999999999217E-2</v>
      </c>
    </row>
    <row r="15" spans="1:12" x14ac:dyDescent="0.2">
      <c r="A15" t="str">
        <f>'Ind T2'!A8</f>
        <v>Engineering</v>
      </c>
      <c r="B15" s="32">
        <f>'Ind T2'!B8</f>
        <v>14.170999999999992</v>
      </c>
      <c r="C15" s="32">
        <f>'Ind T2'!C8</f>
        <v>14.891999999999975</v>
      </c>
      <c r="D15" s="32">
        <f>'Ind T2'!D8</f>
        <v>14.526999999999985</v>
      </c>
      <c r="E15" s="32">
        <f>'Ind T2'!E8</f>
        <v>13.933999999999992</v>
      </c>
      <c r="F15" s="32">
        <f>'Ind T2'!F8</f>
        <v>11.444000000000029</v>
      </c>
      <c r="H15" s="11">
        <f t="shared" si="0"/>
        <v>0.72099999999998232</v>
      </c>
      <c r="I15" s="31">
        <f t="shared" si="1"/>
        <v>-0.36499999999998956</v>
      </c>
      <c r="J15" s="11">
        <f t="shared" si="2"/>
        <v>-0.59299999999999287</v>
      </c>
      <c r="K15" s="11">
        <f t="shared" si="3"/>
        <v>-2.4899999999999629</v>
      </c>
      <c r="L15" s="31">
        <f t="shared" si="4"/>
        <v>-3.0829999999999558</v>
      </c>
    </row>
    <row r="16" spans="1:12" x14ac:dyDescent="0.2">
      <c r="A16" t="str">
        <f>'Ind T2'!A9</f>
        <v>Rest of manufacturing</v>
      </c>
      <c r="B16" s="32">
        <f>'Ind T2'!B9</f>
        <v>37.122000000000028</v>
      </c>
      <c r="C16" s="32">
        <f>'Ind T2'!C9</f>
        <v>38.564000000000036</v>
      </c>
      <c r="D16" s="32">
        <f>'Ind T2'!D9</f>
        <v>38.597000000000023</v>
      </c>
      <c r="E16" s="32">
        <f>'Ind T2'!E9</f>
        <v>36.51100000000001</v>
      </c>
      <c r="F16" s="32">
        <f>'Ind T2'!F9</f>
        <v>34.885999999999989</v>
      </c>
      <c r="H16" s="11">
        <f t="shared" si="0"/>
        <v>1.4420000000000073</v>
      </c>
      <c r="I16" s="31">
        <f t="shared" si="1"/>
        <v>3.299999999998704E-2</v>
      </c>
      <c r="J16" s="11">
        <f t="shared" si="2"/>
        <v>-2.0860000000000127</v>
      </c>
      <c r="K16" s="11">
        <f t="shared" si="3"/>
        <v>-1.6250000000000213</v>
      </c>
      <c r="L16" s="31">
        <f t="shared" si="4"/>
        <v>-3.711000000000034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53.623000000000125</v>
      </c>
      <c r="C18" s="31">
        <f>'Ind T1'!C9</f>
        <v>58.659000000000084</v>
      </c>
      <c r="D18" s="31">
        <f>'Ind T1'!D9</f>
        <v>58.754999999999846</v>
      </c>
      <c r="E18" s="31">
        <f>'Ind T1'!E9</f>
        <v>63.732000000000163</v>
      </c>
      <c r="F18" s="31">
        <f>'Ind T1'!F9</f>
        <v>70.472999999999871</v>
      </c>
      <c r="H18" s="31">
        <f t="shared" si="0"/>
        <v>5.0359999999999587</v>
      </c>
      <c r="I18" s="31">
        <f t="shared" si="1"/>
        <v>9.5999999999762053E-2</v>
      </c>
      <c r="J18" s="31">
        <f t="shared" si="2"/>
        <v>4.9770000000003165</v>
      </c>
      <c r="K18" s="31">
        <f t="shared" si="3"/>
        <v>6.7409999999997083</v>
      </c>
      <c r="L18" s="31">
        <f t="shared" si="4"/>
        <v>11.718000000000025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204.57199999999972</v>
      </c>
      <c r="C20" s="31">
        <f>'Ind T1'!C10</f>
        <v>218.05600000000004</v>
      </c>
      <c r="D20" s="31">
        <f>'Ind T1'!D10</f>
        <v>217.47099999999966</v>
      </c>
      <c r="E20" s="31">
        <f>'Ind T1'!E10</f>
        <v>222.87999999999994</v>
      </c>
      <c r="F20" s="31">
        <f>'Ind T1'!F10</f>
        <v>232.45799999999988</v>
      </c>
      <c r="H20" s="31">
        <f t="shared" si="0"/>
        <v>13.484000000000322</v>
      </c>
      <c r="I20" s="31">
        <f t="shared" si="1"/>
        <v>-0.58500000000037744</v>
      </c>
      <c r="J20" s="31">
        <f t="shared" si="2"/>
        <v>5.409000000000276</v>
      </c>
      <c r="K20" s="31">
        <f t="shared" si="3"/>
        <v>9.5779999999999461</v>
      </c>
      <c r="L20" s="31">
        <f t="shared" si="4"/>
        <v>14.987000000000222</v>
      </c>
    </row>
    <row r="21" spans="1:12" x14ac:dyDescent="0.2">
      <c r="A21" s="10" t="str">
        <f>'Ind T2'!A13</f>
        <v>Wholesale and retail trade</v>
      </c>
      <c r="B21" s="32">
        <f>'Ind T2'!B13</f>
        <v>118.06299999999985</v>
      </c>
      <c r="C21" s="32">
        <f>'Ind T2'!C13</f>
        <v>125.00300000000009</v>
      </c>
      <c r="D21" s="32">
        <f>'Ind T2'!D13</f>
        <v>128.71599999999992</v>
      </c>
      <c r="E21" s="32">
        <f>'Ind T2'!E13</f>
        <v>129.74899999999994</v>
      </c>
      <c r="F21" s="32">
        <f>'Ind T2'!F13</f>
        <v>131.40799999999993</v>
      </c>
      <c r="H21" s="11">
        <f t="shared" si="0"/>
        <v>6.9400000000002393</v>
      </c>
      <c r="I21" s="31">
        <f t="shared" si="1"/>
        <v>3.7129999999998375</v>
      </c>
      <c r="J21" s="11">
        <f t="shared" si="2"/>
        <v>1.0330000000000155</v>
      </c>
      <c r="K21" s="11">
        <f t="shared" si="3"/>
        <v>1.6589999999999918</v>
      </c>
      <c r="L21" s="31">
        <f t="shared" si="4"/>
        <v>2.6920000000000073</v>
      </c>
    </row>
    <row r="22" spans="1:12" x14ac:dyDescent="0.2">
      <c r="A22" s="10" t="str">
        <f>'Ind T2'!A14</f>
        <v>Transport and storage</v>
      </c>
      <c r="B22" s="32">
        <f>'Ind T2'!B14</f>
        <v>26.707999999999974</v>
      </c>
      <c r="C22" s="32">
        <f>'Ind T2'!C14</f>
        <v>26.640999999999835</v>
      </c>
      <c r="D22" s="32">
        <f>'Ind T2'!D14</f>
        <v>25.495999999999984</v>
      </c>
      <c r="E22" s="32">
        <f>'Ind T2'!E14</f>
        <v>26.369999999999976</v>
      </c>
      <c r="F22" s="32">
        <f>'Ind T2'!F14</f>
        <v>26.643999999999981</v>
      </c>
      <c r="H22" s="11">
        <f t="shared" si="0"/>
        <v>-6.7000000000138726E-2</v>
      </c>
      <c r="I22" s="31">
        <f t="shared" si="1"/>
        <v>-1.1449999999998504</v>
      </c>
      <c r="J22" s="11">
        <f t="shared" si="2"/>
        <v>0.87399999999999167</v>
      </c>
      <c r="K22" s="11">
        <f t="shared" si="3"/>
        <v>0.27400000000000446</v>
      </c>
      <c r="L22" s="31">
        <f t="shared" si="4"/>
        <v>1.1479999999999961</v>
      </c>
    </row>
    <row r="23" spans="1:12" x14ac:dyDescent="0.2">
      <c r="A23" s="10" t="str">
        <f>'Ind T2'!A15</f>
        <v>Accommodation and food</v>
      </c>
      <c r="B23" s="32">
        <f>'Ind T2'!B15</f>
        <v>59.800999999999895</v>
      </c>
      <c r="C23" s="32">
        <f>'Ind T2'!C15</f>
        <v>66.41200000000012</v>
      </c>
      <c r="D23" s="32">
        <f>'Ind T2'!D15</f>
        <v>63.258999999999766</v>
      </c>
      <c r="E23" s="32">
        <f>'Ind T2'!E15</f>
        <v>66.761000000000024</v>
      </c>
      <c r="F23" s="32">
        <f>'Ind T2'!F15</f>
        <v>74.405999999999977</v>
      </c>
      <c r="H23" s="11">
        <f t="shared" si="0"/>
        <v>6.6110000000002245</v>
      </c>
      <c r="I23" s="31">
        <f t="shared" si="1"/>
        <v>-3.153000000000354</v>
      </c>
      <c r="J23" s="11">
        <f t="shared" si="2"/>
        <v>3.5020000000002582</v>
      </c>
      <c r="K23" s="11">
        <f t="shared" si="3"/>
        <v>7.6449999999999534</v>
      </c>
      <c r="L23" s="31">
        <f t="shared" si="4"/>
        <v>11.147000000000212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260.91899999999993</v>
      </c>
      <c r="C25" s="31">
        <f>'Ind T1'!C11</f>
        <v>269.15000000000009</v>
      </c>
      <c r="D25" s="31">
        <f>'Ind T1'!D11</f>
        <v>261.94500000000016</v>
      </c>
      <c r="E25" s="31">
        <f>'Ind T1'!E11</f>
        <v>273.39399999999989</v>
      </c>
      <c r="F25" s="31">
        <f>'Ind T1'!F11</f>
        <v>289.54000000000008</v>
      </c>
      <c r="H25" s="31">
        <f t="shared" si="0"/>
        <v>8.2310000000001651</v>
      </c>
      <c r="I25" s="31">
        <f t="shared" si="1"/>
        <v>-7.2049999999999272</v>
      </c>
      <c r="J25" s="31">
        <f t="shared" si="2"/>
        <v>11.448999999999728</v>
      </c>
      <c r="K25" s="31">
        <f t="shared" si="3"/>
        <v>16.146000000000186</v>
      </c>
      <c r="L25" s="31">
        <f t="shared" si="4"/>
        <v>27.594999999999914</v>
      </c>
    </row>
    <row r="26" spans="1:12" x14ac:dyDescent="0.2">
      <c r="A26" s="10" t="str">
        <f>'Ind T2'!A16</f>
        <v>Media</v>
      </c>
      <c r="B26" s="11">
        <f>'Ind T2'!B16</f>
        <v>5.1289999999999916</v>
      </c>
      <c r="C26" s="11">
        <f>'Ind T2'!C16</f>
        <v>4.6780000000000088</v>
      </c>
      <c r="D26" s="11">
        <f>'Ind T2'!D16</f>
        <v>4.7079999999999975</v>
      </c>
      <c r="E26" s="11">
        <f>'Ind T2'!E16</f>
        <v>4.5449999999999999</v>
      </c>
      <c r="F26" s="11">
        <f>'Ind T2'!F16</f>
        <v>4.4319999999999995</v>
      </c>
      <c r="H26" s="11">
        <f t="shared" si="0"/>
        <v>-0.45099999999998275</v>
      </c>
      <c r="I26" s="31">
        <f t="shared" si="1"/>
        <v>2.9999999999988702E-2</v>
      </c>
      <c r="J26" s="11">
        <f t="shared" si="2"/>
        <v>-0.16299999999999759</v>
      </c>
      <c r="K26" s="11">
        <f t="shared" si="3"/>
        <v>-0.11300000000000043</v>
      </c>
      <c r="L26" s="31">
        <f t="shared" si="4"/>
        <v>-0.27599999999999802</v>
      </c>
    </row>
    <row r="27" spans="1:12" x14ac:dyDescent="0.2">
      <c r="A27" s="10" t="str">
        <f>'Ind T2'!A17</f>
        <v>Information technology</v>
      </c>
      <c r="B27" s="11">
        <f>'Ind T2'!B17</f>
        <v>37.552000000000056</v>
      </c>
      <c r="C27" s="11">
        <f>'Ind T2'!C17</f>
        <v>35.593000000000025</v>
      </c>
      <c r="D27" s="11">
        <f>'Ind T2'!D17</f>
        <v>35.743000000000031</v>
      </c>
      <c r="E27" s="11">
        <f>'Ind T2'!E17</f>
        <v>38.287999999999997</v>
      </c>
      <c r="F27" s="11">
        <f>'Ind T2'!F17</f>
        <v>41.252000000000052</v>
      </c>
      <c r="H27" s="11">
        <f t="shared" si="0"/>
        <v>-1.9590000000000316</v>
      </c>
      <c r="I27" s="31">
        <f t="shared" si="1"/>
        <v>0.15000000000000568</v>
      </c>
      <c r="J27" s="11">
        <f t="shared" si="2"/>
        <v>2.5449999999999662</v>
      </c>
      <c r="K27" s="11">
        <f t="shared" si="3"/>
        <v>2.9640000000000555</v>
      </c>
      <c r="L27" s="31">
        <f t="shared" si="4"/>
        <v>5.5090000000000217</v>
      </c>
    </row>
    <row r="28" spans="1:12" x14ac:dyDescent="0.2">
      <c r="A28" s="10" t="str">
        <f>'Ind T2'!A18</f>
        <v>Finance and insurance</v>
      </c>
      <c r="B28" s="11">
        <f>'Ind T2'!B18</f>
        <v>29.002000000000034</v>
      </c>
      <c r="C28" s="11">
        <f>'Ind T2'!C18</f>
        <v>28.338000000000061</v>
      </c>
      <c r="D28" s="11">
        <f>'Ind T2'!D18</f>
        <v>29.720000000000066</v>
      </c>
      <c r="E28" s="11">
        <f>'Ind T2'!E18</f>
        <v>29.477999999999973</v>
      </c>
      <c r="F28" s="11">
        <f>'Ind T2'!F18</f>
        <v>28.19100000000002</v>
      </c>
      <c r="H28" s="11">
        <f t="shared" si="0"/>
        <v>-0.66399999999997306</v>
      </c>
      <c r="I28" s="31">
        <f t="shared" si="1"/>
        <v>1.382000000000005</v>
      </c>
      <c r="J28" s="11">
        <f t="shared" si="2"/>
        <v>-0.24200000000009325</v>
      </c>
      <c r="K28" s="11">
        <f t="shared" si="3"/>
        <v>-1.2869999999999528</v>
      </c>
      <c r="L28" s="31">
        <f t="shared" si="4"/>
        <v>-1.5290000000000461</v>
      </c>
    </row>
    <row r="29" spans="1:12" x14ac:dyDescent="0.2">
      <c r="A29" s="10" t="str">
        <f>'Ind T2'!A19</f>
        <v>Real estate</v>
      </c>
      <c r="B29" s="11">
        <f>'Ind T2'!B19</f>
        <v>14.686000000000011</v>
      </c>
      <c r="C29" s="11">
        <f>'Ind T2'!C19</f>
        <v>15.139000000000021</v>
      </c>
      <c r="D29" s="11">
        <f>'Ind T2'!D19</f>
        <v>16.632999999999985</v>
      </c>
      <c r="E29" s="11">
        <f>'Ind T2'!E19</f>
        <v>15.685999999999996</v>
      </c>
      <c r="F29" s="11">
        <f>'Ind T2'!F19</f>
        <v>16.541999999999987</v>
      </c>
      <c r="H29" s="11">
        <f t="shared" ref="H29:H31" si="9">C29-B29</f>
        <v>0.45300000000001006</v>
      </c>
      <c r="I29" s="31">
        <f t="shared" ref="I29:I31" si="10">D29-C29</f>
        <v>1.4939999999999642</v>
      </c>
      <c r="J29" s="11">
        <f t="shared" ref="J29:J31" si="11">E29-D29</f>
        <v>-0.94699999999998852</v>
      </c>
      <c r="K29" s="11">
        <f t="shared" ref="K29:K31" si="12">F29-E29</f>
        <v>0.85599999999999099</v>
      </c>
      <c r="L29" s="31">
        <f t="shared" si="4"/>
        <v>-9.0999999999997527E-2</v>
      </c>
    </row>
    <row r="30" spans="1:12" x14ac:dyDescent="0.2">
      <c r="A30" s="10" t="str">
        <f>'Ind T2'!A20</f>
        <v>Professional services</v>
      </c>
      <c r="B30" s="11">
        <f>'Ind T2'!B20</f>
        <v>69.708999999999946</v>
      </c>
      <c r="C30" s="11">
        <f>'Ind T2'!C20</f>
        <v>76.406999999999883</v>
      </c>
      <c r="D30" s="11">
        <f>'Ind T2'!D20</f>
        <v>72.970000000000169</v>
      </c>
      <c r="E30" s="11">
        <f>'Ind T2'!E20</f>
        <v>76.563999999999908</v>
      </c>
      <c r="F30" s="11">
        <f>'Ind T2'!F20</f>
        <v>81.882000000000119</v>
      </c>
      <c r="H30" s="11">
        <f t="shared" si="9"/>
        <v>6.6979999999999364</v>
      </c>
      <c r="I30" s="31">
        <f t="shared" si="10"/>
        <v>-3.4369999999997134</v>
      </c>
      <c r="J30" s="11">
        <f t="shared" si="11"/>
        <v>3.5939999999997383</v>
      </c>
      <c r="K30" s="11">
        <f t="shared" si="12"/>
        <v>5.318000000000211</v>
      </c>
      <c r="L30" s="31">
        <f t="shared" si="4"/>
        <v>8.9119999999999493</v>
      </c>
    </row>
    <row r="31" spans="1:12" x14ac:dyDescent="0.2">
      <c r="A31" s="10" t="str">
        <f>'Ind T2'!A21</f>
        <v>Support services</v>
      </c>
      <c r="B31" s="11">
        <f>'Ind T2'!B21</f>
        <v>54.400999999999861</v>
      </c>
      <c r="C31" s="11">
        <f>'Ind T2'!C21</f>
        <v>58.007000000000026</v>
      </c>
      <c r="D31" s="11">
        <f>'Ind T2'!D21</f>
        <v>53.860999999999933</v>
      </c>
      <c r="E31" s="11">
        <f>'Ind T2'!E21</f>
        <v>58.406000000000049</v>
      </c>
      <c r="F31" s="11">
        <f>'Ind T2'!F21</f>
        <v>63.991999999999926</v>
      </c>
      <c r="H31" s="11">
        <f t="shared" si="9"/>
        <v>3.6060000000001651</v>
      </c>
      <c r="I31" s="31">
        <f t="shared" si="10"/>
        <v>-4.1460000000000932</v>
      </c>
      <c r="J31" s="11">
        <f t="shared" si="11"/>
        <v>4.5450000000001154</v>
      </c>
      <c r="K31" s="11">
        <f t="shared" si="12"/>
        <v>5.5859999999998777</v>
      </c>
      <c r="L31" s="31">
        <f t="shared" si="4"/>
        <v>10.130999999999993</v>
      </c>
    </row>
    <row r="32" spans="1:12" x14ac:dyDescent="0.2">
      <c r="A32" s="10" t="str">
        <f>'Ind T2'!A25</f>
        <v>Arts and entertainment</v>
      </c>
      <c r="B32" s="11">
        <f>'Ind T2'!B25</f>
        <v>24.523000000000028</v>
      </c>
      <c r="C32" s="11">
        <f>'Ind T2'!C25</f>
        <v>22.807000000000002</v>
      </c>
      <c r="D32" s="11">
        <f>'Ind T2'!D25</f>
        <v>21.54500000000003</v>
      </c>
      <c r="E32" s="11">
        <f>'Ind T2'!E25</f>
        <v>24.040999999999979</v>
      </c>
      <c r="F32" s="11">
        <f>'Ind T2'!F25</f>
        <v>26.778999999999989</v>
      </c>
      <c r="H32" s="11">
        <f t="shared" ref="H32" si="13">C32-B32</f>
        <v>-1.7160000000000259</v>
      </c>
      <c r="I32" s="31">
        <f t="shared" ref="I32:I33" si="14">D32-C32</f>
        <v>-1.261999999999972</v>
      </c>
      <c r="J32" s="11">
        <f t="shared" ref="J32:J33" si="15">E32-D32</f>
        <v>2.4959999999999489</v>
      </c>
      <c r="K32" s="11">
        <f t="shared" ref="K32:K33" si="16">F32-E32</f>
        <v>2.7380000000000102</v>
      </c>
      <c r="L32" s="31">
        <f t="shared" si="4"/>
        <v>5.2339999999999591</v>
      </c>
    </row>
    <row r="33" spans="1:12" x14ac:dyDescent="0.2">
      <c r="A33" s="10" t="str">
        <f>'Ind T2'!A26</f>
        <v>Other services</v>
      </c>
      <c r="B33" s="11">
        <f>'Ind T2'!B26</f>
        <v>25.916999999999994</v>
      </c>
      <c r="C33" s="11">
        <f>'Ind T2'!C26</f>
        <v>28.181000000000054</v>
      </c>
      <c r="D33" s="11">
        <f>'Ind T2'!D26</f>
        <v>26.764999999999993</v>
      </c>
      <c r="E33" s="11">
        <f>'Ind T2'!E26</f>
        <v>26.386000000000024</v>
      </c>
      <c r="F33" s="11">
        <f>'Ind T2'!F26</f>
        <v>26.46999999999997</v>
      </c>
      <c r="H33" s="11">
        <f>C33-B33</f>
        <v>2.2640000000000597</v>
      </c>
      <c r="I33" s="31">
        <f t="shared" si="14"/>
        <v>-1.4160000000000608</v>
      </c>
      <c r="J33" s="11">
        <f t="shared" si="15"/>
        <v>-0.37899999999996936</v>
      </c>
      <c r="K33" s="11">
        <f t="shared" si="16"/>
        <v>8.399999999994634E-2</v>
      </c>
      <c r="L33" s="31">
        <f t="shared" si="4"/>
        <v>-0.29500000000002302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199.39899999999992</v>
      </c>
      <c r="C35" s="31">
        <f>'Ind T1'!C12</f>
        <v>199.649</v>
      </c>
      <c r="D35" s="31">
        <f>'Ind T1'!D12</f>
        <v>195.26499999999999</v>
      </c>
      <c r="E35" s="31">
        <f>'Ind T1'!E12</f>
        <v>202.9490000000003</v>
      </c>
      <c r="F35" s="31">
        <f>'Ind T1'!F12</f>
        <v>212.67600000000013</v>
      </c>
      <c r="H35" s="31">
        <f t="shared" si="0"/>
        <v>0.25000000000008527</v>
      </c>
      <c r="I35" s="31">
        <f t="shared" si="1"/>
        <v>-4.3840000000000146</v>
      </c>
      <c r="J35" s="31">
        <f t="shared" si="2"/>
        <v>7.6840000000003101</v>
      </c>
      <c r="K35" s="31">
        <f t="shared" si="3"/>
        <v>9.7269999999998333</v>
      </c>
      <c r="L35" s="31">
        <f t="shared" si="4"/>
        <v>17.411000000000143</v>
      </c>
    </row>
    <row r="36" spans="1:12" x14ac:dyDescent="0.2">
      <c r="A36" s="10" t="str">
        <f>'Ind T2'!A22</f>
        <v>Public admin. and defence</v>
      </c>
      <c r="B36" s="32">
        <f>'Ind T2'!B22</f>
        <v>32.696000000000005</v>
      </c>
      <c r="C36" s="32">
        <f>'Ind T2'!C22</f>
        <v>31.330000000000027</v>
      </c>
      <c r="D36" s="32">
        <f>'Ind T2'!D22</f>
        <v>32.316999999999958</v>
      </c>
      <c r="E36" s="32">
        <f>'Ind T2'!E22</f>
        <v>32.386000000000003</v>
      </c>
      <c r="F36" s="32">
        <f>'Ind T2'!F22</f>
        <v>31.871000000000034</v>
      </c>
      <c r="H36" s="11">
        <f t="shared" si="0"/>
        <v>-1.3659999999999783</v>
      </c>
      <c r="I36" s="31">
        <f t="shared" si="1"/>
        <v>0.98699999999993082</v>
      </c>
      <c r="J36" s="11">
        <f t="shared" si="2"/>
        <v>6.9000000000045247E-2</v>
      </c>
      <c r="K36" s="11">
        <f t="shared" si="3"/>
        <v>-0.51499999999996859</v>
      </c>
      <c r="L36" s="31">
        <f t="shared" si="4"/>
        <v>-0.44599999999992335</v>
      </c>
    </row>
    <row r="37" spans="1:12" x14ac:dyDescent="0.2">
      <c r="A37" s="10" t="str">
        <f>'Ind T2'!A23</f>
        <v>Education</v>
      </c>
      <c r="B37" s="32">
        <f>'Ind T2'!B23</f>
        <v>68.339999999999918</v>
      </c>
      <c r="C37" s="32">
        <f>'Ind T2'!C23</f>
        <v>66.421999999999883</v>
      </c>
      <c r="D37" s="32">
        <f>'Ind T2'!D23</f>
        <v>64.379999999999953</v>
      </c>
      <c r="E37" s="32">
        <f>'Ind T2'!E23</f>
        <v>64.921000000000078</v>
      </c>
      <c r="F37" s="32">
        <f>'Ind T2'!F23</f>
        <v>67.34199999999997</v>
      </c>
      <c r="H37" s="11">
        <f t="shared" si="0"/>
        <v>-1.9180000000000348</v>
      </c>
      <c r="I37" s="31">
        <f t="shared" si="1"/>
        <v>-2.0419999999999305</v>
      </c>
      <c r="J37" s="11">
        <f t="shared" si="2"/>
        <v>0.54100000000012471</v>
      </c>
      <c r="K37" s="11">
        <f t="shared" si="3"/>
        <v>2.4209999999998928</v>
      </c>
      <c r="L37" s="31">
        <f t="shared" si="4"/>
        <v>2.9620000000000175</v>
      </c>
    </row>
    <row r="38" spans="1:12" x14ac:dyDescent="0.2">
      <c r="A38" s="10" t="str">
        <f>'Ind T2'!A24</f>
        <v>Health and social work</v>
      </c>
      <c r="B38" s="32">
        <f>'Ind T2'!B24</f>
        <v>98.363</v>
      </c>
      <c r="C38" s="32">
        <f>'Ind T2'!C24</f>
        <v>101.89700000000009</v>
      </c>
      <c r="D38" s="32">
        <f>'Ind T2'!D24</f>
        <v>98.568000000000083</v>
      </c>
      <c r="E38" s="32">
        <f>'Ind T2'!E24</f>
        <v>105.64200000000021</v>
      </c>
      <c r="F38" s="32">
        <f>'Ind T2'!F24</f>
        <v>113.46300000000012</v>
      </c>
      <c r="H38" s="11">
        <f t="shared" si="0"/>
        <v>3.5340000000000913</v>
      </c>
      <c r="I38" s="31">
        <f t="shared" si="1"/>
        <v>-3.3290000000000077</v>
      </c>
      <c r="J38" s="11">
        <f t="shared" si="2"/>
        <v>7.074000000000126</v>
      </c>
      <c r="K38" s="11">
        <f t="shared" si="3"/>
        <v>7.8209999999999127</v>
      </c>
      <c r="L38" s="31">
        <f t="shared" si="4"/>
        <v>14.895000000000039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792.23499999999967</v>
      </c>
      <c r="C40" s="33">
        <f>'Ind T1'!C14</f>
        <v>823.41600000000028</v>
      </c>
      <c r="D40" s="33">
        <f>'Ind T1'!D14</f>
        <v>811.53599999999972</v>
      </c>
      <c r="E40" s="33">
        <f>'Ind T1'!E14</f>
        <v>839.06400000000031</v>
      </c>
      <c r="F40" s="33">
        <f>'Ind T1'!F14</f>
        <v>877.87200000000007</v>
      </c>
      <c r="G40" s="24"/>
      <c r="H40" s="34">
        <f t="shared" si="0"/>
        <v>31.181000000000608</v>
      </c>
      <c r="I40" s="34">
        <f>D40-C40</f>
        <v>-11.880000000000564</v>
      </c>
      <c r="J40" s="34">
        <f>E40-D40</f>
        <v>27.528000000000588</v>
      </c>
      <c r="K40" s="34">
        <f>F40-E40</f>
        <v>38.807999999999765</v>
      </c>
      <c r="L40" s="205">
        <f t="shared" si="4"/>
        <v>66.336000000000354</v>
      </c>
    </row>
    <row r="44" spans="1:12" ht="15.75" x14ac:dyDescent="0.25">
      <c r="A44" s="19" t="str">
        <f>CONCATENATE(A1," (Continued)")</f>
        <v>Industry Table 4  Employment by Industry Group in Sector (SIC 2007), 2015-2035, Dorset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2.1785082223228613</v>
      </c>
      <c r="C50" s="44">
        <f t="shared" ref="B50:E54" si="17">IF(AND(D$5-C$5 &lt;&gt; 0,C7&lt;&gt;0,D7&lt;&gt;0),(EXP(LN(D7/C7)/(D$5-C$5))-1)*100,0)</f>
        <v>2.7182003638971386</v>
      </c>
      <c r="D50" s="44">
        <f t="shared" si="17"/>
        <v>0.60036982629436686</v>
      </c>
      <c r="E50" s="44">
        <f t="shared" si="17"/>
        <v>0.40612470548744284</v>
      </c>
      <c r="F50" s="44">
        <f>IF(AND(F$5-D$5 &lt;&gt; 0,D7&lt;&gt;0,F7&lt;&gt;0),(EXP(LN(F7/D7)/(F$5-D$5))-1)*100,0)</f>
        <v>0.47083136996228792</v>
      </c>
      <c r="H50" s="44">
        <f>(B7/B$40)*100</f>
        <v>2.1002606549824261</v>
      </c>
      <c r="I50" s="44">
        <f>(C7/C$40)*100</f>
        <v>2.2026533368309584</v>
      </c>
      <c r="J50" s="44">
        <f>(D7/D$40)*100</f>
        <v>2.2956467735257635</v>
      </c>
      <c r="K50" s="44">
        <f>(E7/E$40)*100</f>
        <v>2.287787343992826</v>
      </c>
      <c r="L50" s="44">
        <f>(F7/F$40)*100</f>
        <v>2.2770973444875806</v>
      </c>
    </row>
    <row r="51" spans="1:12" x14ac:dyDescent="0.2">
      <c r="A51" t="str">
        <f>A8</f>
        <v>Agriculture</v>
      </c>
      <c r="B51" s="40">
        <f t="shared" si="17"/>
        <v>0.83973686544147608</v>
      </c>
      <c r="C51" s="44">
        <f t="shared" si="17"/>
        <v>5.8946567788556337</v>
      </c>
      <c r="D51" s="40">
        <f t="shared" si="17"/>
        <v>0.76918542249484467</v>
      </c>
      <c r="E51" s="40">
        <f t="shared" si="17"/>
        <v>0.30847943081075968</v>
      </c>
      <c r="F51" s="44">
        <f t="shared" ref="F51:F83" si="18">IF(AND(F$5-D$5 &lt;&gt; 0,D8&lt;&gt;0,F8&lt;&gt;0),(EXP(LN(F8/D8)/(F$5-D$5))-1)*100,0)</f>
        <v>0.46181358469288281</v>
      </c>
      <c r="H51" s="40">
        <f t="shared" ref="H51:L54" si="19">(B8/B$7)*100</f>
        <v>61.133481579421847</v>
      </c>
      <c r="I51" s="40">
        <f t="shared" si="19"/>
        <v>57.991950157137332</v>
      </c>
      <c r="J51" s="40">
        <f t="shared" si="19"/>
        <v>59.785292538915833</v>
      </c>
      <c r="K51" s="40">
        <f t="shared" si="19"/>
        <v>60.288601792039941</v>
      </c>
      <c r="L51" s="40">
        <f t="shared" si="19"/>
        <v>59.704852426213115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-2.5996253574702699</v>
      </c>
      <c r="C52" s="44">
        <f t="shared" si="17"/>
        <v>-7.2150072150073186</v>
      </c>
      <c r="D52" s="40">
        <f t="shared" si="17"/>
        <v>-4.0104263262238931</v>
      </c>
      <c r="E52" s="40">
        <f t="shared" si="17"/>
        <v>-2.7619166560437503</v>
      </c>
      <c r="F52" s="44">
        <f t="shared" si="18"/>
        <v>-3.1798805294358745</v>
      </c>
      <c r="H52" s="40">
        <f t="shared" si="19"/>
        <v>4.62768195204037</v>
      </c>
      <c r="I52" s="40">
        <f t="shared" si="19"/>
        <v>3.8209185642608992</v>
      </c>
      <c r="J52" s="40">
        <f t="shared" si="19"/>
        <v>3.4514224369296715</v>
      </c>
      <c r="K52" s="40">
        <f t="shared" si="19"/>
        <v>2.7297353615336459</v>
      </c>
      <c r="L52" s="40">
        <f t="shared" si="19"/>
        <v>1.9809904952476227</v>
      </c>
    </row>
    <row r="53" spans="1:12" x14ac:dyDescent="0.2">
      <c r="A53" t="str">
        <f>A10</f>
        <v>Electricity and gas</v>
      </c>
      <c r="B53" s="40">
        <f t="shared" si="17"/>
        <v>3.3699572111566933</v>
      </c>
      <c r="C53" s="44">
        <f t="shared" si="17"/>
        <v>16.141356255969708</v>
      </c>
      <c r="D53" s="40">
        <f t="shared" si="17"/>
        <v>-0.70899562736383981</v>
      </c>
      <c r="E53" s="40">
        <f t="shared" si="17"/>
        <v>-2.9865414389729228E-2</v>
      </c>
      <c r="F53" s="44">
        <f t="shared" si="18"/>
        <v>-0.25675671287757051</v>
      </c>
      <c r="H53" s="40">
        <f t="shared" si="19"/>
        <v>11.022297013041646</v>
      </c>
      <c r="I53" s="40">
        <f t="shared" si="19"/>
        <v>11.545459557809977</v>
      </c>
      <c r="J53" s="40">
        <f t="shared" si="19"/>
        <v>13.054213633923764</v>
      </c>
      <c r="K53" s="40">
        <f t="shared" si="19"/>
        <v>12.226505521983762</v>
      </c>
      <c r="L53" s="40">
        <f t="shared" si="19"/>
        <v>11.705852926463228</v>
      </c>
    </row>
    <row r="54" spans="1:12" x14ac:dyDescent="0.2">
      <c r="A54" t="str">
        <f>A11</f>
        <v>Water and sewerage</v>
      </c>
      <c r="B54" s="40">
        <f t="shared" si="17"/>
        <v>5.7549135022431752</v>
      </c>
      <c r="C54" s="44">
        <f t="shared" si="17"/>
        <v>-8.5885761589407412</v>
      </c>
      <c r="D54" s="40">
        <f t="shared" si="17"/>
        <v>1.4728379106655476</v>
      </c>
      <c r="E54" s="40">
        <f t="shared" si="17"/>
        <v>1.1335741433886382</v>
      </c>
      <c r="F54" s="44">
        <f t="shared" si="18"/>
        <v>1.2465358456426046</v>
      </c>
      <c r="H54" s="40">
        <f t="shared" si="19"/>
        <v>23.216539455496136</v>
      </c>
      <c r="I54" s="40">
        <f t="shared" si="19"/>
        <v>26.641671720791798</v>
      </c>
      <c r="J54" s="40">
        <f t="shared" si="19"/>
        <v>23.709071390230733</v>
      </c>
      <c r="K54" s="40">
        <f t="shared" si="19"/>
        <v>24.75515732444266</v>
      </c>
      <c r="L54" s="40">
        <f t="shared" si="19"/>
        <v>26.608304152076041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1.1544594423676502</v>
      </c>
      <c r="C56" s="44">
        <f t="shared" si="20"/>
        <v>-0.49359993307114269</v>
      </c>
      <c r="D56" s="44">
        <f t="shared" si="20"/>
        <v>-0.8751123584130327</v>
      </c>
      <c r="E56" s="44">
        <f t="shared" si="20"/>
        <v>-0.7595449107642871</v>
      </c>
      <c r="F56" s="44">
        <f t="shared" si="18"/>
        <v>-0.79808235638992864</v>
      </c>
      <c r="H56" s="44">
        <f>(B13/B$40)*100</f>
        <v>7.2053115552834752</v>
      </c>
      <c r="I56" s="44">
        <f>(C13/C$40)*100</f>
        <v>7.258178126244812</v>
      </c>
      <c r="J56" s="44">
        <f>(D13/D$40)*100</f>
        <v>7.328079099386847</v>
      </c>
      <c r="K56" s="44">
        <f>(E13/E$40)*100</f>
        <v>6.7829152484196662</v>
      </c>
      <c r="L56" s="44">
        <f>(F13/F$40)*100</f>
        <v>6.0071399930741638</v>
      </c>
    </row>
    <row r="57" spans="1:12" x14ac:dyDescent="0.2">
      <c r="A57" t="str">
        <f>A14</f>
        <v>Food drink and tobacco</v>
      </c>
      <c r="B57" s="40">
        <f t="shared" si="20"/>
        <v>2.1693171833852221</v>
      </c>
      <c r="C57" s="44">
        <f t="shared" si="20"/>
        <v>0.58646378189941561</v>
      </c>
      <c r="D57" s="40">
        <f t="shared" si="20"/>
        <v>0.38157110706187325</v>
      </c>
      <c r="E57" s="40">
        <f t="shared" si="20"/>
        <v>-9.783217675248812E-2</v>
      </c>
      <c r="F57" s="44">
        <f t="shared" si="18"/>
        <v>6.1713983165345709E-2</v>
      </c>
      <c r="H57" s="40">
        <f t="shared" ref="H57:L59" si="21">(B14/B$13)*100</f>
        <v>10.143124923357208</v>
      </c>
      <c r="I57" s="40">
        <f t="shared" si="21"/>
        <v>10.556345687275133</v>
      </c>
      <c r="J57" s="40">
        <f t="shared" si="21"/>
        <v>10.670926517571909</v>
      </c>
      <c r="K57" s="40">
        <f t="shared" si="21"/>
        <v>11.364714564335037</v>
      </c>
      <c r="L57" s="40">
        <f t="shared" si="21"/>
        <v>12.145633829524995</v>
      </c>
    </row>
    <row r="58" spans="1:12" x14ac:dyDescent="0.2">
      <c r="A58" t="str">
        <f>A15</f>
        <v>Engineering</v>
      </c>
      <c r="B58" s="40">
        <f t="shared" si="20"/>
        <v>1.2483914837314591</v>
      </c>
      <c r="C58" s="44">
        <f t="shared" si="20"/>
        <v>-2.4509803921567985</v>
      </c>
      <c r="D58" s="40">
        <f t="shared" si="20"/>
        <v>-0.83007747816914446</v>
      </c>
      <c r="E58" s="40">
        <f t="shared" si="20"/>
        <v>-1.9494115802086598</v>
      </c>
      <c r="F58" s="44">
        <f t="shared" si="18"/>
        <v>-1.5777110748806278</v>
      </c>
      <c r="H58" s="40">
        <f t="shared" si="21"/>
        <v>24.825254454040589</v>
      </c>
      <c r="I58" s="40">
        <f t="shared" si="21"/>
        <v>24.917593909478754</v>
      </c>
      <c r="J58" s="40">
        <f t="shared" si="21"/>
        <v>24.427442407936738</v>
      </c>
      <c r="K58" s="40">
        <f t="shared" si="21"/>
        <v>24.482982798306171</v>
      </c>
      <c r="L58" s="40">
        <f t="shared" si="21"/>
        <v>21.700957618280121</v>
      </c>
    </row>
    <row r="59" spans="1:12" x14ac:dyDescent="0.2">
      <c r="A59" t="str">
        <f>A16</f>
        <v>Rest of manufacturing</v>
      </c>
      <c r="B59" s="40">
        <f t="shared" si="20"/>
        <v>0.95728829640067126</v>
      </c>
      <c r="C59" s="44">
        <f t="shared" si="20"/>
        <v>8.5572036095804549E-2</v>
      </c>
      <c r="D59" s="40">
        <f t="shared" si="20"/>
        <v>-1.1050681271771667</v>
      </c>
      <c r="E59" s="40">
        <f t="shared" si="20"/>
        <v>-0.45424499698363263</v>
      </c>
      <c r="F59" s="44">
        <f t="shared" si="18"/>
        <v>-0.67166054688272414</v>
      </c>
      <c r="H59" s="40">
        <f t="shared" si="21"/>
        <v>65.031620622602219</v>
      </c>
      <c r="I59" s="40">
        <f t="shared" si="21"/>
        <v>64.526060403246106</v>
      </c>
      <c r="J59" s="40">
        <f t="shared" si="21"/>
        <v>64.901631074491348</v>
      </c>
      <c r="K59" s="40">
        <f t="shared" si="21"/>
        <v>64.152302637358787</v>
      </c>
      <c r="L59" s="40">
        <f t="shared" si="21"/>
        <v>66.153408552194875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2.2694421232112516</v>
      </c>
      <c r="C61" s="44">
        <f>IF(AND(D$5-C$5 &lt;&gt; 0,C18&lt;&gt;0,D18&lt;&gt;0),(EXP(LN(D18/C18)/(D$5-C$5))-1)*100,0)</f>
        <v>0.1636577507283743</v>
      </c>
      <c r="D61" s="44">
        <f>IF(AND(E$5-D$5 &lt;&gt; 0,D18&lt;&gt;0,E18&lt;&gt;0),(EXP(LN(E18/D18)/(E$5-D$5))-1)*100,0)</f>
        <v>1.6395054844474233</v>
      </c>
      <c r="E61" s="44">
        <f>IF(AND(F$5-E$5 &lt;&gt; 0,E18&lt;&gt;0,F18&lt;&gt;0),(EXP(LN(F18/E18)/(F$5-E$5))-1)*100,0)</f>
        <v>1.0105000813585896</v>
      </c>
      <c r="F61" s="44">
        <f t="shared" si="18"/>
        <v>1.2197348375943662</v>
      </c>
      <c r="H61" s="44">
        <f>(B18/B$40)*100</f>
        <v>6.7685724564049989</v>
      </c>
      <c r="I61" s="44">
        <f>(C18/C$40)*100</f>
        <v>7.1238596286688702</v>
      </c>
      <c r="J61" s="44">
        <f>(D18/D$40)*100</f>
        <v>7.2399745667474837</v>
      </c>
      <c r="K61" s="44">
        <f>(E18/E$40)*100</f>
        <v>7.5956065329939246</v>
      </c>
      <c r="L61" s="44">
        <f>(F18/F$40)*100</f>
        <v>8.0277079118595722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1.6085988265224671</v>
      </c>
      <c r="C63" s="44">
        <f t="shared" si="22"/>
        <v>-0.26827970796510225</v>
      </c>
      <c r="D63" s="44">
        <f t="shared" si="22"/>
        <v>0.4925691875534044</v>
      </c>
      <c r="E63" s="44">
        <f t="shared" si="22"/>
        <v>0.42164697513011884</v>
      </c>
      <c r="F63" s="44">
        <f t="shared" si="18"/>
        <v>0.44528214940871003</v>
      </c>
      <c r="H63" s="44">
        <f>(B20/B$40)*100</f>
        <v>25.822136108604116</v>
      </c>
      <c r="I63" s="44">
        <f>(C20/C$40)*100</f>
        <v>26.481875503997976</v>
      </c>
      <c r="J63" s="44">
        <f>(D20/D$40)*100</f>
        <v>26.797455688965087</v>
      </c>
      <c r="K63" s="44">
        <f>(E20/E$40)*100</f>
        <v>26.5629320290228</v>
      </c>
      <c r="L63" s="44">
        <f>(F20/F$40)*100</f>
        <v>26.479714582535934</v>
      </c>
    </row>
    <row r="64" spans="1:12" x14ac:dyDescent="0.2">
      <c r="A64" t="str">
        <f>A21</f>
        <v>Wholesale and retail trade</v>
      </c>
      <c r="B64" s="40">
        <f t="shared" si="22"/>
        <v>1.4382283129518392</v>
      </c>
      <c r="C64" s="44">
        <f t="shared" si="22"/>
        <v>2.9703287121107813</v>
      </c>
      <c r="D64" s="40">
        <f t="shared" si="22"/>
        <v>0.15999561438280185</v>
      </c>
      <c r="E64" s="40">
        <f t="shared" si="22"/>
        <v>0.12713246599780348</v>
      </c>
      <c r="F64" s="44">
        <f t="shared" si="18"/>
        <v>0.13808565054989064</v>
      </c>
      <c r="H64" s="40">
        <f t="shared" ref="H64:L66" si="23">(B21/B$20)*100</f>
        <v>57.712199127935406</v>
      </c>
      <c r="I64" s="40">
        <f t="shared" si="23"/>
        <v>57.326099717503787</v>
      </c>
      <c r="J64" s="40">
        <f t="shared" si="23"/>
        <v>59.187661803183012</v>
      </c>
      <c r="K64" s="40">
        <f t="shared" si="23"/>
        <v>58.214734386216783</v>
      </c>
      <c r="L64" s="40">
        <f t="shared" si="23"/>
        <v>56.529781724010356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-6.2774375899532497E-2</v>
      </c>
      <c r="C65" s="44">
        <f t="shared" si="22"/>
        <v>-4.2978867159635836</v>
      </c>
      <c r="D65" s="40">
        <f t="shared" si="22"/>
        <v>0.67638569022967499</v>
      </c>
      <c r="E65" s="40">
        <f t="shared" si="22"/>
        <v>0.10342328689216806</v>
      </c>
      <c r="F65" s="44">
        <f t="shared" si="18"/>
        <v>0.29404752368455966</v>
      </c>
      <c r="H65" s="40">
        <f t="shared" si="23"/>
        <v>13.05555012416167</v>
      </c>
      <c r="I65" s="40">
        <f t="shared" si="23"/>
        <v>12.217503760501812</v>
      </c>
      <c r="J65" s="40">
        <f t="shared" si="23"/>
        <v>11.723862032179014</v>
      </c>
      <c r="K65" s="40">
        <f t="shared" si="23"/>
        <v>11.831478822684845</v>
      </c>
      <c r="L65" s="40">
        <f t="shared" si="23"/>
        <v>11.461855474967518</v>
      </c>
    </row>
    <row r="66" spans="1:12" x14ac:dyDescent="0.2">
      <c r="A66" t="str">
        <f>A23</f>
        <v>Accommodation and food</v>
      </c>
      <c r="B66" s="40">
        <f t="shared" si="22"/>
        <v>2.656044977636185</v>
      </c>
      <c r="C66" s="44">
        <f t="shared" si="22"/>
        <v>-4.7476359694036407</v>
      </c>
      <c r="D66" s="40">
        <f t="shared" si="22"/>
        <v>1.08346073674217</v>
      </c>
      <c r="E66" s="40">
        <f t="shared" si="22"/>
        <v>1.0900735355123148</v>
      </c>
      <c r="F66" s="44">
        <f t="shared" si="18"/>
        <v>1.0878692211898855</v>
      </c>
      <c r="H66" s="40">
        <f t="shared" si="23"/>
        <v>29.232250747902928</v>
      </c>
      <c r="I66" s="40">
        <f t="shared" si="23"/>
        <v>30.4563965219944</v>
      </c>
      <c r="J66" s="40">
        <f t="shared" si="23"/>
        <v>29.088476164637981</v>
      </c>
      <c r="K66" s="40">
        <f t="shared" si="23"/>
        <v>29.95378679109837</v>
      </c>
      <c r="L66" s="40">
        <f t="shared" si="23"/>
        <v>32.00836280102213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0.77949311872433924</v>
      </c>
      <c r="C68" s="44">
        <f t="shared" si="24"/>
        <v>-2.6769459409251017</v>
      </c>
      <c r="D68" s="44">
        <f t="shared" si="24"/>
        <v>0.85925902101116058</v>
      </c>
      <c r="E68" s="44">
        <f t="shared" si="24"/>
        <v>0.57544414084564899</v>
      </c>
      <c r="F68" s="44">
        <f t="shared" si="18"/>
        <v>0.66996025124606007</v>
      </c>
      <c r="H68" s="44">
        <f>(B25/B$40)*100</f>
        <v>32.934545936496121</v>
      </c>
      <c r="I68" s="44">
        <f>(C25/C$40)*100</f>
        <v>32.687001467059176</v>
      </c>
      <c r="J68" s="44">
        <f>(D25/D$40)*100</f>
        <v>32.277680842254718</v>
      </c>
      <c r="K68" s="44">
        <f>(E25/E$40)*100</f>
        <v>32.583211769304818</v>
      </c>
      <c r="L68" s="44">
        <f>(F25/F$40)*100</f>
        <v>32.982029270782078</v>
      </c>
    </row>
    <row r="69" spans="1:12" x14ac:dyDescent="0.2">
      <c r="A69" t="str">
        <f>A26</f>
        <v>Media</v>
      </c>
      <c r="B69" s="40">
        <f t="shared" si="24"/>
        <v>-2.274729863511582</v>
      </c>
      <c r="C69" s="44">
        <f t="shared" si="24"/>
        <v>0.64129970072657194</v>
      </c>
      <c r="D69" s="40">
        <f t="shared" si="24"/>
        <v>-0.70223198239888207</v>
      </c>
      <c r="E69" s="40">
        <f t="shared" si="24"/>
        <v>-0.25145111257752761</v>
      </c>
      <c r="F69" s="44">
        <f t="shared" si="18"/>
        <v>-0.40193832323219825</v>
      </c>
      <c r="H69" s="40">
        <f t="shared" ref="H69:L71" si="25">(B26/B$25)*100</f>
        <v>1.9657441581486947</v>
      </c>
      <c r="I69" s="40">
        <f t="shared" si="25"/>
        <v>1.7380642764257874</v>
      </c>
      <c r="J69" s="40">
        <f t="shared" si="25"/>
        <v>1.7973238656969954</v>
      </c>
      <c r="K69" s="40">
        <f t="shared" si="25"/>
        <v>1.6624358983737764</v>
      </c>
      <c r="L69" s="40">
        <f t="shared" si="25"/>
        <v>1.5307038751122466</v>
      </c>
    </row>
    <row r="70" spans="1:12" x14ac:dyDescent="0.2">
      <c r="A70" t="str">
        <f>A27</f>
        <v>Information technology</v>
      </c>
      <c r="B70" s="40">
        <f t="shared" si="24"/>
        <v>-1.3305106485430152</v>
      </c>
      <c r="C70" s="44">
        <f t="shared" si="24"/>
        <v>0.42143118028827864</v>
      </c>
      <c r="D70" s="40">
        <f t="shared" si="24"/>
        <v>1.3851471955595773</v>
      </c>
      <c r="E70" s="40">
        <f t="shared" si="24"/>
        <v>0.7484174002055477</v>
      </c>
      <c r="F70" s="44">
        <f t="shared" si="18"/>
        <v>0.96021510297736867</v>
      </c>
      <c r="H70" s="40">
        <f t="shared" si="25"/>
        <v>14.392206010294409</v>
      </c>
      <c r="I70" s="40">
        <f t="shared" si="25"/>
        <v>13.224224410180202</v>
      </c>
      <c r="J70" s="40">
        <f t="shared" si="25"/>
        <v>13.645230869075572</v>
      </c>
      <c r="K70" s="40">
        <f t="shared" si="25"/>
        <v>14.004696518577589</v>
      </c>
      <c r="L70" s="40">
        <f t="shared" si="25"/>
        <v>14.247426953098033</v>
      </c>
    </row>
    <row r="71" spans="1:12" x14ac:dyDescent="0.2">
      <c r="A71" t="str">
        <f>A28</f>
        <v>Finance and insurance</v>
      </c>
      <c r="B71" s="40">
        <f t="shared" si="24"/>
        <v>-0.5773551864604709</v>
      </c>
      <c r="C71" s="44">
        <f t="shared" si="24"/>
        <v>4.8768438139600523</v>
      </c>
      <c r="D71" s="40">
        <f t="shared" si="24"/>
        <v>-0.16338632767406436</v>
      </c>
      <c r="E71" s="40">
        <f t="shared" si="24"/>
        <v>-0.44541949526006874</v>
      </c>
      <c r="F71" s="44">
        <f t="shared" si="18"/>
        <v>-0.35149707615276249</v>
      </c>
      <c r="H71" s="40">
        <f t="shared" si="25"/>
        <v>11.115326978870854</v>
      </c>
      <c r="I71" s="40">
        <f t="shared" si="25"/>
        <v>10.528701467583151</v>
      </c>
      <c r="J71" s="40">
        <f t="shared" si="25"/>
        <v>11.345893221859569</v>
      </c>
      <c r="K71" s="40">
        <f t="shared" si="25"/>
        <v>10.782241014799149</v>
      </c>
      <c r="L71" s="40">
        <f t="shared" si="25"/>
        <v>9.7364785521862309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0.76237984365739031</v>
      </c>
      <c r="C72" s="44">
        <f t="shared" si="27"/>
        <v>9.8685514234755356</v>
      </c>
      <c r="D72" s="40">
        <f t="shared" si="27"/>
        <v>-1.1655557327566624</v>
      </c>
      <c r="E72" s="40">
        <f t="shared" si="27"/>
        <v>0.53275417959144367</v>
      </c>
      <c r="F72" s="44">
        <f t="shared" si="18"/>
        <v>-3.656712951943808E-2</v>
      </c>
      <c r="H72" s="40">
        <f t="shared" ref="H72:L72" si="28">(B29/B$25)*100</f>
        <v>5.6285667199399105</v>
      </c>
      <c r="I72" s="40">
        <f t="shared" si="28"/>
        <v>5.624744566227017</v>
      </c>
      <c r="J72" s="40">
        <f t="shared" si="28"/>
        <v>6.3498062570386811</v>
      </c>
      <c r="K72" s="40">
        <f t="shared" si="28"/>
        <v>5.7375070411201428</v>
      </c>
      <c r="L72" s="40">
        <f t="shared" si="28"/>
        <v>5.7132002486702982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2.3201277883146298</v>
      </c>
      <c r="C73" s="44">
        <f t="shared" si="29"/>
        <v>-4.4982789534986578</v>
      </c>
      <c r="D73" s="40">
        <f t="shared" si="29"/>
        <v>0.96620984848712066</v>
      </c>
      <c r="E73" s="40">
        <f t="shared" si="29"/>
        <v>0.67378170502647716</v>
      </c>
      <c r="F73" s="44">
        <f t="shared" si="18"/>
        <v>0.77116352497124119</v>
      </c>
      <c r="H73" s="40">
        <f t="shared" ref="H73:L73" si="30">(B30/B$25)*100</f>
        <v>26.716720514795767</v>
      </c>
      <c r="I73" s="40">
        <f t="shared" si="30"/>
        <v>28.388259334943289</v>
      </c>
      <c r="J73" s="40">
        <f t="shared" si="30"/>
        <v>27.856992880184816</v>
      </c>
      <c r="K73" s="40">
        <f t="shared" si="30"/>
        <v>28.005003767456472</v>
      </c>
      <c r="L73" s="40">
        <f t="shared" si="30"/>
        <v>28.280030393037265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1.6174706122087601</v>
      </c>
      <c r="C74" s="44">
        <f t="shared" si="31"/>
        <v>-7.1474132432294279</v>
      </c>
      <c r="D74" s="40">
        <f t="shared" si="31"/>
        <v>1.6334364653517452</v>
      </c>
      <c r="E74" s="40">
        <f t="shared" si="31"/>
        <v>0.9175786899614069</v>
      </c>
      <c r="F74" s="44">
        <f t="shared" si="18"/>
        <v>1.1556359470419775</v>
      </c>
      <c r="H74" s="40">
        <f>(B31/B$25)*100</f>
        <v>20.849765636078583</v>
      </c>
      <c r="I74" s="40">
        <f t="shared" ref="I74:L74" si="32">(C31/C$25)*100</f>
        <v>21.551922719673048</v>
      </c>
      <c r="J74" s="40">
        <f t="shared" si="32"/>
        <v>20.561950027677529</v>
      </c>
      <c r="K74" s="40">
        <f t="shared" si="32"/>
        <v>21.363307168408991</v>
      </c>
      <c r="L74" s="40">
        <f t="shared" si="32"/>
        <v>22.101264074048458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-1.797251927643817</v>
      </c>
      <c r="C75" s="44">
        <f t="shared" si="33"/>
        <v>-5.5333888718374746</v>
      </c>
      <c r="D75" s="40">
        <f t="shared" si="33"/>
        <v>2.2165470322042413</v>
      </c>
      <c r="E75" s="40">
        <f t="shared" si="33"/>
        <v>1.0844104875921579</v>
      </c>
      <c r="F75" s="44">
        <f t="shared" si="18"/>
        <v>1.4603891670923907</v>
      </c>
      <c r="H75" s="40">
        <f t="shared" ref="H75:L75" si="34">(B32/B$25)*100</f>
        <v>9.3987022792514274</v>
      </c>
      <c r="I75" s="40">
        <f t="shared" si="34"/>
        <v>8.4737135426342167</v>
      </c>
      <c r="J75" s="40">
        <f t="shared" si="34"/>
        <v>8.2250090667888376</v>
      </c>
      <c r="K75" s="40">
        <f t="shared" si="34"/>
        <v>8.7935360688237445</v>
      </c>
      <c r="L75" s="40">
        <f t="shared" si="34"/>
        <v>9.2488084547903515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2.1157938254980913</v>
      </c>
      <c r="C76" s="44">
        <f t="shared" si="35"/>
        <v>-5.0246620063165164</v>
      </c>
      <c r="D76" s="40">
        <f t="shared" si="35"/>
        <v>-0.28482355353767197</v>
      </c>
      <c r="E76" s="40">
        <f t="shared" si="35"/>
        <v>3.1789549580940601E-2</v>
      </c>
      <c r="F76" s="44">
        <f t="shared" si="18"/>
        <v>-7.3859694331779302E-2</v>
      </c>
      <c r="H76" s="40">
        <f t="shared" ref="H76:L76" si="36">(B33/B$25)*100</f>
        <v>9.9329677026203544</v>
      </c>
      <c r="I76" s="40">
        <f t="shared" si="36"/>
        <v>10.470369682333288</v>
      </c>
      <c r="J76" s="40">
        <f t="shared" si="36"/>
        <v>10.217793811678016</v>
      </c>
      <c r="K76" s="40">
        <f t="shared" si="36"/>
        <v>9.6512725224401539</v>
      </c>
      <c r="L76" s="40">
        <f t="shared" si="36"/>
        <v>9.1420874490571116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3.1329463184537332E-2</v>
      </c>
      <c r="C78" s="44">
        <f t="shared" ref="C78:C83" si="38">IF(AND(D$5-C$5 &lt;&gt; 0,C35&lt;&gt;0,D35&lt;&gt;0),(EXP(LN(D35/C35)/(D$5-C$5))-1)*100,0)</f>
        <v>-2.1958537232843689</v>
      </c>
      <c r="D78" s="44">
        <f t="shared" si="37"/>
        <v>0.77492926650124527</v>
      </c>
      <c r="E78" s="44">
        <f t="shared" si="37"/>
        <v>0.46924919098689788</v>
      </c>
      <c r="F78" s="44">
        <f t="shared" si="18"/>
        <v>0.57103938615490346</v>
      </c>
      <c r="H78" s="44">
        <f>(B35/B$40)*100</f>
        <v>25.169173288228869</v>
      </c>
      <c r="I78" s="44">
        <f>(C35/C$40)*100</f>
        <v>24.246431937198203</v>
      </c>
      <c r="J78" s="44">
        <f>(D35/D$40)*100</f>
        <v>24.061163029120095</v>
      </c>
      <c r="K78" s="44">
        <f>(E35/E$40)*100</f>
        <v>24.187547076265961</v>
      </c>
      <c r="L78" s="44">
        <f>(F35/F$40)*100</f>
        <v>24.22631089726066</v>
      </c>
    </row>
    <row r="79" spans="1:12" x14ac:dyDescent="0.2">
      <c r="A79" t="str">
        <f>A36</f>
        <v>Public admin. and defence</v>
      </c>
      <c r="B79" s="40">
        <f t="shared" si="37"/>
        <v>-1.0612446708208156</v>
      </c>
      <c r="C79" s="44">
        <f t="shared" si="38"/>
        <v>3.1503351420361536</v>
      </c>
      <c r="D79" s="40">
        <f t="shared" si="37"/>
        <v>4.2665560937860114E-2</v>
      </c>
      <c r="E79" s="40">
        <f t="shared" si="37"/>
        <v>-0.16016884500786865</v>
      </c>
      <c r="F79" s="44">
        <f t="shared" si="18"/>
        <v>-9.2603111194144994E-2</v>
      </c>
      <c r="H79" s="40">
        <f>(B36/B$35)*100</f>
        <v>16.397273807792427</v>
      </c>
      <c r="I79" s="40">
        <f t="shared" ref="I79:L81" si="39">(C36/C$35)*100</f>
        <v>15.692540408416786</v>
      </c>
      <c r="J79" s="40">
        <f t="shared" si="39"/>
        <v>16.550329040022511</v>
      </c>
      <c r="K79" s="40">
        <f t="shared" si="39"/>
        <v>15.95770365954006</v>
      </c>
      <c r="L79" s="40">
        <f t="shared" si="39"/>
        <v>14.985705956478407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-0.7091465990134993</v>
      </c>
      <c r="C80" s="44">
        <f t="shared" si="38"/>
        <v>-3.0742826172050486</v>
      </c>
      <c r="D80" s="40">
        <f t="shared" si="40"/>
        <v>0.16750253365043211</v>
      </c>
      <c r="E80" s="40">
        <f t="shared" si="40"/>
        <v>0.36680074563608667</v>
      </c>
      <c r="F80" s="44">
        <f t="shared" si="18"/>
        <v>0.30032398793802262</v>
      </c>
      <c r="H80" s="40">
        <f>(B37/B$35)*100</f>
        <v>34.272990335959527</v>
      </c>
      <c r="I80" s="40">
        <f t="shared" si="39"/>
        <v>33.269387775546022</v>
      </c>
      <c r="J80" s="40">
        <f t="shared" si="39"/>
        <v>32.97057844467772</v>
      </c>
      <c r="K80" s="40">
        <f t="shared" si="39"/>
        <v>31.988824778638957</v>
      </c>
      <c r="L80" s="40">
        <f t="shared" si="39"/>
        <v>31.66412759314635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0.88634957205628861</v>
      </c>
      <c r="C81" s="44">
        <f t="shared" si="38"/>
        <v>-3.2670245443928714</v>
      </c>
      <c r="D81" s="40">
        <f t="shared" si="40"/>
        <v>1.3958392033945444</v>
      </c>
      <c r="E81" s="40">
        <f t="shared" si="40"/>
        <v>0.71676427727183079</v>
      </c>
      <c r="F81" s="44">
        <f t="shared" si="18"/>
        <v>0.94261574865550646</v>
      </c>
      <c r="H81" s="40">
        <f>(B38/B$35)*100</f>
        <v>49.32973585624805</v>
      </c>
      <c r="I81" s="40">
        <f t="shared" si="39"/>
        <v>51.038071816037188</v>
      </c>
      <c r="J81" s="40">
        <f t="shared" si="39"/>
        <v>50.479092515299762</v>
      </c>
      <c r="K81" s="40">
        <f t="shared" si="39"/>
        <v>52.053471561820977</v>
      </c>
      <c r="L81" s="40">
        <f t="shared" si="39"/>
        <v>53.350166450375248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0.96975887597958721</v>
      </c>
      <c r="C83" s="206">
        <f t="shared" si="38"/>
        <v>-1.4427701186278341</v>
      </c>
      <c r="D83" s="43">
        <f>IF(AND(E$5-D$5 &lt;&gt; 0,D40&lt;&gt;0,E40&lt;&gt;0),(EXP(LN(E40/D40)/(E$5-D$5))-1)*100,0)</f>
        <v>0.6693952331591424</v>
      </c>
      <c r="E83" s="43">
        <f>IF(AND(F$5-E$5 &lt;&gt; 0,E40&lt;&gt;0,F40&lt;&gt;0),(EXP(LN(F40/E40)/(F$5-E$5))-1)*100,0)</f>
        <v>0.4531618095065193</v>
      </c>
      <c r="F83" s="206">
        <f t="shared" si="18"/>
        <v>0.52518796141134416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2.2862193245967832</v>
      </c>
      <c r="C89" s="44">
        <f>IF(AND(F$5-D$5 &lt;&gt; 0,D7&lt;&gt;0,F7&lt;&gt;0),(EXP(LN(F7/D7)/(F$5-D$5))-1)*100,0)</f>
        <v>0.47083136996228792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1.8310383990049361</v>
      </c>
      <c r="C90" s="44">
        <f t="shared" ref="C90:C122" si="43">IF(AND(F$5-D$5 &lt;&gt; 0,D8&lt;&gt;0,F8&lt;&gt;0),(EXP(LN(F8/D8)/(F$5-D$5))-1)*100,0)</f>
        <v>0.46181358469288281</v>
      </c>
    </row>
    <row r="91" spans="1:12" x14ac:dyDescent="0.2">
      <c r="A91" s="30" t="str">
        <f t="shared" si="41"/>
        <v>Mining and quarrying</v>
      </c>
      <c r="B91" s="44">
        <f t="shared" si="42"/>
        <v>-3.5407125256613492</v>
      </c>
      <c r="C91" s="44">
        <f t="shared" si="43"/>
        <v>-3.1798805294358745</v>
      </c>
    </row>
    <row r="92" spans="1:12" x14ac:dyDescent="0.2">
      <c r="A92" s="30" t="str">
        <f t="shared" si="41"/>
        <v>Electricity and gas</v>
      </c>
      <c r="B92" s="44">
        <f t="shared" si="42"/>
        <v>5.8066216597704168</v>
      </c>
      <c r="C92" s="44">
        <f t="shared" si="43"/>
        <v>-0.25675671287757051</v>
      </c>
    </row>
    <row r="93" spans="1:12" x14ac:dyDescent="0.2">
      <c r="A93" s="30" t="str">
        <f t="shared" si="41"/>
        <v>Water and sewerage</v>
      </c>
      <c r="B93" s="44">
        <f t="shared" si="42"/>
        <v>2.7165769985479038</v>
      </c>
      <c r="C93" s="44">
        <f t="shared" si="43"/>
        <v>1.2465358456426046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0.82267824518167387</v>
      </c>
      <c r="C95" s="44">
        <f t="shared" si="43"/>
        <v>-0.79808235638992864</v>
      </c>
    </row>
    <row r="96" spans="1:12" x14ac:dyDescent="0.2">
      <c r="A96" s="30" t="str">
        <f t="shared" si="41"/>
        <v>Food drink and tobacco</v>
      </c>
      <c r="B96" s="44">
        <f t="shared" si="42"/>
        <v>1.8507662846487527</v>
      </c>
      <c r="C96" s="44">
        <f t="shared" si="43"/>
        <v>6.1713983165345709E-2</v>
      </c>
    </row>
    <row r="97" spans="1:3" x14ac:dyDescent="0.2">
      <c r="A97" s="30" t="str">
        <f t="shared" si="41"/>
        <v>Engineering</v>
      </c>
      <c r="B97" s="44">
        <f t="shared" si="42"/>
        <v>0.4974605275903432</v>
      </c>
      <c r="C97" s="44">
        <f t="shared" si="43"/>
        <v>-1.5777110748806278</v>
      </c>
    </row>
    <row r="98" spans="1:3" x14ac:dyDescent="0.2">
      <c r="A98" s="30" t="str">
        <f t="shared" si="41"/>
        <v>Rest of manufacturing</v>
      </c>
      <c r="B98" s="44">
        <f t="shared" si="42"/>
        <v>0.78233975870760641</v>
      </c>
      <c r="C98" s="44">
        <f t="shared" si="43"/>
        <v>-0.67166054688272414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1.8447730260511497</v>
      </c>
      <c r="C100" s="44">
        <f t="shared" si="43"/>
        <v>1.2197348375943662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1.2304184540083085</v>
      </c>
      <c r="C102" s="44">
        <f t="shared" si="43"/>
        <v>0.44528214940871003</v>
      </c>
    </row>
    <row r="103" spans="1:3" x14ac:dyDescent="0.2">
      <c r="A103" s="30" t="str">
        <f t="shared" si="41"/>
        <v>Wholesale and retail trade</v>
      </c>
      <c r="B103" s="44">
        <f t="shared" si="42"/>
        <v>1.7428137536110944</v>
      </c>
      <c r="C103" s="44">
        <f t="shared" si="43"/>
        <v>0.13808565054989064</v>
      </c>
    </row>
    <row r="104" spans="1:3" x14ac:dyDescent="0.2">
      <c r="A104" s="30" t="str">
        <f t="shared" si="41"/>
        <v>Transport and storage</v>
      </c>
      <c r="B104" s="44">
        <f t="shared" si="42"/>
        <v>-0.92453106349301706</v>
      </c>
      <c r="C104" s="44">
        <f t="shared" si="43"/>
        <v>0.29404752368455966</v>
      </c>
    </row>
    <row r="105" spans="1:3" x14ac:dyDescent="0.2">
      <c r="A105" s="30" t="str">
        <f t="shared" si="41"/>
        <v>Accommodation and food</v>
      </c>
      <c r="B105" s="44">
        <f t="shared" si="42"/>
        <v>1.1306445464311254</v>
      </c>
      <c r="C105" s="44">
        <f t="shared" si="43"/>
        <v>1.0878692211898855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7.852168678272875E-2</v>
      </c>
      <c r="C107" s="44">
        <f t="shared" si="43"/>
        <v>0.66996025124606007</v>
      </c>
    </row>
    <row r="108" spans="1:3" x14ac:dyDescent="0.2">
      <c r="A108" s="30" t="str">
        <f t="shared" si="41"/>
        <v>Media</v>
      </c>
      <c r="B108" s="44">
        <f t="shared" si="42"/>
        <v>-1.6983627966074999</v>
      </c>
      <c r="C108" s="44">
        <f t="shared" si="43"/>
        <v>-0.40193832323219825</v>
      </c>
    </row>
    <row r="109" spans="1:3" x14ac:dyDescent="0.2">
      <c r="A109" s="30" t="str">
        <f t="shared" si="41"/>
        <v>Information technology</v>
      </c>
      <c r="B109" s="44">
        <f t="shared" si="42"/>
        <v>-0.98258464695714087</v>
      </c>
      <c r="C109" s="44">
        <f t="shared" si="43"/>
        <v>0.96021510297736867</v>
      </c>
    </row>
    <row r="110" spans="1:3" x14ac:dyDescent="0.2">
      <c r="A110" s="30" t="str">
        <f t="shared" si="41"/>
        <v>Finance and insurance</v>
      </c>
      <c r="B110" s="44">
        <f t="shared" si="42"/>
        <v>0.49030662279059278</v>
      </c>
      <c r="C110" s="44">
        <f t="shared" si="43"/>
        <v>-0.35149707615276249</v>
      </c>
    </row>
    <row r="111" spans="1:3" x14ac:dyDescent="0.2">
      <c r="A111" s="30" t="str">
        <f t="shared" si="41"/>
        <v>Real estate</v>
      </c>
      <c r="B111" s="44">
        <f t="shared" si="42"/>
        <v>2.5211366914721367</v>
      </c>
      <c r="C111" s="44">
        <f t="shared" si="43"/>
        <v>-3.656712951943808E-2</v>
      </c>
    </row>
    <row r="112" spans="1:3" x14ac:dyDescent="0.2">
      <c r="A112" s="30" t="str">
        <f t="shared" si="41"/>
        <v>Professional services</v>
      </c>
      <c r="B112" s="44">
        <f t="shared" si="42"/>
        <v>0.91857248867215358</v>
      </c>
      <c r="C112" s="44">
        <f t="shared" si="43"/>
        <v>0.77116352497124119</v>
      </c>
    </row>
    <row r="113" spans="1:3" x14ac:dyDescent="0.2">
      <c r="A113" s="30" t="str">
        <f t="shared" si="41"/>
        <v>Support services</v>
      </c>
      <c r="B113" s="44">
        <f t="shared" si="42"/>
        <v>-0.1993187394643825</v>
      </c>
      <c r="C113" s="44">
        <f t="shared" si="43"/>
        <v>1.1556359470419775</v>
      </c>
    </row>
    <row r="114" spans="1:3" x14ac:dyDescent="0.2">
      <c r="A114" s="30" t="str">
        <f t="shared" si="41"/>
        <v>Arts and entertainment</v>
      </c>
      <c r="B114" s="44">
        <f t="shared" si="42"/>
        <v>-2.5561173573745322</v>
      </c>
      <c r="C114" s="44">
        <f t="shared" si="43"/>
        <v>1.4603891670923907</v>
      </c>
    </row>
    <row r="115" spans="1:3" x14ac:dyDescent="0.2">
      <c r="A115" s="30" t="str">
        <f t="shared" si="41"/>
        <v>Other services</v>
      </c>
      <c r="B115" s="44">
        <f t="shared" si="42"/>
        <v>0.64599641007758724</v>
      </c>
      <c r="C115" s="44">
        <f t="shared" si="43"/>
        <v>-7.3859694331779302E-2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-0.41812804265142223</v>
      </c>
      <c r="C117" s="44">
        <f t="shared" si="43"/>
        <v>0.57103938615490346</v>
      </c>
    </row>
    <row r="118" spans="1:3" x14ac:dyDescent="0.2">
      <c r="A118" s="30" t="str">
        <f t="shared" si="41"/>
        <v>Public admin. and defence</v>
      </c>
      <c r="B118" s="44">
        <f t="shared" si="42"/>
        <v>-0.23291510483810507</v>
      </c>
      <c r="C118" s="44">
        <f t="shared" si="43"/>
        <v>-9.2603111194144994E-2</v>
      </c>
    </row>
    <row r="119" spans="1:3" x14ac:dyDescent="0.2">
      <c r="A119" s="30" t="str">
        <f t="shared" si="41"/>
        <v>Education</v>
      </c>
      <c r="B119" s="44">
        <f t="shared" si="42"/>
        <v>-1.1867463685061197</v>
      </c>
      <c r="C119" s="44">
        <f t="shared" si="43"/>
        <v>0.30032398793802262</v>
      </c>
    </row>
    <row r="120" spans="1:3" x14ac:dyDescent="0.2">
      <c r="A120" s="30" t="str">
        <f t="shared" si="41"/>
        <v>Health and social work</v>
      </c>
      <c r="B120" s="44">
        <f t="shared" si="42"/>
        <v>4.16476349435424E-2</v>
      </c>
      <c r="C120" s="44">
        <f t="shared" si="43"/>
        <v>0.94261574865550646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0.48257432312979187</v>
      </c>
      <c r="C122" s="206">
        <f t="shared" si="43"/>
        <v>0.52518796141134416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Dorset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279.13938014083732</v>
      </c>
      <c r="C9" s="299" t="str">
        <f>CONCATENATE("(",ROUND((B9/$H11)*100,1),")")</f>
        <v>(34.4)</v>
      </c>
      <c r="D9" s="249">
        <f>SUM(D30,D51,D72,D93,D114,D135,D156,D177,D198,D219,D240,D261,D282,D303,D324,D345,D366,D387,D408,D429,D450,D471)</f>
        <v>70.81386395211679</v>
      </c>
      <c r="E9" s="299" t="str">
        <f>CONCATENATE("(",ROUND((D9/$H11)*100,1),")")</f>
        <v>(8.7)</v>
      </c>
      <c r="F9" s="249">
        <f>SUM(F30,F51,F72,F93,F114,F135,F156,F177,F198,F219,F240,F261,F282,F303,F324,F345,F366,F387,F408,F429,F450,F471)</f>
        <v>61.246336365844421</v>
      </c>
      <c r="G9" s="299" t="str">
        <f>CONCATENATE("(",ROUND((F9/$H11)*100,1),")")</f>
        <v>(7.5)</v>
      </c>
      <c r="H9" s="249">
        <f>SUM(H30,H51,H72,H93,H114,H135,H156,H177,H198,H219,H240,H261,H282,H303,H324,H345,H366,H387,H408,H429,H450,H471)</f>
        <v>411.19958045879849</v>
      </c>
      <c r="I9" s="299" t="str">
        <f>CONCATENATE("(",ROUND((H9/$H11)*100,1),")")</f>
        <v>(50.7)</v>
      </c>
      <c r="K9" s="249">
        <f>B14-B9</f>
        <v>7.1092252112400161</v>
      </c>
      <c r="L9" s="249">
        <f>D14-D9</f>
        <v>3.2448413589158349</v>
      </c>
      <c r="M9" s="249">
        <f>F14-F9</f>
        <v>3.5814414873669804</v>
      </c>
      <c r="N9" s="249">
        <f>SUM(K9:M9)</f>
        <v>13.935508057522831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187.11691300897485</v>
      </c>
      <c r="C10" s="299" t="str">
        <f>CONCATENATE("(",ROUND((B10/$H11)*100,1),")")</f>
        <v>(23.1)</v>
      </c>
      <c r="D10" s="249">
        <f t="shared" ref="D10" si="1">SUM(D31,D52,D73,D94,D115,D136,D157,D178,D199,D220,D241,D262,D283,D304,D325,D346,D367,D388,D409,D430,D451,D472)</f>
        <v>168.24357082360513</v>
      </c>
      <c r="E10" s="299" t="str">
        <f>CONCATENATE("(",ROUND((D10/$H11)*100,1),")")</f>
        <v>(20.7)</v>
      </c>
      <c r="F10" s="249">
        <f t="shared" ref="F10" si="2">SUM(F31,F52,F73,F94,F115,F136,F157,F178,F199,F220,F241,F262,F283,F304,F325,F346,F367,F388,F409,F430,F451,F472)</f>
        <v>44.97593570862135</v>
      </c>
      <c r="G10" s="299" t="str">
        <f>CONCATENATE("(",ROUND((F10/$H11)*100,1),")")</f>
        <v>(5.5)</v>
      </c>
      <c r="H10" s="249">
        <f t="shared" ref="H10" si="3">SUM(H31,H52,H73,H94,H115,H136,H157,H178,H199,H220,H241,H262,H283,H304,H325,H346,H367,H388,H409,H430,H451,H472)</f>
        <v>400.33641954120128</v>
      </c>
      <c r="I10" s="299" t="str">
        <f>CONCATENATE("(",ROUND((H10/$H11)*100,1),")")</f>
        <v>(49.3)</v>
      </c>
      <c r="K10" s="249">
        <f t="shared" ref="K10:K11" si="4">B15-B10</f>
        <v>8.980332524407487</v>
      </c>
      <c r="L10" s="249">
        <f t="shared" ref="L10:L11" si="5">D15-D10</f>
        <v>2.4647803141362488</v>
      </c>
      <c r="M10" s="249">
        <f t="shared" ref="M10:M11" si="6">F15-F10</f>
        <v>2.1473791039336732</v>
      </c>
      <c r="N10" s="249">
        <f t="shared" ref="N10:N11" si="7">SUM(K10:M10)</f>
        <v>13.592491942477409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466.25629314981222</v>
      </c>
      <c r="C11" s="299" t="str">
        <f>CONCATENATE("(",ROUND((B11/$H11)*100,1),")")</f>
        <v>(57.5)</v>
      </c>
      <c r="D11" s="249">
        <f t="shared" ref="D11" si="8">SUM(D32,D53,D74,D95,D116,D137,D158,D179,D200,D221,D242,D263,D284,D305,D326,D347,D368,D389,D410,D431,D452,D473)</f>
        <v>239.05743477572196</v>
      </c>
      <c r="E11" s="299" t="str">
        <f>CONCATENATE("(",ROUND((D11/$H11)*100,1),")")</f>
        <v>(29.5)</v>
      </c>
      <c r="F11" s="249">
        <f t="shared" ref="F11" si="9">SUM(F32,F53,F74,F95,F116,F137,F158,F179,F200,F221,F242,F263,F284,F305,F326,F347,F368,F389,F410,F431,F452,F473)</f>
        <v>106.22227207446578</v>
      </c>
      <c r="G11" s="299" t="str">
        <f>CONCATENATE("(",ROUND((F11/$H11)*100,1),")")</f>
        <v>(13.1)</v>
      </c>
      <c r="H11" s="249">
        <f t="shared" ref="H11" si="10">SUM(H32,H53,H74,H95,H116,H137,H158,H179,H200,H221,H242,H263,H284,H305,H326,H347,H368,H389,H410,H431,H452,H473)</f>
        <v>811.53599999999972</v>
      </c>
      <c r="I11" s="299" t="str">
        <f>CONCATENATE("(",ROUND((H11/$H11)*100,1),")")</f>
        <v>(100)</v>
      </c>
      <c r="K11" s="249">
        <f t="shared" si="4"/>
        <v>16.089557735647418</v>
      </c>
      <c r="L11" s="249">
        <f t="shared" si="5"/>
        <v>5.7096216730520268</v>
      </c>
      <c r="M11" s="249">
        <f t="shared" si="6"/>
        <v>5.7288205913006607</v>
      </c>
      <c r="N11" s="249">
        <f t="shared" si="7"/>
        <v>27.528000000000105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286.24860535207733</v>
      </c>
      <c r="C14" s="299" t="str">
        <f>CONCATENATE("(",ROUND((B14/$H16)*100,1),")")</f>
        <v>(34.1)</v>
      </c>
      <c r="D14" s="249">
        <f t="shared" ref="D14" si="11">SUM(D35,D56,D77,D98,D119,D140,D161,D182,D203,D224,D245,D266,D287,D308,D329,D350,D371,D392,D413,D434,D455,D476)</f>
        <v>74.058705311032625</v>
      </c>
      <c r="E14" s="299" t="str">
        <f>CONCATENATE("(",ROUND((D14/$H16)*100,1),")")</f>
        <v>(8.8)</v>
      </c>
      <c r="F14" s="249">
        <f t="shared" ref="F14" si="12">SUM(F35,F56,F77,F98,F119,F140,F161,F182,F203,F224,F245,F266,F287,F308,F329,F350,F371,F392,F413,F434,F455,F476)</f>
        <v>64.827777853211401</v>
      </c>
      <c r="G14" s="299" t="str">
        <f>CONCATENATE("(",ROUND((F14/$H16)*100,1),")")</f>
        <v>(7.7)</v>
      </c>
      <c r="H14" s="249">
        <f t="shared" ref="H14" si="13">SUM(H35,H56,H77,H98,H119,H140,H161,H182,H203,H224,H245,H266,H287,H308,H329,H350,H371,H392,H413,H434,H455,H476)</f>
        <v>425.13508851632139</v>
      </c>
      <c r="I14" s="299" t="str">
        <f>CONCATENATE("(",ROUND((H14/$H16)*100,1),")")</f>
        <v>(50.7)</v>
      </c>
      <c r="K14" s="249">
        <f>B19-B14</f>
        <v>7.6681006946172374</v>
      </c>
      <c r="L14" s="249">
        <f>D19-D14</f>
        <v>5.5024007838722468</v>
      </c>
      <c r="M14" s="249">
        <f>F19-F14</f>
        <v>5.3199694711302215</v>
      </c>
      <c r="N14" s="249">
        <f>SUM(K14:M14)</f>
        <v>18.490470949619706</v>
      </c>
    </row>
    <row r="15" spans="1:17" x14ac:dyDescent="0.2">
      <c r="A15" s="282" t="s">
        <v>365</v>
      </c>
      <c r="B15" s="249">
        <f t="shared" si="0"/>
        <v>196.09724553338233</v>
      </c>
      <c r="C15" s="299" t="str">
        <f>CONCATENATE("(",ROUND((B15/$H16)*100,1),")")</f>
        <v>(23.4)</v>
      </c>
      <c r="D15" s="249">
        <f t="shared" ref="D15" si="14">SUM(D36,D57,D78,D99,D120,D141,D162,D183,D204,D225,D246,D267,D288,D309,D330,D351,D372,D393,D414,D435,D456,D477)</f>
        <v>170.70835113774137</v>
      </c>
      <c r="E15" s="299" t="str">
        <f>CONCATENATE("(",ROUND((D15/$H16)*100,1),")")</f>
        <v>(20.3)</v>
      </c>
      <c r="F15" s="249">
        <f t="shared" ref="F15" si="15">SUM(F36,F57,F78,F99,F120,F141,F162,F183,F204,F225,F246,F267,F288,F309,F330,F351,F372,F393,F414,F435,F456,F477)</f>
        <v>47.123314812555023</v>
      </c>
      <c r="G15" s="299" t="str">
        <f>CONCATENATE("(",ROUND((F15/$H16)*100,1),")")</f>
        <v>(5.6)</v>
      </c>
      <c r="H15" s="249">
        <f t="shared" ref="H15" si="16">SUM(H36,H57,H78,H99,H120,H141,H162,H183,H204,H225,H246,H267,H288,H309,H330,H351,H372,H393,H414,H435,H456,H477)</f>
        <v>413.92891148367875</v>
      </c>
      <c r="I15" s="299" t="str">
        <f>CONCATENATE("(",ROUND((H15/$H16)*100,1),")")</f>
        <v>(49.3)</v>
      </c>
      <c r="K15" s="249">
        <f t="shared" ref="K15:K16" si="17">B20-B15</f>
        <v>14.645299042809199</v>
      </c>
      <c r="L15" s="249">
        <f t="shared" ref="L15:L16" si="18">D20-D15</f>
        <v>1.9263016257501704</v>
      </c>
      <c r="M15" s="249">
        <f t="shared" ref="M15:M16" si="19">F20-F15</f>
        <v>3.7459283818210878</v>
      </c>
      <c r="N15" s="249">
        <f t="shared" ref="N15:N16" si="20">SUM(K15:M15)</f>
        <v>20.317529050380458</v>
      </c>
    </row>
    <row r="16" spans="1:17" x14ac:dyDescent="0.2">
      <c r="A16" s="282" t="s">
        <v>363</v>
      </c>
      <c r="B16" s="249">
        <f t="shared" si="0"/>
        <v>482.34585088545964</v>
      </c>
      <c r="C16" s="299" t="str">
        <f>CONCATENATE("(",ROUND((B16/$H16)*100,1),")")</f>
        <v>(57.5)</v>
      </c>
      <c r="D16" s="249">
        <f t="shared" ref="D16" si="21">SUM(D37,D58,D79,D100,D121,D142,D163,D184,D205,D226,D247,D268,D289,D310,D331,D352,D373,D394,D415,D436,D457,D478)</f>
        <v>244.76705644877399</v>
      </c>
      <c r="E16" s="299" t="str">
        <f>CONCATENATE("(",ROUND((D16/$H16)*100,1),")")</f>
        <v>(29.2)</v>
      </c>
      <c r="F16" s="249">
        <f t="shared" ref="F16" si="22">SUM(F37,F58,F79,F100,F121,F142,F163,F184,F205,F226,F247,F268,F289,F310,F331,F352,F373,F394,F415,F436,F457,F478)</f>
        <v>111.95109266576644</v>
      </c>
      <c r="G16" s="299" t="str">
        <f>CONCATENATE("(",ROUND((F16/$H16)*100,1),")")</f>
        <v>(13.3)</v>
      </c>
      <c r="H16" s="249">
        <f t="shared" ref="H16" si="23">SUM(H37,H58,H79,H100,H121,H142,H163,H184,H205,H226,H247,H268,H289,H310,H331,H352,H373,H394,H415,H436,H457,H478)</f>
        <v>839.06400000000019</v>
      </c>
      <c r="I16" s="299" t="str">
        <f>CONCATENATE("(",ROUND((H16/$H16)*100,1),")")</f>
        <v>(100)</v>
      </c>
      <c r="K16" s="249">
        <f t="shared" si="17"/>
        <v>22.313399737426437</v>
      </c>
      <c r="L16" s="249">
        <f t="shared" si="18"/>
        <v>7.4287024096223888</v>
      </c>
      <c r="M16" s="249">
        <f t="shared" si="19"/>
        <v>9.0658978529513234</v>
      </c>
      <c r="N16" s="249">
        <f t="shared" si="20"/>
        <v>38.808000000000149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293.91670604669457</v>
      </c>
      <c r="C19" s="299" t="str">
        <f>CONCATENATE("(",ROUND((B19/$H21)*100,1),")")</f>
        <v>(33.5)</v>
      </c>
      <c r="D19" s="249">
        <f t="shared" ref="D19" si="24">SUM(D40,D61,D82,D103,D124,D145,D166,D187,D208,D229,D250,D271,D292,D313,D334,D355,D376,D397,D418,D439,D460,D481)</f>
        <v>79.561106094904872</v>
      </c>
      <c r="E19" s="299" t="str">
        <f>CONCATENATE("(",ROUND((D19/$H21)*100,1),")")</f>
        <v>(9.1)</v>
      </c>
      <c r="F19" s="249">
        <f t="shared" ref="F19" si="25">SUM(F40,F61,F82,F103,F124,F145,F166,F187,F208,F229,F250,F271,F292,F313,F334,F355,F376,F397,F418,F439,F460,F481)</f>
        <v>70.147747324341623</v>
      </c>
      <c r="G19" s="299" t="str">
        <f>CONCATENATE("(",ROUND((F19/$H21)*100,1),")")</f>
        <v>(8)</v>
      </c>
      <c r="H19" s="249">
        <f t="shared" ref="H19" si="26">SUM(H40,H61,H82,H103,H124,H145,H166,H187,H208,H229,H250,H271,H292,H313,H334,H355,H376,H397,H418,H439,H460,H481)</f>
        <v>443.62555946594091</v>
      </c>
      <c r="I19" s="299" t="str">
        <f>CONCATENATE("(",ROUND((H19/$H21)*100,1),")")</f>
        <v>(50.5)</v>
      </c>
      <c r="K19" s="249">
        <f>B19-B9</f>
        <v>14.777325905857253</v>
      </c>
      <c r="L19" s="249">
        <f>D19-D9</f>
        <v>8.7472421427880818</v>
      </c>
      <c r="M19" s="249">
        <f>F19-F9</f>
        <v>8.9014109584972019</v>
      </c>
      <c r="N19" s="249">
        <f>SUM(K19:M19)</f>
        <v>32.425979007142537</v>
      </c>
    </row>
    <row r="20" spans="1:14" x14ac:dyDescent="0.2">
      <c r="A20" s="282" t="s">
        <v>365</v>
      </c>
      <c r="B20" s="249">
        <f t="shared" si="0"/>
        <v>210.74254457619153</v>
      </c>
      <c r="C20" s="299" t="str">
        <f>CONCATENATE("(",ROUND((B20/$H21)*100,1),")")</f>
        <v>(24)</v>
      </c>
      <c r="D20" s="249">
        <f t="shared" ref="D20" si="27">SUM(D41,D62,D83,D104,D125,D146,D167,D188,D209,D230,D251,D272,D293,D314,D335,D356,D377,D398,D419,D440,D461,D482)</f>
        <v>172.63465276349154</v>
      </c>
      <c r="E20" s="299" t="str">
        <f>CONCATENATE("(",ROUND((D20/$H21)*100,1),")")</f>
        <v>(19.7)</v>
      </c>
      <c r="F20" s="249">
        <f t="shared" ref="F20" si="28">SUM(F41,F62,F83,F104,F125,F146,F167,F188,F209,F230,F251,F272,F293,F314,F335,F356,F377,F398,F419,F440,F461,F482)</f>
        <v>50.869243194376111</v>
      </c>
      <c r="G20" s="299" t="str">
        <f>CONCATENATE("(",ROUND((F20/$H21)*100,1),")")</f>
        <v>(5.8)</v>
      </c>
      <c r="H20" s="249">
        <f t="shared" ref="H20" si="29">SUM(H41,H62,H83,H104,H125,H146,H167,H188,H209,H230,H251,H272,H293,H314,H335,H356,H377,H398,H419,H440,H461,H482)</f>
        <v>434.24644053405916</v>
      </c>
      <c r="I20" s="299" t="str">
        <f>CONCATENATE("(",ROUND((H20/$H21)*100,1),")")</f>
        <v>(49.5)</v>
      </c>
      <c r="K20" s="249">
        <f t="shared" ref="K20:K21" si="30">B20-B10</f>
        <v>23.625631567216686</v>
      </c>
      <c r="L20" s="249">
        <f t="shared" ref="L20:L21" si="31">D20-D10</f>
        <v>4.3910819398864191</v>
      </c>
      <c r="M20" s="249">
        <f t="shared" ref="M20:M21" si="32">F20-F10</f>
        <v>5.8933074857547609</v>
      </c>
      <c r="N20" s="249">
        <f t="shared" ref="N20:N21" si="33">SUM(K20:M20)</f>
        <v>33.910020992857866</v>
      </c>
    </row>
    <row r="21" spans="1:14" x14ac:dyDescent="0.2">
      <c r="A21" s="282" t="s">
        <v>363</v>
      </c>
      <c r="B21" s="249">
        <f t="shared" si="0"/>
        <v>504.65925062288608</v>
      </c>
      <c r="C21" s="299" t="str">
        <f>CONCATENATE("(",ROUND((B21/$H21)*100,1),")")</f>
        <v>(57.5)</v>
      </c>
      <c r="D21" s="249">
        <f t="shared" ref="D21" si="34">SUM(D42,D63,D84,D105,D126,D147,D168,D189,D210,D231,D252,D273,D294,D315,D336,D357,D378,D399,D420,D441,D462,D483)</f>
        <v>252.19575885839637</v>
      </c>
      <c r="E21" s="299" t="str">
        <f>CONCATENATE("(",ROUND((D21/$H21)*100,1),")")</f>
        <v>(28.7)</v>
      </c>
      <c r="F21" s="249">
        <f>SUM(F42,F63,F84,F105,F126,F147,F168,F189,F210,F231,F252,F273,F294,F315,F336,F357,F378,F399,F420,F441,F462,F483)</f>
        <v>121.01699051871776</v>
      </c>
      <c r="G21" s="299" t="str">
        <f>CONCATENATE("(",ROUND((F21/$H21)*100,1),")")</f>
        <v>(13.8)</v>
      </c>
      <c r="H21" s="249">
        <f t="shared" ref="H21" si="35">SUM(H42,H63,H84,H105,H126,H147,H168,H189,H210,H231,H252,H273,H294,H315,H336,H357,H378,H399,H420,H441,H462,H483)</f>
        <v>877.87200000000018</v>
      </c>
      <c r="I21" s="299" t="str">
        <f>CONCATENATE("(",ROUND((H21/$H21)*100,1),")")</f>
        <v>(100)</v>
      </c>
      <c r="K21" s="249">
        <f t="shared" si="30"/>
        <v>38.402957473073855</v>
      </c>
      <c r="L21" s="249">
        <f t="shared" si="31"/>
        <v>13.138324082674416</v>
      </c>
      <c r="M21" s="249">
        <f t="shared" si="32"/>
        <v>14.794718444251984</v>
      </c>
      <c r="N21" s="249">
        <f t="shared" si="33"/>
        <v>66.336000000000254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5.0968431743927383</v>
      </c>
      <c r="C30" s="299" t="str">
        <f>CONCATENATE("(",ROUND((B30/$H32)*100,1),")")</f>
        <v>(45.8)</v>
      </c>
      <c r="D30" s="302">
        <f>'Ind T6'!M9</f>
        <v>1.4817232910438261E-2</v>
      </c>
      <c r="E30" s="299" t="str">
        <f>CONCATENATE("(",ROUND((D30/$H32)*100,1),")")</f>
        <v>(0.1)</v>
      </c>
      <c r="F30" s="302">
        <f>'Ind T6'!N9</f>
        <v>1.544696530883088</v>
      </c>
      <c r="G30" s="299" t="str">
        <f>CONCATENATE("(",ROUND((F30/$H32)*100,1),")")</f>
        <v>(13.9)</v>
      </c>
      <c r="H30" s="302">
        <f>SUM(B30,D30,F30)</f>
        <v>6.6563569381862644</v>
      </c>
      <c r="I30" s="299" t="str">
        <f>CONCATENATE("(",ROUND((H30/$H32)*100,1),")")</f>
        <v>(59.8)</v>
      </c>
      <c r="K30" s="302">
        <f>B35-B30</f>
        <v>0.32772351285602408</v>
      </c>
      <c r="L30" s="302">
        <f>D35-D30</f>
        <v>3.4078018719766769E-4</v>
      </c>
      <c r="M30" s="302">
        <f>F35-F30</f>
        <v>-1.7251976960779292E-3</v>
      </c>
      <c r="N30" s="302">
        <f>SUM(K30:M30)</f>
        <v>0.32633909534714384</v>
      </c>
    </row>
    <row r="31" spans="1:14" x14ac:dyDescent="0.2">
      <c r="A31" s="282" t="s">
        <v>365</v>
      </c>
      <c r="B31" s="302">
        <f>'Ind T6'!L8</f>
        <v>2.5283328387248742</v>
      </c>
      <c r="C31" s="299" t="str">
        <f>CONCATENATE("(",ROUND((B31/$H32)*100,1),")")</f>
        <v>(22.7)</v>
      </c>
      <c r="D31" s="302">
        <f>'Ind T6'!M8</f>
        <v>1.1631527834827493</v>
      </c>
      <c r="E31" s="299" t="str">
        <f>CONCATENATE("(",ROUND((D31/$H32)*100,1),")")</f>
        <v>(10.4)</v>
      </c>
      <c r="F31" s="302">
        <f>'Ind T6'!N8</f>
        <v>0.79015743960614293</v>
      </c>
      <c r="G31" s="299" t="str">
        <f>CONCATENATE("(",ROUND((F31/$H32)*100,1),")")</f>
        <v>(7.1)</v>
      </c>
      <c r="H31" s="302">
        <f t="shared" ref="H31" si="36">SUM(B31,D31,F31)</f>
        <v>4.4816430618137666</v>
      </c>
      <c r="I31" s="299" t="str">
        <f>CONCATENATE("(",ROUND((H31/$H32)*100,1),")")</f>
        <v>(40.2)</v>
      </c>
      <c r="K31" s="302">
        <f t="shared" ref="K31:K32" si="37">B36-B31</f>
        <v>7.5127410927493976E-2</v>
      </c>
      <c r="L31" s="302">
        <f t="shared" ref="L31:L32" si="38">D36-D31</f>
        <v>-1.9917801250219913E-3</v>
      </c>
      <c r="M31" s="302">
        <f t="shared" ref="M31:M32" si="39">F36-F31</f>
        <v>3.5525273850335326E-2</v>
      </c>
      <c r="N31" s="302">
        <f t="shared" ref="N31:N32" si="40">SUM(K31:M31)</f>
        <v>0.10866090465280731</v>
      </c>
    </row>
    <row r="32" spans="1:14" x14ac:dyDescent="0.2">
      <c r="A32" s="282" t="s">
        <v>363</v>
      </c>
      <c r="B32" s="302">
        <f>SUM(B30:B31)</f>
        <v>7.6251760131176125</v>
      </c>
      <c r="C32" s="299" t="str">
        <f>CONCATENATE("(",ROUND((B32/$H32)*100,1),")")</f>
        <v>(68.5)</v>
      </c>
      <c r="D32" s="302">
        <f>SUM(D30:D31)</f>
        <v>1.1779700163931877</v>
      </c>
      <c r="E32" s="299" t="str">
        <f>CONCATENATE("(",ROUND((D32/$H32)*100,1),")")</f>
        <v>(10.6)</v>
      </c>
      <c r="F32" s="302">
        <f>SUM(F30:F31)</f>
        <v>2.334853970489231</v>
      </c>
      <c r="G32" s="299" t="str">
        <f>CONCATENATE("(",ROUND((F32/$H32)*100,1),")")</f>
        <v>(21)</v>
      </c>
      <c r="H32" s="302">
        <f>SUM(H30:H31)</f>
        <v>11.13800000000003</v>
      </c>
      <c r="I32" s="299" t="str">
        <f>CONCATENATE("(",ROUND((H32/$H32)*100,1),")")</f>
        <v>(100)</v>
      </c>
      <c r="K32" s="302">
        <f t="shared" si="37"/>
        <v>0.40285092378351894</v>
      </c>
      <c r="L32" s="302">
        <f t="shared" si="38"/>
        <v>-1.6509999378244711E-3</v>
      </c>
      <c r="M32" s="302">
        <f t="shared" si="39"/>
        <v>3.3800076154257397E-2</v>
      </c>
      <c r="N32" s="302">
        <f t="shared" si="40"/>
        <v>0.43499999999995187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5.4245666872487623</v>
      </c>
      <c r="C35" s="299" t="str">
        <f>CONCATENATE("(",ROUND((B35/$H37)*100,1),")")</f>
        <v>(46.9)</v>
      </c>
      <c r="D35" s="302">
        <f>'Ind T6'!R9</f>
        <v>1.5158013097635929E-2</v>
      </c>
      <c r="E35" s="299" t="str">
        <f>CONCATENATE("(",ROUND((D35/$H37)*100,1),")")</f>
        <v>(0.1)</v>
      </c>
      <c r="F35" s="302">
        <f>'Ind T6'!S9</f>
        <v>1.5429713331870101</v>
      </c>
      <c r="G35" s="299" t="str">
        <f>CONCATENATE("(",ROUND((F35/$H37)*100,1),")")</f>
        <v>(13.3)</v>
      </c>
      <c r="H35" s="302">
        <f>SUM(B35,D35,F35)</f>
        <v>6.9826960335334087</v>
      </c>
      <c r="I35" s="299" t="str">
        <f>CONCATENATE("(",ROUND((H35/$H37)*100,1),")")</f>
        <v>(60.3)</v>
      </c>
      <c r="K35" s="302">
        <f>B40-B35</f>
        <v>0.49615527585399022</v>
      </c>
      <c r="L35" s="302">
        <f>D40-D35</f>
        <v>3.3900527307986761E-4</v>
      </c>
      <c r="M35" s="302">
        <f>F40-F35</f>
        <v>-0.10519240661771079</v>
      </c>
      <c r="N35" s="302">
        <f>SUM(K35:M35)</f>
        <v>0.39130187450935927</v>
      </c>
    </row>
    <row r="36" spans="1:14" x14ac:dyDescent="0.2">
      <c r="A36" s="282" t="s">
        <v>365</v>
      </c>
      <c r="B36" s="302">
        <f>'Ind T6'!Q8</f>
        <v>2.6034602496523682</v>
      </c>
      <c r="C36" s="299" t="str">
        <f>CONCATENATE("(",ROUND((B36/$H37)*100,1),")")</f>
        <v>(22.5)</v>
      </c>
      <c r="D36" s="302">
        <f>'Ind T6'!R8</f>
        <v>1.1611610033577273</v>
      </c>
      <c r="E36" s="299" t="str">
        <f>CONCATENATE("(",ROUND((D36/$H37)*100,1),")")</f>
        <v>(10)</v>
      </c>
      <c r="F36" s="302">
        <f>'Ind T6'!S8</f>
        <v>0.82568271345647826</v>
      </c>
      <c r="G36" s="299" t="str">
        <f>CONCATENATE("(",ROUND((F36/$H37)*100,1),")")</f>
        <v>(7.1)</v>
      </c>
      <c r="H36" s="302">
        <f t="shared" ref="H36" si="41">SUM(B36,D36,F36)</f>
        <v>4.5903039664665739</v>
      </c>
      <c r="I36" s="299" t="str">
        <f>CONCATENATE("(",ROUND((H36/$H37)*100,1),")")</f>
        <v>(39.7)</v>
      </c>
      <c r="K36" s="302">
        <f t="shared" ref="K36:K37" si="42">B41-B36</f>
        <v>1.5248873180876643E-2</v>
      </c>
      <c r="L36" s="302">
        <f t="shared" ref="L36:L37" si="43">D41-D36</f>
        <v>-7.493480830517929E-2</v>
      </c>
      <c r="M36" s="302">
        <f t="shared" ref="M36:M37" si="44">F41-F36</f>
        <v>3.038406061494614E-2</v>
      </c>
      <c r="N36" s="302">
        <f t="shared" ref="N36:N37" si="45">SUM(K36:M36)</f>
        <v>-2.9301874509356507E-2</v>
      </c>
    </row>
    <row r="37" spans="1:14" x14ac:dyDescent="0.2">
      <c r="A37" s="282" t="s">
        <v>363</v>
      </c>
      <c r="B37" s="302">
        <f>SUM(B35:B36)</f>
        <v>8.0280269369011314</v>
      </c>
      <c r="C37" s="299" t="str">
        <f>CONCATENATE("(",ROUND((B37/$H37)*100,1),")")</f>
        <v>(69.4)</v>
      </c>
      <c r="D37" s="302">
        <f>SUM(D35:D36)</f>
        <v>1.1763190164553632</v>
      </c>
      <c r="E37" s="299" t="str">
        <f>CONCATENATE("(",ROUND((D37/$H37)*100,1),")")</f>
        <v>(10.2)</v>
      </c>
      <c r="F37" s="302">
        <f>SUM(F35:F36)</f>
        <v>2.3686540466434884</v>
      </c>
      <c r="G37" s="299" t="str">
        <f>CONCATENATE("(",ROUND((F37/$H37)*100,1),")")</f>
        <v>(20.5)</v>
      </c>
      <c r="H37" s="302">
        <f>SUM(H35:H36)</f>
        <v>11.572999999999983</v>
      </c>
      <c r="I37" s="299" t="str">
        <f>CONCATENATE("(",ROUND((H37/$H37)*100,1),")")</f>
        <v>(100)</v>
      </c>
      <c r="K37" s="302">
        <f t="shared" si="42"/>
        <v>0.51140414903486686</v>
      </c>
      <c r="L37" s="302">
        <f t="shared" si="43"/>
        <v>-7.459580303209945E-2</v>
      </c>
      <c r="M37" s="302">
        <f t="shared" si="44"/>
        <v>-7.4808346002764647E-2</v>
      </c>
      <c r="N37" s="302">
        <f t="shared" si="45"/>
        <v>0.36200000000000276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5.9207219631027526</v>
      </c>
      <c r="C40" s="299" t="str">
        <f>CONCATENATE("(",ROUND((B40/$H42)*100,1),")")</f>
        <v>(49.6)</v>
      </c>
      <c r="D40" s="302">
        <f>'Ind T6'!W9</f>
        <v>1.5497018370715796E-2</v>
      </c>
      <c r="E40" s="299" t="str">
        <f>CONCATENATE("(",ROUND((D40/$H42)*100,1),")")</f>
        <v>(0.1)</v>
      </c>
      <c r="F40" s="302">
        <f>'Ind T6'!X9</f>
        <v>1.4377789265692993</v>
      </c>
      <c r="G40" s="299" t="str">
        <f>CONCATENATE("(",ROUND((F40/$H42)*100,1),")")</f>
        <v>(12)</v>
      </c>
      <c r="H40" s="302">
        <f>SUM(B40,D40,F40)</f>
        <v>7.3739979080427673</v>
      </c>
      <c r="I40" s="299" t="str">
        <f>CONCATENATE("(",ROUND((H40/$H42)*100,1),")")</f>
        <v>(61.8)</v>
      </c>
      <c r="K40" s="302">
        <f>B40-B30</f>
        <v>0.8238787887100143</v>
      </c>
      <c r="L40" s="302">
        <f>D40-D30</f>
        <v>6.7978546027753529E-4</v>
      </c>
      <c r="M40" s="302">
        <f>F40-F30</f>
        <v>-0.10691760431378872</v>
      </c>
      <c r="N40" s="302">
        <f>SUM(K40:M40)</f>
        <v>0.71764096985650316</v>
      </c>
    </row>
    <row r="41" spans="1:14" x14ac:dyDescent="0.2">
      <c r="A41" s="282" t="s">
        <v>365</v>
      </c>
      <c r="B41" s="302">
        <f>'Ind T6'!V8</f>
        <v>2.6187091228332449</v>
      </c>
      <c r="C41" s="299" t="str">
        <f>CONCATENATE("(",ROUND((B41/$H42)*100,1),")")</f>
        <v>(21.9)</v>
      </c>
      <c r="D41" s="302">
        <f>'Ind T6'!W8</f>
        <v>1.086226195052548</v>
      </c>
      <c r="E41" s="299" t="str">
        <f>CONCATENATE("(",ROUND((D41/$H42)*100,1),")")</f>
        <v>(9.1)</v>
      </c>
      <c r="F41" s="302">
        <f>'Ind T6'!X8</f>
        <v>0.8560667740714244</v>
      </c>
      <c r="G41" s="299" t="str">
        <f>CONCATENATE("(",ROUND((F41/$H42)*100,1),")")</f>
        <v>(7.2)</v>
      </c>
      <c r="H41" s="302">
        <f t="shared" ref="H41" si="46">SUM(B41,D41,F41)</f>
        <v>4.5610020919572172</v>
      </c>
      <c r="I41" s="299" t="str">
        <f>CONCATENATE("(",ROUND((H41/$H42)*100,1),")")</f>
        <v>(38.2)</v>
      </c>
      <c r="K41" s="302">
        <f t="shared" ref="K41:K42" si="47">B41-B31</f>
        <v>9.0376284108370619E-2</v>
      </c>
      <c r="L41" s="302">
        <f t="shared" ref="L41:L42" si="48">D41-D31</f>
        <v>-7.6926588430201281E-2</v>
      </c>
      <c r="M41" s="302">
        <f t="shared" ref="M41:M42" si="49">F41-F31</f>
        <v>6.5909334465281466E-2</v>
      </c>
      <c r="N41" s="302">
        <f t="shared" ref="N41:N42" si="50">SUM(K41:M41)</f>
        <v>7.9359030143450804E-2</v>
      </c>
    </row>
    <row r="42" spans="1:14" x14ac:dyDescent="0.2">
      <c r="A42" s="282" t="s">
        <v>363</v>
      </c>
      <c r="B42" s="302">
        <f>SUM(B40:B41)</f>
        <v>8.5394310859359983</v>
      </c>
      <c r="C42" s="299" t="str">
        <f>CONCATENATE("(",ROUND((B42/$H42)*100,1),")")</f>
        <v>(71.5)</v>
      </c>
      <c r="D42" s="302">
        <f>SUM(D40:D41)</f>
        <v>1.1017232134232637</v>
      </c>
      <c r="E42" s="299" t="str">
        <f>CONCATENATE("(",ROUND((D42/$H42)*100,1),")")</f>
        <v>(9.2)</v>
      </c>
      <c r="F42" s="302">
        <f>SUM(F40:F41)</f>
        <v>2.2938457006407238</v>
      </c>
      <c r="G42" s="299" t="str">
        <f>CONCATENATE("(",ROUND((F42/$H42)*100,1),")")</f>
        <v>(19.2)</v>
      </c>
      <c r="H42" s="302">
        <f>SUM(H40:H41)</f>
        <v>11.934999999999985</v>
      </c>
      <c r="I42" s="299" t="str">
        <f>CONCATENATE("(",ROUND((H42/$H42)*100,1),")")</f>
        <v>(100)</v>
      </c>
      <c r="K42" s="302">
        <f t="shared" si="47"/>
        <v>0.91425507281838581</v>
      </c>
      <c r="L42" s="302">
        <f t="shared" si="48"/>
        <v>-7.6246802969923921E-2</v>
      </c>
      <c r="M42" s="302">
        <f t="shared" si="49"/>
        <v>-4.1008269848507251E-2</v>
      </c>
      <c r="N42" s="302">
        <f t="shared" si="50"/>
        <v>0.79699999999995463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0.34823861386171107</v>
      </c>
      <c r="C51" s="299" t="str">
        <f>CONCATENATE("(",ROUND((B51/$H53)*100,1),")")</f>
        <v>(54.2)</v>
      </c>
      <c r="D51" s="302">
        <f>'Ind T6'!M18</f>
        <v>2.5465346534763928E-3</v>
      </c>
      <c r="E51" s="299" t="str">
        <f>CONCATENATE("(",ROUND((D51/$H53)*100,1),")")</f>
        <v>(0.4)</v>
      </c>
      <c r="F51" s="302">
        <f>'Ind T6'!N18</f>
        <v>0.21794092409239738</v>
      </c>
      <c r="G51" s="299" t="str">
        <f>CONCATENATE("(",ROUND((F51/$H53)*100,1),")")</f>
        <v>(33.9)</v>
      </c>
      <c r="H51" s="302">
        <f>SUM(B51,D51,F51)</f>
        <v>0.56872607260758479</v>
      </c>
      <c r="I51" s="299" t="str">
        <f>CONCATENATE("(",ROUND((H51/$H53)*100,1),")")</f>
        <v>(88.4)</v>
      </c>
      <c r="K51" s="302">
        <f>B56-B51</f>
        <v>-6.4493870223862548E-2</v>
      </c>
      <c r="L51" s="302">
        <f>D56-D51</f>
        <v>-4.2038194229807382E-4</v>
      </c>
      <c r="M51" s="302">
        <f>F56-F51</f>
        <v>-4.0310529405591045E-2</v>
      </c>
      <c r="N51" s="302">
        <f>SUM(K51:M51)</f>
        <v>-0.10522478157175166</v>
      </c>
    </row>
    <row r="52" spans="1:14" x14ac:dyDescent="0.2">
      <c r="A52" s="282" t="s">
        <v>365</v>
      </c>
      <c r="B52" s="302">
        <f>'Ind T6'!L17</f>
        <v>5.9843564356000516E-2</v>
      </c>
      <c r="C52" s="299" t="str">
        <f>CONCATENATE("(",ROUND((B52/$H53)*100,1),")")</f>
        <v>(9.3)</v>
      </c>
      <c r="D52" s="302">
        <f>'Ind T6'!M17</f>
        <v>1.443036303641446E-2</v>
      </c>
      <c r="E52" s="299" t="str">
        <f>CONCATENATE("(",ROUND((D52/$H53)*100,1),")")</f>
        <v>(2.2)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7.4273927392414979E-2</v>
      </c>
      <c r="I52" s="299" t="str">
        <f>CONCATENATE("(",ROUND((H52/$H53)*100,1),")")</f>
        <v>(11.6)</v>
      </c>
      <c r="K52" s="302">
        <f t="shared" ref="K52:K53" si="52">B57-B52</f>
        <v>-1.1328625218622851E-2</v>
      </c>
      <c r="L52" s="302">
        <f t="shared" ref="L52:L53" si="53">D57-D52</f>
        <v>-2.4465932096265526E-3</v>
      </c>
      <c r="M52" s="302">
        <f t="shared" ref="M52:M53" si="54">F57-F52</f>
        <v>0</v>
      </c>
      <c r="N52" s="302">
        <f t="shared" ref="N52:N53" si="55">SUM(K52:M52)</f>
        <v>-1.3775218428249403E-2</v>
      </c>
    </row>
    <row r="53" spans="1:14" x14ac:dyDescent="0.2">
      <c r="A53" s="282" t="s">
        <v>363</v>
      </c>
      <c r="B53" s="302">
        <f>SUM(B51:B52)</f>
        <v>0.40808217821771159</v>
      </c>
      <c r="C53" s="299" t="str">
        <f>CONCATENATE("(",ROUND((B53/$H53)*100,1),")")</f>
        <v>(63.5)</v>
      </c>
      <c r="D53" s="302">
        <f>SUM(D51:D52)</f>
        <v>1.6976897689890854E-2</v>
      </c>
      <c r="E53" s="299" t="str">
        <f>CONCATENATE("(",ROUND((D53/$H53)*100,1),")")</f>
        <v>(2.6)</v>
      </c>
      <c r="F53" s="302">
        <f>SUM(F51:F52)</f>
        <v>0.21794092409239738</v>
      </c>
      <c r="G53" s="299" t="str">
        <f>CONCATENATE("(",ROUND((F53/$H53)*100,1),")")</f>
        <v>(33.9)</v>
      </c>
      <c r="H53" s="302">
        <f>SUM(H51:H52)</f>
        <v>0.64299999999999979</v>
      </c>
      <c r="I53" s="299" t="str">
        <f>CONCATENATE("(",ROUND((H53/$H53)*100,1),")")</f>
        <v>(100)</v>
      </c>
      <c r="K53" s="302">
        <f t="shared" si="52"/>
        <v>-7.5822495442485427E-2</v>
      </c>
      <c r="L53" s="302">
        <f t="shared" si="53"/>
        <v>-2.8669751519246282E-3</v>
      </c>
      <c r="M53" s="302">
        <f t="shared" si="54"/>
        <v>-4.0310529405591045E-2</v>
      </c>
      <c r="N53" s="302">
        <f t="shared" si="55"/>
        <v>-0.1190000000000011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0.28374474363784852</v>
      </c>
      <c r="C56" s="299" t="str">
        <f>CONCATENATE("(",ROUND((B56/$H58)*100,1),")")</f>
        <v>(54.1)</v>
      </c>
      <c r="D56" s="302">
        <f>'Ind T6'!R18</f>
        <v>2.126152711178319E-3</v>
      </c>
      <c r="E56" s="299" t="str">
        <f>CONCATENATE("(",ROUND((D56/$H58)*100,1),")")</f>
        <v>(0.4)</v>
      </c>
      <c r="F56" s="302">
        <f>'Ind T6'!S18</f>
        <v>0.17763039468680633</v>
      </c>
      <c r="G56" s="299" t="str">
        <f>CONCATENATE("(",ROUND((F56/$H58)*100,1),")")</f>
        <v>(33.9)</v>
      </c>
      <c r="H56" s="302">
        <f>SUM(B56,D56,F56)</f>
        <v>0.46350129103583315</v>
      </c>
      <c r="I56" s="299" t="str">
        <f>CONCATENATE("(",ROUND((H56/$H58)*100,1),")")</f>
        <v>(88.5)</v>
      </c>
      <c r="K56" s="302">
        <f>B61-B56</f>
        <v>-6.450711987484975E-2</v>
      </c>
      <c r="L56" s="302">
        <f>D61-D56</f>
        <v>-3.291230082062798E-4</v>
      </c>
      <c r="M56" s="302">
        <f>F61-F56</f>
        <v>-4.8570988746754168E-2</v>
      </c>
      <c r="N56" s="302">
        <f>SUM(K56:M56)</f>
        <v>-0.1134072316298102</v>
      </c>
    </row>
    <row r="57" spans="1:14" x14ac:dyDescent="0.2">
      <c r="A57" s="282" t="s">
        <v>365</v>
      </c>
      <c r="B57" s="302">
        <f>'Ind T6'!Q17</f>
        <v>4.8514939137377665E-2</v>
      </c>
      <c r="C57" s="299" t="str">
        <f>CONCATENATE("(",ROUND((B57/$H58)*100,1),")")</f>
        <v>(9.3)</v>
      </c>
      <c r="D57" s="302">
        <f>'Ind T6'!R17</f>
        <v>1.1983769826787907E-2</v>
      </c>
      <c r="E57" s="299" t="str">
        <f>CONCATENATE("(",ROUND((D57/$H58)*100,1),")")</f>
        <v>(2.3)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6.0498708964165572E-2</v>
      </c>
      <c r="I57" s="299" t="str">
        <f>CONCATENATE("(",ROUND((H57/$H58)*100,1),")")</f>
        <v>(11.5)</v>
      </c>
      <c r="K57" s="302">
        <f t="shared" ref="K57:K58" si="57">B62-B57</f>
        <v>-1.2247612404806624E-2</v>
      </c>
      <c r="L57" s="302">
        <f t="shared" ref="L57:L58" si="58">D62-D57</f>
        <v>-2.3451559653818992E-3</v>
      </c>
      <c r="M57" s="302">
        <f t="shared" ref="M57:M58" si="59">F62-F57</f>
        <v>0</v>
      </c>
      <c r="N57" s="302">
        <f t="shared" ref="N57:N58" si="60">SUM(K57:M57)</f>
        <v>-1.4592768370188523E-2</v>
      </c>
    </row>
    <row r="58" spans="1:14" x14ac:dyDescent="0.2">
      <c r="A58" s="282" t="s">
        <v>363</v>
      </c>
      <c r="B58" s="302">
        <f>SUM(B56:B57)</f>
        <v>0.33225968277522616</v>
      </c>
      <c r="C58" s="299" t="str">
        <f>CONCATENATE("(",ROUND((B58/$H58)*100,1),")")</f>
        <v>(63.4)</v>
      </c>
      <c r="D58" s="302">
        <f>SUM(D56:D57)</f>
        <v>1.4109922537966226E-2</v>
      </c>
      <c r="E58" s="299" t="str">
        <f>CONCATENATE("(",ROUND((D58/$H58)*100,1),")")</f>
        <v>(2.7)</v>
      </c>
      <c r="F58" s="302">
        <f>SUM(F56:F57)</f>
        <v>0.17763039468680633</v>
      </c>
      <c r="G58" s="299" t="str">
        <f>CONCATENATE("(",ROUND((F58/$H58)*100,1),")")</f>
        <v>(33.9)</v>
      </c>
      <c r="H58" s="302">
        <f>SUM(H56:H57)</f>
        <v>0.52399999999999869</v>
      </c>
      <c r="I58" s="299" t="str">
        <f>CONCATENATE("(",ROUND((H58/$H58)*100,1),")")</f>
        <v>(100)</v>
      </c>
      <c r="K58" s="302">
        <f t="shared" si="57"/>
        <v>-7.6754732279656346E-2</v>
      </c>
      <c r="L58" s="302">
        <f t="shared" si="58"/>
        <v>-2.6742789735881792E-3</v>
      </c>
      <c r="M58" s="302">
        <f t="shared" si="59"/>
        <v>-4.8570988746754168E-2</v>
      </c>
      <c r="N58" s="302">
        <f t="shared" si="60"/>
        <v>-0.1279999999999987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0.21923762376299877</v>
      </c>
      <c r="C61" s="299" t="str">
        <f>CONCATENATE("(",ROUND((B61/$H63)*100,1),")")</f>
        <v>(55.4)</v>
      </c>
      <c r="D61" s="302">
        <f>'Ind T6'!W18</f>
        <v>1.7970297029720392E-3</v>
      </c>
      <c r="E61" s="299" t="str">
        <f>CONCATENATE("(",ROUND((D61/$H63)*100,1),")")</f>
        <v>(0.5)</v>
      </c>
      <c r="F61" s="302">
        <f>'Ind T6'!X18</f>
        <v>0.12905940594005216</v>
      </c>
      <c r="G61" s="299" t="str">
        <f>CONCATENATE("(",ROUND((F61/$H63)*100,1),")")</f>
        <v>(32.6)</v>
      </c>
      <c r="H61" s="302">
        <f>SUM(B61,D61,F61)</f>
        <v>0.35009405940602301</v>
      </c>
      <c r="I61" s="299" t="str">
        <f>CONCATENATE("(",ROUND((H61/$H63)*100,1),")")</f>
        <v>(88.4)</v>
      </c>
      <c r="K61" s="302">
        <f>B61-B51</f>
        <v>-0.1290009900987123</v>
      </c>
      <c r="L61" s="302">
        <f>D61-D51</f>
        <v>-7.4950495050435362E-4</v>
      </c>
      <c r="M61" s="302">
        <f>F61-F51</f>
        <v>-8.8881518152345212E-2</v>
      </c>
      <c r="N61" s="302">
        <f>SUM(K61:M61)</f>
        <v>-0.21863201320156186</v>
      </c>
    </row>
    <row r="62" spans="1:14" x14ac:dyDescent="0.2">
      <c r="A62" s="282" t="s">
        <v>365</v>
      </c>
      <c r="B62" s="302">
        <f>'Ind T6'!V17</f>
        <v>3.6267326732571041E-2</v>
      </c>
      <c r="C62" s="299" t="str">
        <f>CONCATENATE("(",ROUND((B62/$H63)*100,1),")")</f>
        <v>(9.2)</v>
      </c>
      <c r="D62" s="302">
        <f>'Ind T6'!W17</f>
        <v>9.638613861406008E-3</v>
      </c>
      <c r="E62" s="299" t="str">
        <f>CONCATENATE("(",ROUND((D62/$H63)*100,1),")")</f>
        <v>(2.4)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4.5905940593977047E-2</v>
      </c>
      <c r="I62" s="299" t="str">
        <f>CONCATENATE("(",ROUND((H62/$H63)*100,1),")")</f>
        <v>(11.6)</v>
      </c>
      <c r="K62" s="302">
        <f t="shared" ref="K62:K63" si="62">B62-B52</f>
        <v>-2.3576237623429475E-2</v>
      </c>
      <c r="L62" s="302">
        <f t="shared" ref="L62:L63" si="63">D62-D52</f>
        <v>-4.7917491750084518E-3</v>
      </c>
      <c r="M62" s="302">
        <f t="shared" ref="M62:M63" si="64">F62-F52</f>
        <v>0</v>
      </c>
      <c r="N62" s="302">
        <f t="shared" ref="N62:N63" si="65">SUM(K62:M62)</f>
        <v>-2.8367986798437925E-2</v>
      </c>
    </row>
    <row r="63" spans="1:14" x14ac:dyDescent="0.2">
      <c r="A63" s="282" t="s">
        <v>363</v>
      </c>
      <c r="B63" s="302">
        <f>SUM(B61:B62)</f>
        <v>0.25550495049556982</v>
      </c>
      <c r="C63" s="299" t="str">
        <f>CONCATENATE("(",ROUND((B63/$H63)*100,1),")")</f>
        <v>(64.5)</v>
      </c>
      <c r="D63" s="302">
        <f>SUM(D61:D62)</f>
        <v>1.1435643564378047E-2</v>
      </c>
      <c r="E63" s="299" t="str">
        <f>CONCATENATE("(",ROUND((D63/$H63)*100,1),")")</f>
        <v>(2.9)</v>
      </c>
      <c r="F63" s="302">
        <f>SUM(F61:F62)</f>
        <v>0.12905940594005216</v>
      </c>
      <c r="G63" s="299" t="str">
        <f>CONCATENATE("(",ROUND((F63/$H63)*100,1),")")</f>
        <v>(32.6)</v>
      </c>
      <c r="H63" s="302">
        <f>SUM(H61:H62)</f>
        <v>0.39600000000000007</v>
      </c>
      <c r="I63" s="299" t="str">
        <f>CONCATENATE("(",ROUND((H63/$H63)*100,1),")")</f>
        <v>(100)</v>
      </c>
      <c r="K63" s="302">
        <f t="shared" si="62"/>
        <v>-0.15257722772214177</v>
      </c>
      <c r="L63" s="302">
        <f t="shared" si="63"/>
        <v>-5.5412541255128074E-3</v>
      </c>
      <c r="M63" s="302">
        <f t="shared" si="64"/>
        <v>-8.8881518152345212E-2</v>
      </c>
      <c r="N63" s="302">
        <f t="shared" si="65"/>
        <v>-0.2469999999999998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3.3769146883789434</v>
      </c>
      <c r="C72" s="299" t="str">
        <f>CONCATENATE("(",ROUND((B72/$H74)*100,1),")")</f>
        <v>(53.2)</v>
      </c>
      <c r="D72" s="302">
        <f>'Ind T6'!M27</f>
        <v>0.26234638270965482</v>
      </c>
      <c r="E72" s="299" t="str">
        <f>CONCATENATE("(",ROUND((D72/$H74)*100,1),")")</f>
        <v>(4.1)</v>
      </c>
      <c r="F72" s="302">
        <f>'Ind T6'!N27</f>
        <v>0.12978196053811428</v>
      </c>
      <c r="G72" s="299" t="str">
        <f>CONCATENATE("(",ROUND((F72/$H74)*100,1),")")</f>
        <v>(2)</v>
      </c>
      <c r="H72" s="302">
        <f>SUM(B72,D72,F72)</f>
        <v>3.7690430316267127</v>
      </c>
      <c r="I72" s="299" t="str">
        <f>CONCATENATE("(",ROUND((H72/$H74)*100,1),")")</f>
        <v>(59.4)</v>
      </c>
      <c r="K72" s="302">
        <f>B77-B72</f>
        <v>1.3708865802963377E-2</v>
      </c>
      <c r="L72" s="302">
        <f>D77-D72</f>
        <v>3.9136594476336106E-3</v>
      </c>
      <c r="M72" s="302">
        <f>F77-F72</f>
        <v>3.0716660337505863E-3</v>
      </c>
      <c r="N72" s="302">
        <f>SUM(K72:M72)</f>
        <v>2.0694191284347574E-2</v>
      </c>
    </row>
    <row r="73" spans="1:14" x14ac:dyDescent="0.2">
      <c r="A73" s="282" t="s">
        <v>365</v>
      </c>
      <c r="B73" s="302">
        <f>'Ind T6'!L26</f>
        <v>1.5371113059684702</v>
      </c>
      <c r="C73" s="299" t="str">
        <f>CONCATENATE("(",ROUND((B73/$H74)*100,1),")")</f>
        <v>(24.2)</v>
      </c>
      <c r="D73" s="302">
        <f>'Ind T6'!M26</f>
        <v>0.84030341373954376</v>
      </c>
      <c r="E73" s="299" t="str">
        <f>CONCATENATE("(",ROUND((D73/$H74)*100,1),")")</f>
        <v>(13.2)</v>
      </c>
      <c r="F73" s="302">
        <f>'Ind T6'!N26</f>
        <v>0.199542248665288</v>
      </c>
      <c r="G73" s="299" t="str">
        <f>CONCATENATE("(",ROUND((F73/$H74)*100,1),")")</f>
        <v>(3.1)</v>
      </c>
      <c r="H73" s="302">
        <f t="shared" ref="H73" si="66">SUM(B73,D73,F73)</f>
        <v>2.576956968373302</v>
      </c>
      <c r="I73" s="299" t="str">
        <f>CONCATENATE("(",ROUND((H73/$H74)*100,1),")")</f>
        <v>(40.6)</v>
      </c>
      <c r="K73" s="302">
        <f t="shared" ref="K73:K74" si="67">B78-B73</f>
        <v>8.1639192587940501E-2</v>
      </c>
      <c r="L73" s="302">
        <f t="shared" ref="L73:L74" si="68">D78-D73</f>
        <v>1.0991669194535092E-2</v>
      </c>
      <c r="M73" s="302">
        <f t="shared" ref="M73:M74" si="69">F78-F73</f>
        <v>8.6749469331542928E-3</v>
      </c>
      <c r="N73" s="302">
        <f t="shared" ref="N73:N74" si="70">SUM(K73:M73)</f>
        <v>0.10130580871562989</v>
      </c>
    </row>
    <row r="74" spans="1:14" x14ac:dyDescent="0.2">
      <c r="A74" s="282" t="s">
        <v>363</v>
      </c>
      <c r="B74" s="302">
        <f>SUM(B72:B73)</f>
        <v>4.9140259943474138</v>
      </c>
      <c r="C74" s="299" t="str">
        <f>CONCATENATE("(",ROUND((B74/$H74)*100,1),")")</f>
        <v>(77.4)</v>
      </c>
      <c r="D74" s="302">
        <f>SUM(D72:D73)</f>
        <v>1.1026497964491986</v>
      </c>
      <c r="E74" s="299" t="str">
        <f>CONCATENATE("(",ROUND((D74/$H74)*100,1),")")</f>
        <v>(17.4)</v>
      </c>
      <c r="F74" s="302">
        <f>SUM(F72:F73)</f>
        <v>0.32932420920340227</v>
      </c>
      <c r="G74" s="299" t="str">
        <f>CONCATENATE("(",ROUND((F74/$H74)*100,1),")")</f>
        <v>(5.2)</v>
      </c>
      <c r="H74" s="302">
        <f>SUM(H72:H73)</f>
        <v>6.3460000000000143</v>
      </c>
      <c r="I74" s="299" t="str">
        <f>CONCATENATE("(",ROUND((H74/$H74)*100,1),")")</f>
        <v>(100)</v>
      </c>
      <c r="K74" s="302">
        <f t="shared" si="67"/>
        <v>9.53480583909041E-2</v>
      </c>
      <c r="L74" s="302">
        <f t="shared" si="68"/>
        <v>1.4905328642168758E-2</v>
      </c>
      <c r="M74" s="302">
        <f t="shared" si="69"/>
        <v>1.1746612966904879E-2</v>
      </c>
      <c r="N74" s="302">
        <f t="shared" si="70"/>
        <v>0.12199999999997774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3.3906235541819068</v>
      </c>
      <c r="C77" s="299" t="str">
        <f>CONCATENATE("(",ROUND((B77/$H79)*100,1),")")</f>
        <v>(52.4)</v>
      </c>
      <c r="D77" s="302">
        <f>'Ind T6'!R27</f>
        <v>0.26626004215728843</v>
      </c>
      <c r="E77" s="299" t="str">
        <f>CONCATENATE("(",ROUND((D77/$H79)*100,1),")")</f>
        <v>(4.1)</v>
      </c>
      <c r="F77" s="302">
        <f>'Ind T6'!S27</f>
        <v>0.13285362657186486</v>
      </c>
      <c r="G77" s="299" t="str">
        <f>CONCATENATE("(",ROUND((F77/$H79)*100,1),")")</f>
        <v>(2.1)</v>
      </c>
      <c r="H77" s="302">
        <f>SUM(B77,D77,F77)</f>
        <v>3.78973722291106</v>
      </c>
      <c r="I77" s="299" t="str">
        <f>CONCATENATE("(",ROUND((H77/$H79)*100,1),")")</f>
        <v>(58.6)</v>
      </c>
      <c r="K77" s="302">
        <f>B82-B77</f>
        <v>-0.12800626132918724</v>
      </c>
      <c r="L77" s="302">
        <f>D82-D77</f>
        <v>-4.244043598694458E-3</v>
      </c>
      <c r="M77" s="302">
        <f>F82-F77</f>
        <v>2.5130820379096752E-3</v>
      </c>
      <c r="N77" s="302">
        <f>SUM(K77:M77)</f>
        <v>-0.12973722288997203</v>
      </c>
    </row>
    <row r="78" spans="1:14" x14ac:dyDescent="0.2">
      <c r="A78" s="282" t="s">
        <v>365</v>
      </c>
      <c r="B78" s="302">
        <f>'Ind T6'!Q26</f>
        <v>1.6187504985564107</v>
      </c>
      <c r="C78" s="299" t="str">
        <f>CONCATENATE("(",ROUND((B78/$H79)*100,1),")")</f>
        <v>(25)</v>
      </c>
      <c r="D78" s="302">
        <f>'Ind T6'!R26</f>
        <v>0.85129508293407885</v>
      </c>
      <c r="E78" s="299" t="str">
        <f>CONCATENATE("(",ROUND((D78/$H79)*100,1),")")</f>
        <v>(13.2)</v>
      </c>
      <c r="F78" s="302">
        <f>'Ind T6'!S26</f>
        <v>0.20821719559844229</v>
      </c>
      <c r="G78" s="299" t="str">
        <f>CONCATENATE("(",ROUND((F78/$H79)*100,1),")")</f>
        <v>(3.2)</v>
      </c>
      <c r="H78" s="302">
        <f t="shared" ref="H78" si="71">SUM(B78,D78,F78)</f>
        <v>2.6782627770889316</v>
      </c>
      <c r="I78" s="299" t="str">
        <f>CONCATENATE("(",ROUND((H78/$H79)*100,1),")")</f>
        <v>(41.4)</v>
      </c>
      <c r="K78" s="302">
        <f t="shared" ref="K78:K79" si="72">B83-B78</f>
        <v>8.196853792236225E-2</v>
      </c>
      <c r="L78" s="302">
        <f t="shared" ref="L78:L79" si="73">D83-D78</f>
        <v>-2.0179677584266864E-2</v>
      </c>
      <c r="M78" s="302">
        <f t="shared" ref="M78:M79" si="74">F83-F78</f>
        <v>4.948362551894625E-3</v>
      </c>
      <c r="N78" s="302">
        <f t="shared" ref="N78:N79" si="75">SUM(K78:M78)</f>
        <v>6.6737222889990011E-2</v>
      </c>
    </row>
    <row r="79" spans="1:14" x14ac:dyDescent="0.2">
      <c r="A79" s="282" t="s">
        <v>363</v>
      </c>
      <c r="B79" s="302">
        <f>SUM(B77:B78)</f>
        <v>5.0093740527383179</v>
      </c>
      <c r="C79" s="299" t="str">
        <f>CONCATENATE("(",ROUND((B79/$H79)*100,1),")")</f>
        <v>(77.4)</v>
      </c>
      <c r="D79" s="302">
        <f>SUM(D77:D78)</f>
        <v>1.1175551250913673</v>
      </c>
      <c r="E79" s="299" t="str">
        <f>CONCATENATE("(",ROUND((D79/$H79)*100,1),")")</f>
        <v>(17.3)</v>
      </c>
      <c r="F79" s="302">
        <f>SUM(F77:F78)</f>
        <v>0.34107082217030715</v>
      </c>
      <c r="G79" s="299" t="str">
        <f>CONCATENATE("(",ROUND((F79/$H79)*100,1),")")</f>
        <v>(5.3)</v>
      </c>
      <c r="H79" s="302">
        <f>SUM(H77:H78)</f>
        <v>6.4679999999999911</v>
      </c>
      <c r="I79" s="299" t="str">
        <f>CONCATENATE("(",ROUND((H79/$H79)*100,1),")")</f>
        <v>(100)</v>
      </c>
      <c r="K79" s="302">
        <f t="shared" si="72"/>
        <v>-4.6037723406825215E-2</v>
      </c>
      <c r="L79" s="302">
        <f t="shared" si="73"/>
        <v>-2.4423721182961433E-2</v>
      </c>
      <c r="M79" s="302">
        <f t="shared" si="74"/>
        <v>7.4614445898043003E-3</v>
      </c>
      <c r="N79" s="302">
        <f t="shared" si="75"/>
        <v>-6.2999999999982348E-2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3.2626172928527195</v>
      </c>
      <c r="C82" s="299" t="str">
        <f>CONCATENATE("(",ROUND((B82/$H84)*100,1),")")</f>
        <v>(50.9)</v>
      </c>
      <c r="D82" s="302">
        <f>'Ind T6'!W27</f>
        <v>0.26201599855859398</v>
      </c>
      <c r="E82" s="299" t="str">
        <f>CONCATENATE("(",ROUND((D82/$H84)*100,1),")")</f>
        <v>(4.1)</v>
      </c>
      <c r="F82" s="302">
        <f>'Ind T6'!X27</f>
        <v>0.13536670860977454</v>
      </c>
      <c r="G82" s="299" t="str">
        <f>CONCATENATE("(",ROUND((F82/$H84)*100,1),")")</f>
        <v>(2.1)</v>
      </c>
      <c r="H82" s="302">
        <f>SUM(B82,D82,F82)</f>
        <v>3.6600000000210882</v>
      </c>
      <c r="I82" s="299" t="str">
        <f>CONCATENATE("(",ROUND((H82/$H84)*100,1),")")</f>
        <v>(57.1)</v>
      </c>
      <c r="K82" s="302">
        <f>B82-B72</f>
        <v>-0.11429739552622387</v>
      </c>
      <c r="L82" s="302">
        <f>D82-D72</f>
        <v>-3.303841510608474E-4</v>
      </c>
      <c r="M82" s="302">
        <f>F82-F72</f>
        <v>5.5847480716602615E-3</v>
      </c>
      <c r="N82" s="302">
        <f>SUM(K82:M82)</f>
        <v>-0.10904303160562445</v>
      </c>
    </row>
    <row r="83" spans="1:14" x14ac:dyDescent="0.2">
      <c r="A83" s="282" t="s">
        <v>365</v>
      </c>
      <c r="B83" s="302">
        <f>'Ind T6'!V26</f>
        <v>1.700719036478773</v>
      </c>
      <c r="C83" s="299" t="str">
        <f>CONCATENATE("(",ROUND((B83/$H84)*100,1),")")</f>
        <v>(26.6)</v>
      </c>
      <c r="D83" s="302">
        <f>'Ind T6'!W26</f>
        <v>0.83111540534981199</v>
      </c>
      <c r="E83" s="299" t="str">
        <f>CONCATENATE("(",ROUND((D83/$H84)*100,1),")")</f>
        <v>(13)</v>
      </c>
      <c r="F83" s="302">
        <f>'Ind T6'!X26</f>
        <v>0.21316555815033691</v>
      </c>
      <c r="G83" s="299" t="str">
        <f>CONCATENATE("(",ROUND((F83/$H84)*100,1),")")</f>
        <v>(3.3)</v>
      </c>
      <c r="H83" s="302">
        <f t="shared" ref="H83" si="76">SUM(B83,D83,F83)</f>
        <v>2.7449999999789223</v>
      </c>
      <c r="I83" s="299" t="str">
        <f>CONCATENATE("(",ROUND((H83/$H84)*100,1),")")</f>
        <v>(42.9)</v>
      </c>
      <c r="K83" s="302">
        <f t="shared" ref="K83:K84" si="77">B83-B73</f>
        <v>0.16360773051030275</v>
      </c>
      <c r="L83" s="302">
        <f t="shared" ref="L83:L84" si="78">D83-D73</f>
        <v>-9.1880083897317721E-3</v>
      </c>
      <c r="M83" s="302">
        <f t="shared" ref="M83:M84" si="79">F83-F73</f>
        <v>1.3623309485048918E-2</v>
      </c>
      <c r="N83" s="302">
        <f t="shared" ref="N83:N84" si="80">SUM(K83:M83)</f>
        <v>0.1680430316056199</v>
      </c>
    </row>
    <row r="84" spans="1:14" x14ac:dyDescent="0.2">
      <c r="A84" s="282" t="s">
        <v>363</v>
      </c>
      <c r="B84" s="302">
        <f>SUM(B82:B83)</f>
        <v>4.9633363293314927</v>
      </c>
      <c r="C84" s="299" t="str">
        <f>CONCATENATE("(",ROUND((B84/$H84)*100,1),")")</f>
        <v>(77.5)</v>
      </c>
      <c r="D84" s="302">
        <f>SUM(D82:D83)</f>
        <v>1.0931314039084059</v>
      </c>
      <c r="E84" s="299" t="str">
        <f>CONCATENATE("(",ROUND((D84/$H84)*100,1),")")</f>
        <v>(17.1)</v>
      </c>
      <c r="F84" s="302">
        <f>SUM(F82:F83)</f>
        <v>0.34853226676011145</v>
      </c>
      <c r="G84" s="299" t="str">
        <f>CONCATENATE("(",ROUND((F84/$H84)*100,1),")")</f>
        <v>(5.4)</v>
      </c>
      <c r="H84" s="302">
        <f>SUM(H82:H83)</f>
        <v>6.40500000000001</v>
      </c>
      <c r="I84" s="299" t="str">
        <f>CONCATENATE("(",ROUND((H84/$H84)*100,1),")")</f>
        <v>(100)</v>
      </c>
      <c r="K84" s="302">
        <f t="shared" si="77"/>
        <v>4.9310334984078885E-2</v>
      </c>
      <c r="L84" s="302">
        <f t="shared" si="78"/>
        <v>-9.518392540792675E-3</v>
      </c>
      <c r="M84" s="302">
        <f t="shared" si="79"/>
        <v>1.9208057556709179E-2</v>
      </c>
      <c r="N84" s="302">
        <f t="shared" si="80"/>
        <v>5.8999999999995389E-2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9.9793542267239133</v>
      </c>
      <c r="C93" s="299" t="str">
        <f>CONCATENATE("(",ROUND((B93/$H95)*100,1),")")</f>
        <v>(68.7)</v>
      </c>
      <c r="D93" s="302">
        <f>'Ind T6'!M36</f>
        <v>0.32538121360047634</v>
      </c>
      <c r="E93" s="299" t="str">
        <f>CONCATENATE("(",ROUND((D93/$H95)*100,1),")")</f>
        <v>(2.2)</v>
      </c>
      <c r="F93" s="302">
        <f>'Ind T6'!N36</f>
        <v>0.51702070710407244</v>
      </c>
      <c r="G93" s="299" t="str">
        <f>CONCATENATE("(",ROUND((F93/$H95)*100,1),")")</f>
        <v>(3.6)</v>
      </c>
      <c r="H93" s="302">
        <f>SUM(B93,D93,F93)</f>
        <v>10.821756147428461</v>
      </c>
      <c r="I93" s="299" t="str">
        <f>CONCATENATE("(",ROUND((H93/$H95)*100,1),")")</f>
        <v>(74.5)</v>
      </c>
      <c r="K93" s="302">
        <f>B98-B93</f>
        <v>-0.34274804246293478</v>
      </c>
      <c r="L93" s="302">
        <f>D98-D93</f>
        <v>-5.2525184888819187E-3</v>
      </c>
      <c r="M93" s="302">
        <f>F98-F93</f>
        <v>6.2582972262389402E-3</v>
      </c>
      <c r="N93" s="302">
        <f>SUM(K93:M93)</f>
        <v>-0.34174226372557776</v>
      </c>
    </row>
    <row r="94" spans="1:14" x14ac:dyDescent="0.2">
      <c r="A94" s="282" t="s">
        <v>365</v>
      </c>
      <c r="B94" s="302">
        <f>'Ind T6'!L35</f>
        <v>2.5116096829033867</v>
      </c>
      <c r="C94" s="299" t="str">
        <f>CONCATENATE("(",ROUND((B94/$H95)*100,1),")")</f>
        <v>(17.3)</v>
      </c>
      <c r="D94" s="302">
        <f>'Ind T6'!M35</f>
        <v>0.83599257310664388</v>
      </c>
      <c r="E94" s="299" t="str">
        <f>CONCATENATE("(",ROUND((D94/$H95)*100,1),")")</f>
        <v>(5.8)</v>
      </c>
      <c r="F94" s="302">
        <f>'Ind T6'!N35</f>
        <v>0.35764159656152222</v>
      </c>
      <c r="G94" s="299" t="str">
        <f>CONCATENATE("(",ROUND((F94/$H95)*100,1),")")</f>
        <v>(2.5)</v>
      </c>
      <c r="H94" s="302">
        <f t="shared" ref="H94" si="81">SUM(B94,D94,F94)</f>
        <v>3.7052438525715528</v>
      </c>
      <c r="I94" s="299" t="str">
        <f>CONCATENATE("(",ROUND((H94/$H95)*100,1),")")</f>
        <v>(25.5)</v>
      </c>
      <c r="K94" s="302">
        <f t="shared" ref="K94:K95" si="82">B99-B94</f>
        <v>-0.21081933038383305</v>
      </c>
      <c r="L94" s="302">
        <f t="shared" ref="L94:L95" si="83">D99-D94</f>
        <v>-3.1146809326432101E-2</v>
      </c>
      <c r="M94" s="302">
        <f t="shared" ref="M94:M95" si="84">F99-F94</f>
        <v>-9.2915965641726661E-3</v>
      </c>
      <c r="N94" s="302">
        <f t="shared" ref="N94:N95" si="85">SUM(K94:M94)</f>
        <v>-0.25125773627443782</v>
      </c>
    </row>
    <row r="95" spans="1:14" x14ac:dyDescent="0.2">
      <c r="A95" s="282" t="s">
        <v>363</v>
      </c>
      <c r="B95" s="302">
        <f>SUM(B93:B94)</f>
        <v>12.4909639096273</v>
      </c>
      <c r="C95" s="299" t="str">
        <f>CONCATENATE("(",ROUND((B95/$H95)*100,1),")")</f>
        <v>(86)</v>
      </c>
      <c r="D95" s="302">
        <f>SUM(D93:D94)</f>
        <v>1.1613737867071201</v>
      </c>
      <c r="E95" s="299" t="str">
        <f>CONCATENATE("(",ROUND((D95/$H95)*100,1),")")</f>
        <v>(8)</v>
      </c>
      <c r="F95" s="302">
        <f>SUM(F93:F94)</f>
        <v>0.87466230366559472</v>
      </c>
      <c r="G95" s="299" t="str">
        <f>CONCATENATE("(",ROUND((F95/$H95)*100,1),")")</f>
        <v>(6)</v>
      </c>
      <c r="H95" s="302">
        <f>SUM(H93:H94)</f>
        <v>14.527000000000013</v>
      </c>
      <c r="I95" s="299" t="str">
        <f>CONCATENATE("(",ROUND((H95/$H95)*100,1),")")</f>
        <v>(100)</v>
      </c>
      <c r="K95" s="302">
        <f t="shared" si="82"/>
        <v>-0.55356737284676782</v>
      </c>
      <c r="L95" s="302">
        <f t="shared" si="83"/>
        <v>-3.6399327815313853E-2</v>
      </c>
      <c r="M95" s="302">
        <f t="shared" si="84"/>
        <v>-3.0332993379338369E-3</v>
      </c>
      <c r="N95" s="302">
        <f t="shared" si="85"/>
        <v>-0.59300000000001551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9.6366061842609785</v>
      </c>
      <c r="C98" s="299" t="str">
        <f>CONCATENATE("(",ROUND((B98/$H100)*100,1),")")</f>
        <v>(69.2)</v>
      </c>
      <c r="D98" s="302">
        <f>'Ind T6'!R36</f>
        <v>0.32012869511159442</v>
      </c>
      <c r="E98" s="299" t="str">
        <f>CONCATENATE("(",ROUND((D98/$H100)*100,1),")")</f>
        <v>(2.3)</v>
      </c>
      <c r="F98" s="302">
        <f>'Ind T6'!S36</f>
        <v>0.52327900433031138</v>
      </c>
      <c r="G98" s="299" t="str">
        <f>CONCATENATE("(",ROUND((F98/$H100)*100,1),")")</f>
        <v>(3.8)</v>
      </c>
      <c r="H98" s="302">
        <f>SUM(B98,D98,F98)</f>
        <v>10.480013883702883</v>
      </c>
      <c r="I98" s="299" t="str">
        <f>CONCATENATE("(",ROUND((H98/$H100)*100,1),")")</f>
        <v>(75.2)</v>
      </c>
      <c r="K98" s="302">
        <f>B103-B98</f>
        <v>-1.6854450224517716</v>
      </c>
      <c r="L98" s="302">
        <f>D103-D98</f>
        <v>-4.3136384664098304E-2</v>
      </c>
      <c r="M98" s="302">
        <f>F103-F98</f>
        <v>-5.820549542365977E-2</v>
      </c>
      <c r="N98" s="302">
        <f>SUM(K98:M98)</f>
        <v>-1.7867869025395298</v>
      </c>
    </row>
    <row r="99" spans="1:14" x14ac:dyDescent="0.2">
      <c r="A99" s="282" t="s">
        <v>365</v>
      </c>
      <c r="B99" s="302">
        <f>'Ind T6'!Q35</f>
        <v>2.3007903525195537</v>
      </c>
      <c r="C99" s="299" t="str">
        <f>CONCATENATE("(",ROUND((B99/$H100)*100,1),")")</f>
        <v>(16.5)</v>
      </c>
      <c r="D99" s="302">
        <f>'Ind T6'!R35</f>
        <v>0.80484576378021178</v>
      </c>
      <c r="E99" s="299" t="str">
        <f>CONCATENATE("(",ROUND((D99/$H100)*100,1),")")</f>
        <v>(5.8)</v>
      </c>
      <c r="F99" s="302">
        <f>'Ind T6'!S35</f>
        <v>0.34834999999734956</v>
      </c>
      <c r="G99" s="299" t="str">
        <f>CONCATENATE("(",ROUND((F99/$H100)*100,1),")")</f>
        <v>(2.5)</v>
      </c>
      <c r="H99" s="302">
        <f t="shared" ref="H99" si="86">SUM(B99,D99,F99)</f>
        <v>3.453986116297115</v>
      </c>
      <c r="I99" s="299" t="str">
        <f>CONCATENATE("(",ROUND((H99/$H100)*100,1),")")</f>
        <v>(24.8)</v>
      </c>
      <c r="K99" s="302">
        <f t="shared" ref="K99:K100" si="87">B104-B99</f>
        <v>-0.51709665954979966</v>
      </c>
      <c r="L99" s="302">
        <f t="shared" ref="L99:L100" si="88">D104-D99</f>
        <v>-0.14644758058648244</v>
      </c>
      <c r="M99" s="302">
        <f t="shared" ref="M99:M100" si="89">F104-F99</f>
        <v>-3.9668857324148932E-2</v>
      </c>
      <c r="N99" s="302">
        <f t="shared" ref="N99:N100" si="90">SUM(K99:M99)</f>
        <v>-0.70321309746043104</v>
      </c>
    </row>
    <row r="100" spans="1:14" x14ac:dyDescent="0.2">
      <c r="A100" s="282" t="s">
        <v>363</v>
      </c>
      <c r="B100" s="302">
        <f>SUM(B98:B99)</f>
        <v>11.937396536780533</v>
      </c>
      <c r="C100" s="299" t="str">
        <f>CONCATENATE("(",ROUND((B100/$H100)*100,1),")")</f>
        <v>(85.7)</v>
      </c>
      <c r="D100" s="302">
        <f>SUM(D98:D99)</f>
        <v>1.1249744588918063</v>
      </c>
      <c r="E100" s="299" t="str">
        <f>CONCATENATE("(",ROUND((D100/$H100)*100,1),")")</f>
        <v>(8.1)</v>
      </c>
      <c r="F100" s="302">
        <f>SUM(F98:F99)</f>
        <v>0.87162900432766088</v>
      </c>
      <c r="G100" s="299" t="str">
        <f>CONCATENATE("(",ROUND((F100/$H100)*100,1),")")</f>
        <v>(6.3)</v>
      </c>
      <c r="H100" s="302">
        <f>SUM(H98:H99)</f>
        <v>13.933999999999997</v>
      </c>
      <c r="I100" s="299" t="str">
        <f>CONCATENATE("(",ROUND((H100/$H100)*100,1),")")</f>
        <v>(100)</v>
      </c>
      <c r="K100" s="302">
        <f t="shared" si="87"/>
        <v>-2.2025416820015717</v>
      </c>
      <c r="L100" s="302">
        <f t="shared" si="88"/>
        <v>-0.18958396525058085</v>
      </c>
      <c r="M100" s="302">
        <f t="shared" si="89"/>
        <v>-9.7874352747808646E-2</v>
      </c>
      <c r="N100" s="302">
        <f t="shared" si="90"/>
        <v>-2.4899999999999611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7.9511611618092068</v>
      </c>
      <c r="C103" s="299" t="str">
        <f>CONCATENATE("(",ROUND((B103/$H105)*100,1),")")</f>
        <v>(69.5)</v>
      </c>
      <c r="D103" s="302">
        <f>'Ind T6'!W36</f>
        <v>0.27699231044749612</v>
      </c>
      <c r="E103" s="299" t="str">
        <f>CONCATENATE("(",ROUND((D103/$H105)*100,1),")")</f>
        <v>(2.4)</v>
      </c>
      <c r="F103" s="302">
        <f>'Ind T6'!X36</f>
        <v>0.46507350890665161</v>
      </c>
      <c r="G103" s="299" t="str">
        <f>CONCATENATE("(",ROUND((F103/$H105)*100,1),")")</f>
        <v>(4.1)</v>
      </c>
      <c r="H103" s="302">
        <f>SUM(B103,D103,F103)</f>
        <v>8.693226981163356</v>
      </c>
      <c r="I103" s="299" t="str">
        <f>CONCATENATE("(",ROUND((H103/$H105)*100,1),")")</f>
        <v>(76)</v>
      </c>
      <c r="K103" s="302">
        <f>B103-B93</f>
        <v>-2.0281930649147064</v>
      </c>
      <c r="L103" s="302">
        <f>D103-D93</f>
        <v>-4.8388903152980223E-2</v>
      </c>
      <c r="M103" s="302">
        <f>F103-F93</f>
        <v>-5.194719819742083E-2</v>
      </c>
      <c r="N103" s="302">
        <f>SUM(K103:M103)</f>
        <v>-2.1285291662651074</v>
      </c>
    </row>
    <row r="104" spans="1:14" x14ac:dyDescent="0.2">
      <c r="A104" s="282" t="s">
        <v>365</v>
      </c>
      <c r="B104" s="302">
        <f>'Ind T6'!V35</f>
        <v>1.783693692969754</v>
      </c>
      <c r="C104" s="299" t="str">
        <f>CONCATENATE("(",ROUND((B104/$H105)*100,1),")")</f>
        <v>(15.6)</v>
      </c>
      <c r="D104" s="302">
        <f>'Ind T6'!W35</f>
        <v>0.65839818319372934</v>
      </c>
      <c r="E104" s="299" t="str">
        <f>CONCATENATE("(",ROUND((D104/$H105)*100,1),")")</f>
        <v>(5.8)</v>
      </c>
      <c r="F104" s="302">
        <f>'Ind T6'!X35</f>
        <v>0.30868114267320063</v>
      </c>
      <c r="G104" s="299" t="str">
        <f>CONCATENATE("(",ROUND((F104/$H105)*100,1),")")</f>
        <v>(2.7)</v>
      </c>
      <c r="H104" s="302">
        <f t="shared" ref="H104" si="91">SUM(B104,D104,F104)</f>
        <v>2.7507730188366843</v>
      </c>
      <c r="I104" s="299" t="str">
        <f>CONCATENATE("(",ROUND((H104/$H105)*100,1),")")</f>
        <v>(24)</v>
      </c>
      <c r="K104" s="302">
        <f t="shared" ref="K104:K105" si="92">B104-B94</f>
        <v>-0.72791598993363271</v>
      </c>
      <c r="L104" s="302">
        <f t="shared" ref="L104:L105" si="93">D104-D94</f>
        <v>-0.17759438991291454</v>
      </c>
      <c r="M104" s="302">
        <f t="shared" ref="M104:M105" si="94">F104-F94</f>
        <v>-4.8960453888321598E-2</v>
      </c>
      <c r="N104" s="302">
        <f t="shared" ref="N104:N105" si="95">SUM(K104:M104)</f>
        <v>-0.95447083373486885</v>
      </c>
    </row>
    <row r="105" spans="1:14" x14ac:dyDescent="0.2">
      <c r="A105" s="282" t="s">
        <v>363</v>
      </c>
      <c r="B105" s="302">
        <f>SUM(B103:B104)</f>
        <v>9.7348548547789608</v>
      </c>
      <c r="C105" s="299" t="str">
        <f>CONCATENATE("(",ROUND((B105/$H105)*100,1),")")</f>
        <v>(85.1)</v>
      </c>
      <c r="D105" s="302">
        <f>SUM(D103:D104)</f>
        <v>0.9353904936412254</v>
      </c>
      <c r="E105" s="299" t="str">
        <f>CONCATENATE("(",ROUND((D105/$H105)*100,1),")")</f>
        <v>(8.2)</v>
      </c>
      <c r="F105" s="302">
        <f>SUM(F103:F104)</f>
        <v>0.77375465157985224</v>
      </c>
      <c r="G105" s="299" t="str">
        <f>CONCATENATE("(",ROUND((F105/$H105)*100,1),")")</f>
        <v>(6.8)</v>
      </c>
      <c r="H105" s="302">
        <f>SUM(H103:H104)</f>
        <v>11.44400000000004</v>
      </c>
      <c r="I105" s="299" t="str">
        <f>CONCATENATE("(",ROUND((H105/$H105)*100,1),")")</f>
        <v>(100)</v>
      </c>
      <c r="K105" s="302">
        <f t="shared" si="92"/>
        <v>-2.7561090548483396</v>
      </c>
      <c r="L105" s="302">
        <f t="shared" si="93"/>
        <v>-0.22598329306589471</v>
      </c>
      <c r="M105" s="302">
        <f t="shared" si="94"/>
        <v>-0.10090765208574248</v>
      </c>
      <c r="N105" s="302">
        <f t="shared" si="95"/>
        <v>-3.0829999999999766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25.429653999338331</v>
      </c>
      <c r="C114" s="299" t="str">
        <f>CONCATENATE("(",ROUND((B114/$H116)*100,1),")")</f>
        <v>(65.9)</v>
      </c>
      <c r="D114" s="302">
        <f>'Ind T6'!M45</f>
        <v>1.0814286656374665</v>
      </c>
      <c r="E114" s="299" t="str">
        <f>CONCATENATE("(",ROUND((D114/$H116)*100,1),")")</f>
        <v>(2.8)</v>
      </c>
      <c r="F114" s="302">
        <f>'Ind T6'!N45</f>
        <v>2.5716732763915102</v>
      </c>
      <c r="G114" s="299" t="str">
        <f>CONCATENATE("(",ROUND((F114/$H116)*100,1),")")</f>
        <v>(6.7)</v>
      </c>
      <c r="H114" s="302">
        <f>SUM(B114,D114,F114)</f>
        <v>29.08275594136731</v>
      </c>
      <c r="I114" s="299" t="str">
        <f>CONCATENATE("(",ROUND((H114/$H116)*100,1),")")</f>
        <v>(75.3)</v>
      </c>
      <c r="K114" s="302">
        <f>B119-B114</f>
        <v>-1.4071128465041411</v>
      </c>
      <c r="L114" s="302">
        <f>D119-D114</f>
        <v>-5.4284411497390828E-2</v>
      </c>
      <c r="M114" s="302">
        <f>F119-F114</f>
        <v>-0.13495445319165933</v>
      </c>
      <c r="N114" s="302">
        <f>SUM(K114:M114)</f>
        <v>-1.5963517111931913</v>
      </c>
    </row>
    <row r="115" spans="1:14" x14ac:dyDescent="0.2">
      <c r="A115" s="282" t="s">
        <v>365</v>
      </c>
      <c r="B115" s="302">
        <f>'Ind T6'!L44</f>
        <v>5.9386829787667912</v>
      </c>
      <c r="C115" s="299" t="str">
        <f>CONCATENATE("(",ROUND((B115/$H116)*100,1),")")</f>
        <v>(15.4)</v>
      </c>
      <c r="D115" s="302">
        <f>'Ind T6'!M44</f>
        <v>2.392717647945239</v>
      </c>
      <c r="E115" s="299" t="str">
        <f>CONCATENATE("(",ROUND((D115/$H116)*100,1),")")</f>
        <v>(6.2)</v>
      </c>
      <c r="F115" s="302">
        <f>'Ind T6'!N44</f>
        <v>1.1828434319207062</v>
      </c>
      <c r="G115" s="299" t="str">
        <f>CONCATENATE("(",ROUND((F115/$H116)*100,1),")")</f>
        <v>(3.1)</v>
      </c>
      <c r="H115" s="302">
        <f t="shared" ref="H115" si="96">SUM(B115,D115,F115)</f>
        <v>9.5142440586327357</v>
      </c>
      <c r="I115" s="299" t="str">
        <f>CONCATENATE("(",ROUND((H115/$H116)*100,1),")")</f>
        <v>(24.7)</v>
      </c>
      <c r="K115" s="302">
        <f t="shared" ref="K115:K116" si="97">B120-B115</f>
        <v>-0.28359215325625975</v>
      </c>
      <c r="L115" s="302">
        <f t="shared" ref="L115:L116" si="98">D120-D115</f>
        <v>-0.11013043615606888</v>
      </c>
      <c r="M115" s="302">
        <f t="shared" ref="M115:M116" si="99">F120-F115</f>
        <v>-9.5925699394571184E-2</v>
      </c>
      <c r="N115" s="302">
        <f t="shared" ref="N115:N116" si="100">SUM(K115:M115)</f>
        <v>-0.48964828880689981</v>
      </c>
    </row>
    <row r="116" spans="1:14" x14ac:dyDescent="0.2">
      <c r="A116" s="282" t="s">
        <v>363</v>
      </c>
      <c r="B116" s="302">
        <f>SUM(B114:B115)</f>
        <v>31.368336978105123</v>
      </c>
      <c r="C116" s="299" t="str">
        <f>CONCATENATE("(",ROUND((B116/$H116)*100,1),")")</f>
        <v>(81.3)</v>
      </c>
      <c r="D116" s="302">
        <f>SUM(D114:D115)</f>
        <v>3.4741463135827058</v>
      </c>
      <c r="E116" s="299" t="str">
        <f>CONCATENATE("(",ROUND((D116/$H116)*100,1),")")</f>
        <v>(9)</v>
      </c>
      <c r="F116" s="302">
        <f>SUM(F114:F115)</f>
        <v>3.7545167083122166</v>
      </c>
      <c r="G116" s="299" t="str">
        <f>CONCATENATE("(",ROUND((F116/$H116)*100,1),")")</f>
        <v>(9.7)</v>
      </c>
      <c r="H116" s="302">
        <f>SUM(H114:H115)</f>
        <v>38.597000000000044</v>
      </c>
      <c r="I116" s="299" t="str">
        <f>CONCATENATE("(",ROUND((H116/$H116)*100,1),")")</f>
        <v>(100)</v>
      </c>
      <c r="K116" s="302">
        <f t="shared" si="97"/>
        <v>-1.6907049997604027</v>
      </c>
      <c r="L116" s="302">
        <f t="shared" si="98"/>
        <v>-0.16441484765346015</v>
      </c>
      <c r="M116" s="302">
        <f t="shared" si="99"/>
        <v>-0.23088015258623074</v>
      </c>
      <c r="N116" s="302">
        <f t="shared" si="100"/>
        <v>-2.0860000000000936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24.02254115283419</v>
      </c>
      <c r="C119" s="299" t="str">
        <f>CONCATENATE("(",ROUND((B119/$H121)*100,1),")")</f>
        <v>(65.8)</v>
      </c>
      <c r="D119" s="302">
        <f>'Ind T6'!R45</f>
        <v>1.0271442541400757</v>
      </c>
      <c r="E119" s="299" t="str">
        <f>CONCATENATE("(",ROUND((D119/$H121)*100,1),")")</f>
        <v>(2.8)</v>
      </c>
      <c r="F119" s="302">
        <f>'Ind T6'!S45</f>
        <v>2.4367188231998509</v>
      </c>
      <c r="G119" s="299" t="str">
        <f>CONCATENATE("(",ROUND((F119/$H121)*100,1),")")</f>
        <v>(6.7)</v>
      </c>
      <c r="H119" s="302">
        <f>SUM(B119,D119,F119)</f>
        <v>27.486404230174116</v>
      </c>
      <c r="I119" s="299" t="str">
        <f>CONCATENATE("(",ROUND((H119/$H121)*100,1),")")</f>
        <v>(75.3)</v>
      </c>
      <c r="K119" s="302">
        <f>B124-B119</f>
        <v>-1.3441157871860909</v>
      </c>
      <c r="L119" s="302">
        <f>D124-D119</f>
        <v>-3.8827435333730898E-2</v>
      </c>
      <c r="M119" s="302">
        <f>F124-F119</f>
        <v>-2.1142397516305866E-2</v>
      </c>
      <c r="N119" s="302">
        <f>SUM(K119:M119)</f>
        <v>-1.4040856200361276</v>
      </c>
    </row>
    <row r="120" spans="1:14" x14ac:dyDescent="0.2">
      <c r="A120" s="282" t="s">
        <v>365</v>
      </c>
      <c r="B120" s="302">
        <f>'Ind T6'!Q44</f>
        <v>5.6550908255105314</v>
      </c>
      <c r="C120" s="299" t="str">
        <f>CONCATENATE("(",ROUND((B120/$H121)*100,1),")")</f>
        <v>(15.5)</v>
      </c>
      <c r="D120" s="302">
        <f>'Ind T6'!R44</f>
        <v>2.2825872117891701</v>
      </c>
      <c r="E120" s="299" t="str">
        <f>CONCATENATE("(",ROUND((D120/$H121)*100,1),")")</f>
        <v>(6.3)</v>
      </c>
      <c r="F120" s="302">
        <f>'Ind T6'!S44</f>
        <v>1.086917732526135</v>
      </c>
      <c r="G120" s="299" t="str">
        <f>CONCATENATE("(",ROUND((F120/$H121)*100,1),")")</f>
        <v>(3)</v>
      </c>
      <c r="H120" s="302">
        <f t="shared" ref="H120" si="101">SUM(B120,D120,F120)</f>
        <v>9.0245957698258366</v>
      </c>
      <c r="I120" s="299" t="str">
        <f>CONCATENATE("(",ROUND((H120/$H121)*100,1),")")</f>
        <v>(24.7)</v>
      </c>
      <c r="K120" s="302">
        <f t="shared" ref="K120:K121" si="102">B125-B120</f>
        <v>-0.12539616023842548</v>
      </c>
      <c r="L120" s="302">
        <f t="shared" ref="L120:L121" si="103">D125-D120</f>
        <v>-5.0206801007395718E-2</v>
      </c>
      <c r="M120" s="302">
        <f t="shared" ref="M120:M121" si="104">F125-F120</f>
        <v>-4.5311418717934648E-2</v>
      </c>
      <c r="N120" s="302">
        <f t="shared" ref="N120:N121" si="105">SUM(K120:M120)</f>
        <v>-0.22091437996375585</v>
      </c>
    </row>
    <row r="121" spans="1:14" x14ac:dyDescent="0.2">
      <c r="A121" s="282" t="s">
        <v>363</v>
      </c>
      <c r="B121" s="302">
        <f>SUM(B119:B120)</f>
        <v>29.677631978344721</v>
      </c>
      <c r="C121" s="299" t="str">
        <f>CONCATENATE("(",ROUND((B121/$H121)*100,1),")")</f>
        <v>(81.3)</v>
      </c>
      <c r="D121" s="302">
        <f>SUM(D119:D120)</f>
        <v>3.3097314659292456</v>
      </c>
      <c r="E121" s="299" t="str">
        <f>CONCATENATE("(",ROUND((D121/$H121)*100,1),")")</f>
        <v>(9.1)</v>
      </c>
      <c r="F121" s="302">
        <f>SUM(F119:F120)</f>
        <v>3.5236365557259859</v>
      </c>
      <c r="G121" s="299" t="str">
        <f>CONCATENATE("(",ROUND((F121/$H121)*100,1),")")</f>
        <v>(9.7)</v>
      </c>
      <c r="H121" s="302">
        <f>SUM(H119:H120)</f>
        <v>36.510999999999953</v>
      </c>
      <c r="I121" s="299" t="str">
        <f>CONCATENATE("(",ROUND((H121/$H121)*100,1),")")</f>
        <v>(100)</v>
      </c>
      <c r="K121" s="302">
        <f t="shared" si="102"/>
        <v>-1.4695119474245146</v>
      </c>
      <c r="L121" s="302">
        <f t="shared" si="103"/>
        <v>-8.9034236341126505E-2</v>
      </c>
      <c r="M121" s="302">
        <f t="shared" si="104"/>
        <v>-6.6453816234240293E-2</v>
      </c>
      <c r="N121" s="302">
        <f t="shared" si="105"/>
        <v>-1.6249999999998814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22.678425365648099</v>
      </c>
      <c r="C124" s="299" t="str">
        <f>CONCATENATE("(",ROUND((B124/$H126)*100,1),")")</f>
        <v>(65)</v>
      </c>
      <c r="D124" s="302">
        <f>'Ind T6'!W45</f>
        <v>0.98831681880634481</v>
      </c>
      <c r="E124" s="299" t="str">
        <f>CONCATENATE("(",ROUND((D124/$H126)*100,1),")")</f>
        <v>(2.8)</v>
      </c>
      <c r="F124" s="302">
        <f>'Ind T6'!X45</f>
        <v>2.415576425683545</v>
      </c>
      <c r="G124" s="299" t="str">
        <f>CONCATENATE("(",ROUND((F124/$H126)*100,1),")")</f>
        <v>(6.9)</v>
      </c>
      <c r="H124" s="302">
        <f>SUM(B124,D124,F124)</f>
        <v>26.082318610137989</v>
      </c>
      <c r="I124" s="299" t="str">
        <f>CONCATENATE("(",ROUND((H124/$H126)*100,1),")")</f>
        <v>(74.8)</v>
      </c>
      <c r="K124" s="302">
        <f>B124-B114</f>
        <v>-2.7512286336902321</v>
      </c>
      <c r="L124" s="302">
        <f>D124-D114</f>
        <v>-9.3111846831121725E-2</v>
      </c>
      <c r="M124" s="302">
        <f>F124-F114</f>
        <v>-0.1560968507079652</v>
      </c>
      <c r="N124" s="302">
        <f>SUM(K124:M124)</f>
        <v>-3.0004373312293189</v>
      </c>
    </row>
    <row r="125" spans="1:14" x14ac:dyDescent="0.2">
      <c r="A125" s="282" t="s">
        <v>365</v>
      </c>
      <c r="B125" s="302">
        <f>'Ind T6'!V44</f>
        <v>5.529694665272106</v>
      </c>
      <c r="C125" s="299" t="str">
        <f>CONCATENATE("(",ROUND((B125/$H126)*100,1),")")</f>
        <v>(15.9)</v>
      </c>
      <c r="D125" s="302">
        <f>'Ind T6'!W44</f>
        <v>2.2323804107817744</v>
      </c>
      <c r="E125" s="299" t="str">
        <f>CONCATENATE("(",ROUND((D125/$H126)*100,1),")")</f>
        <v>(6.4)</v>
      </c>
      <c r="F125" s="302">
        <f>'Ind T6'!X44</f>
        <v>1.0416063138082003</v>
      </c>
      <c r="G125" s="299" t="str">
        <f>CONCATENATE("(",ROUND((F125/$H126)*100,1),")")</f>
        <v>(3)</v>
      </c>
      <c r="H125" s="302">
        <f t="shared" ref="H125" si="106">SUM(B125,D125,F125)</f>
        <v>8.8036813898620814</v>
      </c>
      <c r="I125" s="299" t="str">
        <f>CONCATENATE("(",ROUND((H125/$H126)*100,1),")")</f>
        <v>(25.2)</v>
      </c>
      <c r="K125" s="302">
        <f t="shared" ref="K125:K126" si="107">B125-B115</f>
        <v>-0.40898831349468523</v>
      </c>
      <c r="L125" s="302">
        <f t="shared" ref="L125:L126" si="108">D125-D115</f>
        <v>-0.1603372371634646</v>
      </c>
      <c r="M125" s="302">
        <f t="shared" ref="M125:M126" si="109">F125-F115</f>
        <v>-0.14123711811250583</v>
      </c>
      <c r="N125" s="302">
        <f t="shared" ref="N125:N126" si="110">SUM(K125:M125)</f>
        <v>-0.71056266877065566</v>
      </c>
    </row>
    <row r="126" spans="1:14" x14ac:dyDescent="0.2">
      <c r="A126" s="282" t="s">
        <v>363</v>
      </c>
      <c r="B126" s="302">
        <f>SUM(B124:B125)</f>
        <v>28.208120030920206</v>
      </c>
      <c r="C126" s="299" t="str">
        <f>CONCATENATE("(",ROUND((B126/$H126)*100,1),")")</f>
        <v>(80.9)</v>
      </c>
      <c r="D126" s="302">
        <f>SUM(D124:D125)</f>
        <v>3.2206972295881191</v>
      </c>
      <c r="E126" s="299" t="str">
        <f>CONCATENATE("(",ROUND((D126/$H126)*100,1),")")</f>
        <v>(9.2)</v>
      </c>
      <c r="F126" s="302">
        <f>SUM(F124:F125)</f>
        <v>3.4571827394917456</v>
      </c>
      <c r="G126" s="299" t="str">
        <f>CONCATENATE("(",ROUND((F126/$H126)*100,1),")")</f>
        <v>(9.9)</v>
      </c>
      <c r="H126" s="302">
        <f>SUM(H124:H125)</f>
        <v>34.886000000000067</v>
      </c>
      <c r="I126" s="299" t="str">
        <f>CONCATENATE("(",ROUND((H126/$H126)*100,1),")")</f>
        <v>(100)</v>
      </c>
      <c r="K126" s="302">
        <f t="shared" si="107"/>
        <v>-3.1602169471849173</v>
      </c>
      <c r="L126" s="302">
        <f t="shared" si="108"/>
        <v>-0.25344908399458665</v>
      </c>
      <c r="M126" s="302">
        <f t="shared" si="109"/>
        <v>-0.29733396882047103</v>
      </c>
      <c r="N126" s="302">
        <f t="shared" si="110"/>
        <v>-3.710999999999975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1.5848473937566774</v>
      </c>
      <c r="C135" s="299" t="str">
        <f>CONCATENATE("(",ROUND((B135/$H137)*100,1),")")</f>
        <v>(65.2)</v>
      </c>
      <c r="D135" s="302">
        <f>'Ind T6'!M54</f>
        <v>2.4335273184057447E-2</v>
      </c>
      <c r="E135" s="299" t="str">
        <f>CONCATENATE("(",ROUND((D135/$H137)*100,1),")")</f>
        <v>(1)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1.6091826669407348</v>
      </c>
      <c r="I135" s="299" t="str">
        <f>CONCATENATE("(",ROUND((H135/$H137)*100,1),")")</f>
        <v>(66.2)</v>
      </c>
      <c r="K135" s="302">
        <f>B140-B135</f>
        <v>-6.0155436788282168E-2</v>
      </c>
      <c r="L135" s="302">
        <f>D140-D135</f>
        <v>-4.1101511968621302E-4</v>
      </c>
      <c r="M135" s="302">
        <f>F140-F135</f>
        <v>0</v>
      </c>
      <c r="N135" s="302">
        <f>SUM(K135:M135)</f>
        <v>-6.0566451907968381E-2</v>
      </c>
    </row>
    <row r="136" spans="1:14" x14ac:dyDescent="0.2">
      <c r="A136" s="282" t="s">
        <v>365</v>
      </c>
      <c r="B136" s="302">
        <f>'Ind T6'!L53</f>
        <v>0.48701092736130414</v>
      </c>
      <c r="C136" s="299" t="str">
        <f>CONCATENATE("(",ROUND((B136/$H137)*100,1),")")</f>
        <v>(20)</v>
      </c>
      <c r="D136" s="302">
        <f>'Ind T6'!M53</f>
        <v>0.13257123718225788</v>
      </c>
      <c r="E136" s="299" t="str">
        <f>CONCATENATE("(",ROUND((D136/$H137)*100,1),")")</f>
        <v>(5.5)</v>
      </c>
      <c r="F136" s="302">
        <f>'Ind T6'!N53</f>
        <v>0.20323516851570708</v>
      </c>
      <c r="G136" s="299" t="str">
        <f>CONCATENATE("(",ROUND((F136/$H137)*100,1),")")</f>
        <v>(8.4)</v>
      </c>
      <c r="H136" s="302">
        <f t="shared" ref="H136" si="111">SUM(B136,D136,F136)</f>
        <v>0.82281733305926907</v>
      </c>
      <c r="I136" s="299" t="str">
        <f>CONCATENATE("(",ROUND((H136/$H137)*100,1),")")</f>
        <v>(33.8)</v>
      </c>
      <c r="K136" s="302">
        <f t="shared" ref="K136:K137" si="112">B141-B136</f>
        <v>-1.1049421970125428E-2</v>
      </c>
      <c r="L136" s="302">
        <f t="shared" ref="L136:L137" si="113">D141-D136</f>
        <v>-4.1676242731274182E-3</v>
      </c>
      <c r="M136" s="302">
        <f t="shared" ref="M136:M137" si="114">F141-F136</f>
        <v>-9.2165018487829764E-3</v>
      </c>
      <c r="N136" s="302">
        <f t="shared" ref="N136:N137" si="115">SUM(K136:M136)</f>
        <v>-2.4433548092035823E-2</v>
      </c>
    </row>
    <row r="137" spans="1:14" x14ac:dyDescent="0.2">
      <c r="A137" s="282" t="s">
        <v>363</v>
      </c>
      <c r="B137" s="302">
        <f>SUM(B135:B136)</f>
        <v>2.0718583211179817</v>
      </c>
      <c r="C137" s="299" t="str">
        <f>CONCATENATE("(",ROUND((B137/$H137)*100,1),")")</f>
        <v>(85.2)</v>
      </c>
      <c r="D137" s="302">
        <f>SUM(D135:D136)</f>
        <v>0.15690651036631534</v>
      </c>
      <c r="E137" s="299" t="str">
        <f>CONCATENATE("(",ROUND((D137/$H137)*100,1),")")</f>
        <v>(6.5)</v>
      </c>
      <c r="F137" s="302">
        <f>SUM(F135:F136)</f>
        <v>0.20323516851570708</v>
      </c>
      <c r="G137" s="299" t="str">
        <f>CONCATENATE("(",ROUND((F137/$H137)*100,1),")")</f>
        <v>(8.4)</v>
      </c>
      <c r="H137" s="302">
        <f>SUM(H135:H136)</f>
        <v>2.4320000000000039</v>
      </c>
      <c r="I137" s="299" t="str">
        <f>CONCATENATE("(",ROUND((H137/$H137)*100,1),")")</f>
        <v>(100)</v>
      </c>
      <c r="K137" s="302">
        <f t="shared" si="112"/>
        <v>-7.1204858758407763E-2</v>
      </c>
      <c r="L137" s="302">
        <f t="shared" si="113"/>
        <v>-4.5786393928136382E-3</v>
      </c>
      <c r="M137" s="302">
        <f t="shared" si="114"/>
        <v>-9.2165018487829764E-3</v>
      </c>
      <c r="N137" s="302">
        <f t="shared" si="115"/>
        <v>-8.5000000000004378E-2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1.5246919569683952</v>
      </c>
      <c r="C140" s="299" t="str">
        <f>CONCATENATE("(",ROUND((B140/$H142)*100,1),")")</f>
        <v>(65)</v>
      </c>
      <c r="D140" s="302">
        <f>'Ind T6'!R54</f>
        <v>2.3924258064371234E-2</v>
      </c>
      <c r="E140" s="299" t="str">
        <f>CONCATENATE("(",ROUND((D140/$H142)*100,1),")")</f>
        <v>(1)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1.5486162150327665</v>
      </c>
      <c r="I140" s="299" t="str">
        <f>CONCATENATE("(",ROUND((H140/$H142)*100,1),")")</f>
        <v>(66)</v>
      </c>
      <c r="K140" s="302">
        <f>B145-B140</f>
        <v>-1.5762988692497037E-2</v>
      </c>
      <c r="L140" s="302">
        <f>D145-D140</f>
        <v>7.7785322741804469E-4</v>
      </c>
      <c r="M140" s="302">
        <f>F145-F140</f>
        <v>0</v>
      </c>
      <c r="N140" s="302">
        <f>SUM(K140:M140)</f>
        <v>-1.4985135465078993E-2</v>
      </c>
    </row>
    <row r="141" spans="1:14" x14ac:dyDescent="0.2">
      <c r="A141" s="282" t="s">
        <v>365</v>
      </c>
      <c r="B141" s="302">
        <f>'Ind T6'!Q53</f>
        <v>0.47596150539117871</v>
      </c>
      <c r="C141" s="299" t="str">
        <f>CONCATENATE("(",ROUND((B141/$H142)*100,1),")")</f>
        <v>(20.3)</v>
      </c>
      <c r="D141" s="302">
        <f>'Ind T6'!R53</f>
        <v>0.12840361290913047</v>
      </c>
      <c r="E141" s="299" t="str">
        <f>CONCATENATE("(",ROUND((D141/$H142)*100,1),")")</f>
        <v>(5.5)</v>
      </c>
      <c r="F141" s="302">
        <f>'Ind T6'!S53</f>
        <v>0.19401866666692411</v>
      </c>
      <c r="G141" s="299" t="str">
        <f>CONCATENATE("(",ROUND((F141/$H142)*100,1),")")</f>
        <v>(8.3)</v>
      </c>
      <c r="H141" s="302">
        <f t="shared" ref="H141" si="116">SUM(B141,D141,F141)</f>
        <v>0.79838378496723328</v>
      </c>
      <c r="I141" s="299" t="str">
        <f>CONCATENATE("(",ROUND((H141/$H142)*100,1),")")</f>
        <v>(34)</v>
      </c>
      <c r="K141" s="302">
        <f t="shared" ref="K141:K142" si="117">B146-B141</f>
        <v>1.02800537180322E-2</v>
      </c>
      <c r="L141" s="302">
        <f t="shared" ref="L141:L142" si="118">D146-D141</f>
        <v>3.0738803146224125E-4</v>
      </c>
      <c r="M141" s="302">
        <f t="shared" ref="M141:M142" si="119">F146-F141</f>
        <v>-2.6023062844128808E-3</v>
      </c>
      <c r="N141" s="302">
        <f t="shared" ref="N141:N142" si="120">SUM(K141:M141)</f>
        <v>7.9851354650815609E-3</v>
      </c>
    </row>
    <row r="142" spans="1:14" x14ac:dyDescent="0.2">
      <c r="A142" s="282" t="s">
        <v>363</v>
      </c>
      <c r="B142" s="302">
        <f>SUM(B140:B141)</f>
        <v>2.000653462359574</v>
      </c>
      <c r="C142" s="299" t="str">
        <f>CONCATENATE("(",ROUND((B142/$H142)*100,1),")")</f>
        <v>(85.2)</v>
      </c>
      <c r="D142" s="302">
        <f>SUM(D140:D141)</f>
        <v>0.1523278709735017</v>
      </c>
      <c r="E142" s="299" t="str">
        <f>CONCATENATE("(",ROUND((D142/$H142)*100,1),")")</f>
        <v>(6.5)</v>
      </c>
      <c r="F142" s="302">
        <f>SUM(F140:F141)</f>
        <v>0.19401866666692411</v>
      </c>
      <c r="G142" s="299" t="str">
        <f>CONCATENATE("(",ROUND((F142/$H142)*100,1),")")</f>
        <v>(8.3)</v>
      </c>
      <c r="H142" s="302">
        <f>SUM(H140:H141)</f>
        <v>2.3469999999999995</v>
      </c>
      <c r="I142" s="299" t="str">
        <f>CONCATENATE("(",ROUND((H142/$H142)*100,1),")")</f>
        <v>(100)</v>
      </c>
      <c r="K142" s="302">
        <f t="shared" si="117"/>
        <v>-5.482934974464948E-3</v>
      </c>
      <c r="L142" s="302">
        <f t="shared" si="118"/>
        <v>1.0852412588802929E-3</v>
      </c>
      <c r="M142" s="302">
        <f t="shared" si="119"/>
        <v>-2.6023062844128808E-3</v>
      </c>
      <c r="N142" s="302">
        <f t="shared" si="120"/>
        <v>-6.999999999997536E-3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1.5089289682758982</v>
      </c>
      <c r="C145" s="299" t="str">
        <f>CONCATENATE("(",ROUND((B145/$H147)*100,1),")")</f>
        <v>(64.5)</v>
      </c>
      <c r="D145" s="302">
        <f>'Ind T6'!W54</f>
        <v>2.4702111291789279E-2</v>
      </c>
      <c r="E145" s="299" t="str">
        <f>CONCATENATE("(",ROUND((D145/$H147)*100,1),")")</f>
        <v>(1.1)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1.5336310795676875</v>
      </c>
      <c r="I145" s="299" t="str">
        <f>CONCATENATE("(",ROUND((H145/$H147)*100,1),")")</f>
        <v>(65.5)</v>
      </c>
      <c r="K145" s="302">
        <f>B145-B135</f>
        <v>-7.5918425480779206E-2</v>
      </c>
      <c r="L145" s="302">
        <f>D145-D135</f>
        <v>3.6683810773183168E-4</v>
      </c>
      <c r="M145" s="302">
        <f>F145-F135</f>
        <v>0</v>
      </c>
      <c r="N145" s="302">
        <f>SUM(K145:M145)</f>
        <v>-7.5551587373047374E-2</v>
      </c>
    </row>
    <row r="146" spans="1:14" x14ac:dyDescent="0.2">
      <c r="A146" s="282" t="s">
        <v>365</v>
      </c>
      <c r="B146" s="302">
        <f>'Ind T6'!V53</f>
        <v>0.48624155910921091</v>
      </c>
      <c r="C146" s="299" t="str">
        <f>CONCATENATE("(",ROUND((B146/$H147)*100,1),")")</f>
        <v>(20.8)</v>
      </c>
      <c r="D146" s="302">
        <f>'Ind T6'!W53</f>
        <v>0.12871100094059271</v>
      </c>
      <c r="E146" s="299" t="str">
        <f>CONCATENATE("(",ROUND((D146/$H147)*100,1),")")</f>
        <v>(5.5)</v>
      </c>
      <c r="F146" s="302">
        <f>'Ind T6'!X53</f>
        <v>0.19141636038251122</v>
      </c>
      <c r="G146" s="299" t="str">
        <f>CONCATENATE("(",ROUND((F146/$H147)*100,1),")")</f>
        <v>(8.2)</v>
      </c>
      <c r="H146" s="302">
        <f t="shared" ref="H146" si="121">SUM(B146,D146,F146)</f>
        <v>0.80636892043231478</v>
      </c>
      <c r="I146" s="299" t="str">
        <f>CONCATENATE("(",ROUND((H146/$H147)*100,1),")")</f>
        <v>(34.5)</v>
      </c>
      <c r="K146" s="302">
        <f t="shared" ref="K146:K147" si="122">B146-B136</f>
        <v>-7.6936825209322768E-4</v>
      </c>
      <c r="L146" s="302">
        <f t="shared" ref="L146:L147" si="123">D146-D136</f>
        <v>-3.860236241665177E-3</v>
      </c>
      <c r="M146" s="302">
        <f t="shared" ref="M146:M147" si="124">F146-F136</f>
        <v>-1.1818808133195857E-2</v>
      </c>
      <c r="N146" s="302">
        <f t="shared" ref="N146:N147" si="125">SUM(K146:M146)</f>
        <v>-1.6448412626954262E-2</v>
      </c>
    </row>
    <row r="147" spans="1:14" x14ac:dyDescent="0.2">
      <c r="A147" s="282" t="s">
        <v>363</v>
      </c>
      <c r="B147" s="302">
        <f>SUM(B145:B146)</f>
        <v>1.995170527385109</v>
      </c>
      <c r="C147" s="299" t="str">
        <f>CONCATENATE("(",ROUND((B147/$H147)*100,1),")")</f>
        <v>(85.3)</v>
      </c>
      <c r="D147" s="302">
        <f>SUM(D145:D146)</f>
        <v>0.15341311223238199</v>
      </c>
      <c r="E147" s="299" t="str">
        <f>CONCATENATE("(",ROUND((D147/$H147)*100,1),")")</f>
        <v>(6.6)</v>
      </c>
      <c r="F147" s="302">
        <f>SUM(F145:F146)</f>
        <v>0.19141636038251122</v>
      </c>
      <c r="G147" s="299" t="str">
        <f>CONCATENATE("(",ROUND((F147/$H147)*100,1),")")</f>
        <v>(8.2)</v>
      </c>
      <c r="H147" s="302">
        <f>SUM(H145:H146)</f>
        <v>2.3400000000000025</v>
      </c>
      <c r="I147" s="299" t="str">
        <f>CONCATENATE("(",ROUND((H147/$H147)*100,1),")")</f>
        <v>(100)</v>
      </c>
      <c r="K147" s="302">
        <f t="shared" si="122"/>
        <v>-7.6687793732872711E-2</v>
      </c>
      <c r="L147" s="302">
        <f t="shared" si="123"/>
        <v>-3.4933981339333453E-3</v>
      </c>
      <c r="M147" s="302">
        <f t="shared" si="124"/>
        <v>-1.1818808133195857E-2</v>
      </c>
      <c r="N147" s="302">
        <f t="shared" si="125"/>
        <v>-9.2000000000001914E-2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2.9746053129218959</v>
      </c>
      <c r="C156" s="299" t="str">
        <f>CONCATENATE("(",ROUND((B156/$H158)*100,1),")")</f>
        <v>(67.3)</v>
      </c>
      <c r="D156" s="302">
        <f>'Ind T6'!M63</f>
        <v>0.40951139146497373</v>
      </c>
      <c r="E156" s="299" t="str">
        <f>CONCATENATE("(",ROUND((D156/$H158)*100,1),")")</f>
        <v>(9.3)</v>
      </c>
      <c r="F156" s="302">
        <f>'Ind T6'!N63</f>
        <v>0.19044812621971233</v>
      </c>
      <c r="G156" s="299" t="str">
        <f>CONCATENATE("(",ROUND((F156/$H158)*100,1),")")</f>
        <v>(4.3)</v>
      </c>
      <c r="H156" s="302">
        <f>SUM(B156,D156,F156)</f>
        <v>3.5745648306065818</v>
      </c>
      <c r="I156" s="299" t="str">
        <f>CONCATENATE("(",ROUND((H156/$H158)*100,1),")")</f>
        <v>(80.9)</v>
      </c>
      <c r="K156" s="302">
        <f>B161-B156</f>
        <v>0.20194005244934221</v>
      </c>
      <c r="L156" s="302">
        <f>D161-D156</f>
        <v>3.2745539557588133E-2</v>
      </c>
      <c r="M156" s="302">
        <f>F161-F156</f>
        <v>6.6893402398080504E-3</v>
      </c>
      <c r="N156" s="302">
        <f>SUM(K156:M156)</f>
        <v>0.24137493224673839</v>
      </c>
    </row>
    <row r="157" spans="1:14" x14ac:dyDescent="0.2">
      <c r="A157" s="282" t="s">
        <v>365</v>
      </c>
      <c r="B157" s="302">
        <f>'Ind T6'!L62</f>
        <v>0.67060742071832746</v>
      </c>
      <c r="C157" s="299" t="str">
        <f>CONCATENATE("(",ROUND((B157/$H158)*100,1),")")</f>
        <v>(15.2)</v>
      </c>
      <c r="D157" s="302">
        <f>'Ind T6'!M62</f>
        <v>0.16087458541300778</v>
      </c>
      <c r="E157" s="299" t="str">
        <f>CONCATENATE("(",ROUND((D157/$H158)*100,1),")")</f>
        <v>(3.6)</v>
      </c>
      <c r="F157" s="302">
        <f>'Ind T6'!N62</f>
        <v>1.0953163262079452E-2</v>
      </c>
      <c r="G157" s="299" t="str">
        <f>CONCATENATE("(",ROUND((F157/$H158)*100,1),")")</f>
        <v>(0.2)</v>
      </c>
      <c r="H157" s="302">
        <f t="shared" ref="H157" si="126">SUM(B157,D157,F157)</f>
        <v>0.84243516939341467</v>
      </c>
      <c r="I157" s="299" t="str">
        <f>CONCATENATE("(",ROUND((H157/$H158)*100,1),")")</f>
        <v>(19.1)</v>
      </c>
      <c r="K157" s="302">
        <f t="shared" ref="K157:K158" si="127">B162-B157</f>
        <v>7.8734298123181889E-2</v>
      </c>
      <c r="L157" s="302">
        <f t="shared" ref="L157:L158" si="128">D162-D157</f>
        <v>1.4191161925977469E-2</v>
      </c>
      <c r="M157" s="302">
        <f t="shared" ref="M157:M158" si="129">F162-F157</f>
        <v>6.9960770411297245E-4</v>
      </c>
      <c r="N157" s="302">
        <f t="shared" ref="N157:N158" si="130">SUM(K157:M157)</f>
        <v>9.3625067753272326E-2</v>
      </c>
    </row>
    <row r="158" spans="1:14" x14ac:dyDescent="0.2">
      <c r="A158" s="282" t="s">
        <v>363</v>
      </c>
      <c r="B158" s="302">
        <f>SUM(B156:B157)</f>
        <v>3.6452127336402231</v>
      </c>
      <c r="C158" s="299" t="str">
        <f>CONCATENATE("(",ROUND((B158/$H158)*100,1),")")</f>
        <v>(82.5)</v>
      </c>
      <c r="D158" s="302">
        <f>SUM(D156:D157)</f>
        <v>0.57038597687798154</v>
      </c>
      <c r="E158" s="299" t="str">
        <f>CONCATENATE("(",ROUND((D158/$H158)*100,1),")")</f>
        <v>(12.9)</v>
      </c>
      <c r="F158" s="302">
        <f>SUM(F156:F157)</f>
        <v>0.20140128948179178</v>
      </c>
      <c r="G158" s="299" t="str">
        <f>CONCATENATE("(",ROUND((F158/$H158)*100,1),")")</f>
        <v>(4.6)</v>
      </c>
      <c r="H158" s="302">
        <f>SUM(H156:H157)</f>
        <v>4.4169999999999963</v>
      </c>
      <c r="I158" s="299" t="str">
        <f>CONCATENATE("(",ROUND((H158/$H158)*100,1),")")</f>
        <v>(100)</v>
      </c>
      <c r="K158" s="302">
        <f t="shared" si="127"/>
        <v>0.28067435057252421</v>
      </c>
      <c r="L158" s="302">
        <f t="shared" si="128"/>
        <v>4.6936701483565546E-2</v>
      </c>
      <c r="M158" s="302">
        <f t="shared" si="129"/>
        <v>7.3889479439210037E-3</v>
      </c>
      <c r="N158" s="302">
        <f t="shared" si="130"/>
        <v>0.33500000000001073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3.1765453653712381</v>
      </c>
      <c r="C161" s="299" t="str">
        <f>CONCATENATE("(",ROUND((B161/$H163)*100,1),")")</f>
        <v>(66.8)</v>
      </c>
      <c r="D161" s="302">
        <f>'Ind T6'!R63</f>
        <v>0.44225693102256186</v>
      </c>
      <c r="E161" s="299" t="str">
        <f>CONCATENATE("(",ROUND((D161/$H163)*100,1),")")</f>
        <v>(9.3)</v>
      </c>
      <c r="F161" s="302">
        <f>'Ind T6'!S63</f>
        <v>0.19713746645952038</v>
      </c>
      <c r="G161" s="299" t="str">
        <f>CONCATENATE("(",ROUND((F161/$H163)*100,1),")")</f>
        <v>(4.1)</v>
      </c>
      <c r="H161" s="302">
        <f>SUM(B161,D161,F161)</f>
        <v>3.8159397628533203</v>
      </c>
      <c r="I161" s="299" t="str">
        <f>CONCATENATE("(",ROUND((H161/$H163)*100,1),")")</f>
        <v>(80.3)</v>
      </c>
      <c r="K161" s="302">
        <f>B166-B161</f>
        <v>0.32845089201719002</v>
      </c>
      <c r="L161" s="302">
        <f>D166-D161</f>
        <v>5.3357502557682346E-2</v>
      </c>
      <c r="M161" s="302">
        <f>F166-F161</f>
        <v>5.7761437391357084E-3</v>
      </c>
      <c r="N161" s="302">
        <f>SUM(K161:M161)</f>
        <v>0.38758453831400808</v>
      </c>
    </row>
    <row r="162" spans="1:14" x14ac:dyDescent="0.2">
      <c r="A162" s="282" t="s">
        <v>365</v>
      </c>
      <c r="B162" s="302">
        <f>'Ind T6'!Q62</f>
        <v>0.74934171884150935</v>
      </c>
      <c r="C162" s="299" t="str">
        <f>CONCATENATE("(",ROUND((B162/$H163)*100,1),")")</f>
        <v>(15.8)</v>
      </c>
      <c r="D162" s="302">
        <f>'Ind T6'!R62</f>
        <v>0.17506574733898525</v>
      </c>
      <c r="E162" s="299" t="str">
        <f>CONCATENATE("(",ROUND((D162/$H163)*100,1),")")</f>
        <v>(3.7)</v>
      </c>
      <c r="F162" s="302">
        <f>'Ind T6'!S62</f>
        <v>1.1652770966192424E-2</v>
      </c>
      <c r="G162" s="299" t="str">
        <f>CONCATENATE("(",ROUND((F162/$H163)*100,1),")")</f>
        <v>(0.2)</v>
      </c>
      <c r="H162" s="302">
        <f t="shared" ref="H162" si="131">SUM(B162,D162,F162)</f>
        <v>0.93606023714668707</v>
      </c>
      <c r="I162" s="299" t="str">
        <f>CONCATENATE("(",ROUND((H162/$H163)*100,1),")")</f>
        <v>(19.7)</v>
      </c>
      <c r="K162" s="302">
        <f t="shared" ref="K162:K163" si="132">B167-B162</f>
        <v>0.15333553898305019</v>
      </c>
      <c r="L162" s="302">
        <f t="shared" ref="L162:L163" si="133">D167-D162</f>
        <v>2.5102076525316069E-2</v>
      </c>
      <c r="M162" s="302">
        <f t="shared" ref="M162:M163" si="134">F167-F162</f>
        <v>9.7784617761175439E-4</v>
      </c>
      <c r="N162" s="302">
        <f t="shared" ref="N162:N163" si="135">SUM(K162:M162)</f>
        <v>0.17941546168597802</v>
      </c>
    </row>
    <row r="163" spans="1:14" x14ac:dyDescent="0.2">
      <c r="A163" s="282" t="s">
        <v>363</v>
      </c>
      <c r="B163" s="302">
        <f>SUM(B161:B162)</f>
        <v>3.9258870842127473</v>
      </c>
      <c r="C163" s="299" t="str">
        <f>CONCATENATE("(",ROUND((B163/$H163)*100,1),")")</f>
        <v>(82.6)</v>
      </c>
      <c r="D163" s="302">
        <f>SUM(D161:D162)</f>
        <v>0.61732267836154708</v>
      </c>
      <c r="E163" s="299" t="str">
        <f>CONCATENATE("(",ROUND((D163/$H163)*100,1),")")</f>
        <v>(13)</v>
      </c>
      <c r="F163" s="302">
        <f>SUM(F161:F162)</f>
        <v>0.20879023742571279</v>
      </c>
      <c r="G163" s="299" t="str">
        <f>CONCATENATE("(",ROUND((F163/$H163)*100,1),")")</f>
        <v>(4.4)</v>
      </c>
      <c r="H163" s="302">
        <f>SUM(H161:H162)</f>
        <v>4.7520000000000078</v>
      </c>
      <c r="I163" s="299" t="str">
        <f>CONCATENATE("(",ROUND((H163/$H163)*100,1),")")</f>
        <v>(100)</v>
      </c>
      <c r="K163" s="302">
        <f t="shared" si="132"/>
        <v>0.48178643100024043</v>
      </c>
      <c r="L163" s="302">
        <f t="shared" si="133"/>
        <v>7.8459579082998498E-2</v>
      </c>
      <c r="M163" s="302">
        <f t="shared" si="134"/>
        <v>6.7539899167474715E-3</v>
      </c>
      <c r="N163" s="302">
        <f t="shared" si="135"/>
        <v>0.5669999999999864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3.5049962573884281</v>
      </c>
      <c r="C166" s="299" t="str">
        <f>CONCATENATE("(",ROUND((B166/$H168)*100,1),")")</f>
        <v>(65.9)</v>
      </c>
      <c r="D166" s="302">
        <f>'Ind T6'!W63</f>
        <v>0.49561443358024421</v>
      </c>
      <c r="E166" s="299" t="str">
        <f>CONCATENATE("(",ROUND((D166/$H168)*100,1),")")</f>
        <v>(9.3)</v>
      </c>
      <c r="F166" s="302">
        <f>'Ind T6'!X63</f>
        <v>0.20291361019865609</v>
      </c>
      <c r="G166" s="299" t="str">
        <f>CONCATENATE("(",ROUND((F166/$H168)*100,1),")")</f>
        <v>(3.8)</v>
      </c>
      <c r="H166" s="302">
        <f>SUM(B166,D166,F166)</f>
        <v>4.2035243011673282</v>
      </c>
      <c r="I166" s="299" t="str">
        <f>CONCATENATE("(",ROUND((H166/$H168)*100,1),")")</f>
        <v>(79)</v>
      </c>
      <c r="K166" s="302">
        <f>B166-B156</f>
        <v>0.53039094446653223</v>
      </c>
      <c r="L166" s="302">
        <f>D166-D156</f>
        <v>8.6103042115270478E-2</v>
      </c>
      <c r="M166" s="302">
        <f>F166-F156</f>
        <v>1.2465483978943759E-2</v>
      </c>
      <c r="N166" s="302">
        <f>SUM(K166:M166)</f>
        <v>0.62895947056074641</v>
      </c>
    </row>
    <row r="167" spans="1:14" x14ac:dyDescent="0.2">
      <c r="A167" s="282" t="s">
        <v>365</v>
      </c>
      <c r="B167" s="302">
        <f>'Ind T6'!V62</f>
        <v>0.90267725782455954</v>
      </c>
      <c r="C167" s="299" t="str">
        <f>CONCATENATE("(",ROUND((B167/$H168)*100,1),")")</f>
        <v>(17)</v>
      </c>
      <c r="D167" s="302">
        <f>'Ind T6'!W62</f>
        <v>0.20016782386430132</v>
      </c>
      <c r="E167" s="299" t="str">
        <f>CONCATENATE("(",ROUND((D167/$H168)*100,1),")")</f>
        <v>(3.8)</v>
      </c>
      <c r="F167" s="302">
        <f>'Ind T6'!X62</f>
        <v>1.2630617143804179E-2</v>
      </c>
      <c r="G167" s="299" t="str">
        <f>CONCATENATE("(",ROUND((F167/$H168)*100,1),")")</f>
        <v>(0.2)</v>
      </c>
      <c r="H167" s="302">
        <f t="shared" ref="H167" si="136">SUM(B167,D167,F167)</f>
        <v>1.1154756988326651</v>
      </c>
      <c r="I167" s="299" t="str">
        <f>CONCATENATE("(",ROUND((H167/$H168)*100,1),")")</f>
        <v>(21)</v>
      </c>
      <c r="K167" s="302">
        <f t="shared" ref="K167:K168" si="137">B167-B157</f>
        <v>0.23206983710623208</v>
      </c>
      <c r="L167" s="302">
        <f t="shared" ref="L167:L168" si="138">D167-D157</f>
        <v>3.9293238451293538E-2</v>
      </c>
      <c r="M167" s="302">
        <f t="shared" ref="M167:M168" si="139">F167-F157</f>
        <v>1.6774538817247268E-3</v>
      </c>
      <c r="N167" s="302">
        <f t="shared" ref="N167:N168" si="140">SUM(K167:M167)</f>
        <v>0.27304052943925033</v>
      </c>
    </row>
    <row r="168" spans="1:14" x14ac:dyDescent="0.2">
      <c r="A168" s="282" t="s">
        <v>363</v>
      </c>
      <c r="B168" s="302">
        <f>SUM(B166:B167)</f>
        <v>4.4076735152129878</v>
      </c>
      <c r="C168" s="299" t="str">
        <f>CONCATENATE("(",ROUND((B168/$H168)*100,1),")")</f>
        <v>(82.9)</v>
      </c>
      <c r="D168" s="302">
        <f>SUM(D166:D167)</f>
        <v>0.69578225744454558</v>
      </c>
      <c r="E168" s="299" t="str">
        <f>CONCATENATE("(",ROUND((D168/$H168)*100,1),")")</f>
        <v>(13.1)</v>
      </c>
      <c r="F168" s="302">
        <f>SUM(F166:F167)</f>
        <v>0.21554422734246026</v>
      </c>
      <c r="G168" s="299" t="str">
        <f>CONCATENATE("(",ROUND((F168/$H168)*100,1),")")</f>
        <v>(4.1)</v>
      </c>
      <c r="H168" s="302">
        <f>SUM(H166:H167)</f>
        <v>5.3189999999999937</v>
      </c>
      <c r="I168" s="299" t="str">
        <f>CONCATENATE("(",ROUND((H168/$H168)*100,1),")")</f>
        <v>(100)</v>
      </c>
      <c r="K168" s="302">
        <f t="shared" si="137"/>
        <v>0.76246078157276465</v>
      </c>
      <c r="L168" s="302">
        <f t="shared" si="138"/>
        <v>0.12539628056656404</v>
      </c>
      <c r="M168" s="302">
        <f t="shared" si="139"/>
        <v>1.4142937860668475E-2</v>
      </c>
      <c r="N168" s="302">
        <f t="shared" si="140"/>
        <v>0.90199999999999714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25.692892428330342</v>
      </c>
      <c r="C177" s="299" t="str">
        <f>CONCATENATE("(",ROUND((B177/$H179)*100,1),")")</f>
        <v>(43.7)</v>
      </c>
      <c r="D177" s="302">
        <f>'Ind T6'!M72</f>
        <v>1.9000850192976622</v>
      </c>
      <c r="E177" s="299" t="str">
        <f>CONCATENATE("(",ROUND((D177/$H179)*100,1),")")</f>
        <v>(3.2)</v>
      </c>
      <c r="F177" s="302">
        <f>'Ind T6'!N72</f>
        <v>21.022945369496579</v>
      </c>
      <c r="G177" s="299" t="str">
        <f>CONCATENATE("(",ROUND((F177/$H179)*100,1),")")</f>
        <v>(35.8)</v>
      </c>
      <c r="H177" s="302">
        <f>SUM(B177,D177,F177)</f>
        <v>48.615922817124584</v>
      </c>
      <c r="I177" s="299" t="str">
        <f>CONCATENATE("(",ROUND((H177/$H179)*100,1),")")</f>
        <v>(82.7)</v>
      </c>
      <c r="K177" s="302">
        <f>B182-B177</f>
        <v>1.8259538988107344</v>
      </c>
      <c r="L177" s="302">
        <f>D182-D177</f>
        <v>0.19865138998773335</v>
      </c>
      <c r="M177" s="302">
        <f>F182-F177</f>
        <v>2.0103662768541284</v>
      </c>
      <c r="N177" s="302">
        <f>SUM(K177:M177)</f>
        <v>4.0349715656525964</v>
      </c>
    </row>
    <row r="178" spans="1:14" x14ac:dyDescent="0.2">
      <c r="A178" s="282" t="s">
        <v>365</v>
      </c>
      <c r="B178" s="302">
        <f>'Ind T6'!L71</f>
        <v>4.7884853822275542</v>
      </c>
      <c r="C178" s="299" t="str">
        <f>CONCATENATE("(",ROUND((B178/$H179)*100,1),")")</f>
        <v>(8.1)</v>
      </c>
      <c r="D178" s="302">
        <f>'Ind T6'!M71</f>
        <v>3.7700808127085454</v>
      </c>
      <c r="E178" s="299" t="str">
        <f>CONCATENATE("(",ROUND((D178/$H179)*100,1),")")</f>
        <v>(6.4)</v>
      </c>
      <c r="F178" s="302">
        <f>'Ind T6'!N71</f>
        <v>1.5805109879392292</v>
      </c>
      <c r="G178" s="299" t="str">
        <f>CONCATENATE("(",ROUND((F178/$H179)*100,1),")")</f>
        <v>(2.7)</v>
      </c>
      <c r="H178" s="302">
        <f t="shared" ref="H178" si="141">SUM(B178,D178,F178)</f>
        <v>10.139077182875329</v>
      </c>
      <c r="I178" s="299" t="str">
        <f>CONCATENATE("(",ROUND((H178/$H179)*100,1),")")</f>
        <v>(17.3)</v>
      </c>
      <c r="K178" s="302">
        <f t="shared" ref="K178:K179" si="142">B183-B178</f>
        <v>0.42833514270052309</v>
      </c>
      <c r="L178" s="302">
        <f t="shared" ref="L178:L179" si="143">D183-D178</f>
        <v>0.36448388310544599</v>
      </c>
      <c r="M178" s="302">
        <f t="shared" ref="M178:M179" si="144">F183-F178</f>
        <v>0.14920940854168752</v>
      </c>
      <c r="N178" s="302">
        <f t="shared" ref="N178:N179" si="145">SUM(K178:M178)</f>
        <v>0.9420284343476566</v>
      </c>
    </row>
    <row r="179" spans="1:14" x14ac:dyDescent="0.2">
      <c r="A179" s="282" t="s">
        <v>363</v>
      </c>
      <c r="B179" s="302">
        <f>SUM(B177:B178)</f>
        <v>30.481377810557895</v>
      </c>
      <c r="C179" s="299" t="str">
        <f>CONCATENATE("(",ROUND((B179/$H179)*100,1),")")</f>
        <v>(51.9)</v>
      </c>
      <c r="D179" s="302">
        <f>SUM(D177:D178)</f>
        <v>5.6701658320062078</v>
      </c>
      <c r="E179" s="299" t="str">
        <f>CONCATENATE("(",ROUND((D179/$H179)*100,1),")")</f>
        <v>(9.7)</v>
      </c>
      <c r="F179" s="302">
        <f>SUM(F177:F178)</f>
        <v>22.603456357435807</v>
      </c>
      <c r="G179" s="299" t="str">
        <f>CONCATENATE("(",ROUND((F179/$H179)*100,1),")")</f>
        <v>(38.5)</v>
      </c>
      <c r="H179" s="302">
        <f>SUM(H177:H178)</f>
        <v>58.75499999999991</v>
      </c>
      <c r="I179" s="299" t="str">
        <f>CONCATENATE("(",ROUND((H179/$H179)*100,1),")")</f>
        <v>(100)</v>
      </c>
      <c r="K179" s="302">
        <f t="shared" si="142"/>
        <v>2.2542890415112566</v>
      </c>
      <c r="L179" s="302">
        <f t="shared" si="143"/>
        <v>0.56313527309317912</v>
      </c>
      <c r="M179" s="302">
        <f t="shared" si="144"/>
        <v>2.1595756853958186</v>
      </c>
      <c r="N179" s="302">
        <f t="shared" si="145"/>
        <v>4.9770000000002543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27.518846327141077</v>
      </c>
      <c r="C182" s="299" t="str">
        <f>CONCATENATE("(",ROUND((B182/$H184)*100,1),")")</f>
        <v>(43.2)</v>
      </c>
      <c r="D182" s="302">
        <f>'Ind T6'!R72</f>
        <v>2.0987364092853955</v>
      </c>
      <c r="E182" s="299" t="str">
        <f>CONCATENATE("(",ROUND((D182/$H184)*100,1),")")</f>
        <v>(3.3)</v>
      </c>
      <c r="F182" s="302">
        <f>'Ind T6'!S72</f>
        <v>23.033311646350707</v>
      </c>
      <c r="G182" s="299" t="str">
        <f>CONCATENATE("(",ROUND((F182/$H184)*100,1),")")</f>
        <v>(36.1)</v>
      </c>
      <c r="H182" s="302">
        <f>SUM(B182,D182,F182)</f>
        <v>52.650894382777182</v>
      </c>
      <c r="I182" s="299" t="str">
        <f>CONCATENATE("(",ROUND((H182/$H184)*100,1),")")</f>
        <v>(82.6)</v>
      </c>
      <c r="K182" s="302">
        <f>B187-B182</f>
        <v>1.9660915550490401</v>
      </c>
      <c r="L182" s="302">
        <f>D187-D182</f>
        <v>0.30779742782145458</v>
      </c>
      <c r="M182" s="302">
        <f>F187-F182</f>
        <v>3.0137455233622319</v>
      </c>
      <c r="N182" s="302">
        <f>SUM(K182:M182)</f>
        <v>5.2876345062327266</v>
      </c>
    </row>
    <row r="183" spans="1:14" x14ac:dyDescent="0.2">
      <c r="A183" s="282" t="s">
        <v>365</v>
      </c>
      <c r="B183" s="302">
        <f>'Ind T6'!Q71</f>
        <v>5.2168205249280772</v>
      </c>
      <c r="C183" s="299" t="str">
        <f>CONCATENATE("(",ROUND((B183/$H184)*100,1),")")</f>
        <v>(8.2)</v>
      </c>
      <c r="D183" s="302">
        <f>'Ind T6'!R71</f>
        <v>4.1345646958139914</v>
      </c>
      <c r="E183" s="299" t="str">
        <f>CONCATENATE("(",ROUND((D183/$H184)*100,1),")")</f>
        <v>(6.5)</v>
      </c>
      <c r="F183" s="302">
        <f>'Ind T6'!S71</f>
        <v>1.7297203964809167</v>
      </c>
      <c r="G183" s="299" t="str">
        <f>CONCATENATE("(",ROUND((F183/$H184)*100,1),")")</f>
        <v>(2.7)</v>
      </c>
      <c r="H183" s="302">
        <f t="shared" ref="H183" si="146">SUM(B183,D183,F183)</f>
        <v>11.081105617222985</v>
      </c>
      <c r="I183" s="299" t="str">
        <f>CONCATENATE("(",ROUND((H183/$H184)*100,1),")")</f>
        <v>(17.4)</v>
      </c>
      <c r="K183" s="302">
        <f t="shared" ref="K183:K184" si="147">B188-B183</f>
        <v>0.63418299107234866</v>
      </c>
      <c r="L183" s="302">
        <f t="shared" ref="L183:L184" si="148">D188-D183</f>
        <v>0.55452634506742093</v>
      </c>
      <c r="M183" s="302">
        <f t="shared" ref="M183:M184" si="149">F188-F183</f>
        <v>0.26465615762732253</v>
      </c>
      <c r="N183" s="302">
        <f t="shared" ref="N183:N184" si="150">SUM(K183:M183)</f>
        <v>1.4533654937670921</v>
      </c>
    </row>
    <row r="184" spans="1:14" x14ac:dyDescent="0.2">
      <c r="A184" s="282" t="s">
        <v>363</v>
      </c>
      <c r="B184" s="302">
        <f>SUM(B182:B183)</f>
        <v>32.735666852069151</v>
      </c>
      <c r="C184" s="299" t="str">
        <f>CONCATENATE("(",ROUND((B184/$H184)*100,1),")")</f>
        <v>(51.4)</v>
      </c>
      <c r="D184" s="302">
        <f>SUM(D182:D183)</f>
        <v>6.233301105099387</v>
      </c>
      <c r="E184" s="299" t="str">
        <f>CONCATENATE("(",ROUND((D184/$H184)*100,1),")")</f>
        <v>(9.8)</v>
      </c>
      <c r="F184" s="302">
        <f>SUM(F182:F183)</f>
        <v>24.763032042831625</v>
      </c>
      <c r="G184" s="299" t="str">
        <f>CONCATENATE("(",ROUND((F184/$H184)*100,1),")")</f>
        <v>(38.9)</v>
      </c>
      <c r="H184" s="302">
        <f>SUM(H182:H183)</f>
        <v>63.73200000000017</v>
      </c>
      <c r="I184" s="299" t="str">
        <f>CONCATENATE("(",ROUND((H184/$H184)*100,1),")")</f>
        <v>(100)</v>
      </c>
      <c r="K184" s="302">
        <f t="shared" si="147"/>
        <v>2.6002745461213905</v>
      </c>
      <c r="L184" s="302">
        <f t="shared" si="148"/>
        <v>0.86232377288887552</v>
      </c>
      <c r="M184" s="302">
        <f t="shared" si="149"/>
        <v>3.2784016809895533</v>
      </c>
      <c r="N184" s="302">
        <f t="shared" si="150"/>
        <v>6.7409999999998194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29.484937882190117</v>
      </c>
      <c r="C187" s="299" t="str">
        <f>CONCATENATE("(",ROUND((B187/$H189)*100,1),")")</f>
        <v>(41.8)</v>
      </c>
      <c r="D187" s="302">
        <f>'Ind T6'!W72</f>
        <v>2.4065338371068501</v>
      </c>
      <c r="E187" s="299" t="str">
        <f>CONCATENATE("(",ROUND((D187/$H189)*100,1),")")</f>
        <v>(3.4)</v>
      </c>
      <c r="F187" s="302">
        <f>'Ind T6'!X72</f>
        <v>26.047057169712939</v>
      </c>
      <c r="G187" s="299" t="str">
        <f>CONCATENATE("(",ROUND((F187/$H189)*100,1),")")</f>
        <v>(37)</v>
      </c>
      <c r="H187" s="302">
        <f>SUM(B187,D187,F187)</f>
        <v>57.938528889009902</v>
      </c>
      <c r="I187" s="299" t="str">
        <f>CONCATENATE("(",ROUND((H187/$H189)*100,1),")")</f>
        <v>(82.2)</v>
      </c>
      <c r="K187" s="302">
        <f>B187-B177</f>
        <v>3.7920454538597745</v>
      </c>
      <c r="L187" s="302">
        <f>D187-D177</f>
        <v>0.50644881780918793</v>
      </c>
      <c r="M187" s="302">
        <f>F187-F177</f>
        <v>5.0241118002163603</v>
      </c>
      <c r="N187" s="302">
        <f>SUM(K187:M187)</f>
        <v>9.322606071885323</v>
      </c>
    </row>
    <row r="188" spans="1:14" x14ac:dyDescent="0.2">
      <c r="A188" s="282" t="s">
        <v>365</v>
      </c>
      <c r="B188" s="302">
        <f>'Ind T6'!V71</f>
        <v>5.8510035160004259</v>
      </c>
      <c r="C188" s="299" t="str">
        <f>CONCATENATE("(",ROUND((B188/$H189)*100,1),")")</f>
        <v>(8.3)</v>
      </c>
      <c r="D188" s="302">
        <f>'Ind T6'!W71</f>
        <v>4.6890910408814124</v>
      </c>
      <c r="E188" s="299" t="str">
        <f>CONCATENATE("(",ROUND((D188/$H189)*100,1),")")</f>
        <v>(6.7)</v>
      </c>
      <c r="F188" s="302">
        <f>'Ind T6'!X71</f>
        <v>1.9943765541082392</v>
      </c>
      <c r="G188" s="299" t="str">
        <f>CONCATENATE("(",ROUND((F188/$H189)*100,1),")")</f>
        <v>(2.8)</v>
      </c>
      <c r="H188" s="302">
        <f t="shared" ref="H188" si="151">SUM(B188,D188,F188)</f>
        <v>12.534471110990077</v>
      </c>
      <c r="I188" s="299" t="str">
        <f>CONCATENATE("(",ROUND((H188/$H189)*100,1),")")</f>
        <v>(17.8)</v>
      </c>
      <c r="K188" s="302">
        <f t="shared" ref="K188:K189" si="152">B188-B178</f>
        <v>1.0625181337728717</v>
      </c>
      <c r="L188" s="302">
        <f t="shared" ref="L188:L189" si="153">D188-D178</f>
        <v>0.91901022817286693</v>
      </c>
      <c r="M188" s="302">
        <f t="shared" ref="M188:M189" si="154">F188-F178</f>
        <v>0.41386556616901005</v>
      </c>
      <c r="N188" s="302">
        <f t="shared" ref="N188:N189" si="155">SUM(K188:M188)</f>
        <v>2.3953939281147489</v>
      </c>
    </row>
    <row r="189" spans="1:14" x14ac:dyDescent="0.2">
      <c r="A189" s="282" t="s">
        <v>363</v>
      </c>
      <c r="B189" s="302">
        <f>SUM(B187:B188)</f>
        <v>35.335941398190542</v>
      </c>
      <c r="C189" s="299" t="str">
        <f>CONCATENATE("(",ROUND((B189/$H189)*100,1),")")</f>
        <v>(50.1)</v>
      </c>
      <c r="D189" s="302">
        <f>SUM(D187:D188)</f>
        <v>7.0956248779882625</v>
      </c>
      <c r="E189" s="299" t="str">
        <f>CONCATENATE("(",ROUND((D189/$H189)*100,1),")")</f>
        <v>(10.1)</v>
      </c>
      <c r="F189" s="302">
        <f>SUM(F187:F188)</f>
        <v>28.041433723821179</v>
      </c>
      <c r="G189" s="299" t="str">
        <f>CONCATENATE("(",ROUND((F189/$H189)*100,1),")")</f>
        <v>(39.8)</v>
      </c>
      <c r="H189" s="302">
        <f>SUM(H187:H188)</f>
        <v>70.472999999999985</v>
      </c>
      <c r="I189" s="299" t="str">
        <f>CONCATENATE("(",ROUND((H189/$H189)*100,1),")")</f>
        <v>(100)</v>
      </c>
      <c r="K189" s="302">
        <f t="shared" si="152"/>
        <v>4.8545635876326472</v>
      </c>
      <c r="L189" s="302">
        <f t="shared" si="153"/>
        <v>1.4254590459820546</v>
      </c>
      <c r="M189" s="302">
        <f t="shared" si="154"/>
        <v>5.4379773663853719</v>
      </c>
      <c r="N189" s="302">
        <f t="shared" si="155"/>
        <v>11.718000000000075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45.311876188490032</v>
      </c>
      <c r="C198" s="299" t="str">
        <f>CONCATENATE("(",ROUND((B198/$H200)*100,1),")")</f>
        <v>(35.2)</v>
      </c>
      <c r="D198" s="302">
        <f>'Ind T6'!M81</f>
        <v>16.361522273724685</v>
      </c>
      <c r="E198" s="299" t="str">
        <f>CONCATENATE("(",ROUND((D198/$H200)*100,1),")")</f>
        <v>(12.7)</v>
      </c>
      <c r="F198" s="302">
        <f>'Ind T6'!N81</f>
        <v>3.7068234030621969</v>
      </c>
      <c r="G198" s="299" t="str">
        <f>CONCATENATE("(",ROUND((F198/$H200)*100,1),")")</f>
        <v>(2.9)</v>
      </c>
      <c r="H198" s="302">
        <f>SUM(B198,D198,F198)</f>
        <v>65.380221865276923</v>
      </c>
      <c r="I198" s="299" t="str">
        <f>CONCATENATE("(",ROUND((H198/$H200)*100,1),")")</f>
        <v>(50.8)</v>
      </c>
      <c r="K198" s="302">
        <f>B203-B198</f>
        <v>0.81021576219529834</v>
      </c>
      <c r="L198" s="302">
        <f>D203-D198</f>
        <v>1.1335964660819542E-2</v>
      </c>
      <c r="M198" s="302">
        <f>F203-F198</f>
        <v>5.3619191997477778E-2</v>
      </c>
      <c r="N198" s="302">
        <f>SUM(K198:M198)</f>
        <v>0.87517091885359566</v>
      </c>
    </row>
    <row r="199" spans="1:14" x14ac:dyDescent="0.2">
      <c r="A199" s="282" t="s">
        <v>365</v>
      </c>
      <c r="B199" s="302">
        <f>'Ind T6'!L80</f>
        <v>28.355330519813489</v>
      </c>
      <c r="C199" s="299" t="str">
        <f>CONCATENATE("(",ROUND((B199/$H200)*100,1),")")</f>
        <v>(22)</v>
      </c>
      <c r="D199" s="302">
        <f>'Ind T6'!M80</f>
        <v>32.02393045429752</v>
      </c>
      <c r="E199" s="299" t="str">
        <f>CONCATENATE("(",ROUND((D199/$H200)*100,1),")")</f>
        <v>(24.9)</v>
      </c>
      <c r="F199" s="302">
        <f>'Ind T6'!N80</f>
        <v>2.956517160612012</v>
      </c>
      <c r="G199" s="299" t="str">
        <f>CONCATENATE("(",ROUND((F199/$H200)*100,1),")")</f>
        <v>(2.3)</v>
      </c>
      <c r="H199" s="302">
        <f t="shared" ref="H199" si="156">SUM(B199,D199,F199)</f>
        <v>63.335778134723014</v>
      </c>
      <c r="I199" s="299" t="str">
        <f>CONCATENATE("(",ROUND((H199/$H200)*100,1),")")</f>
        <v>(49.2)</v>
      </c>
      <c r="K199" s="302">
        <f t="shared" ref="K199:K200" si="157">B204-B199</f>
        <v>1.2484114016184336</v>
      </c>
      <c r="L199" s="302">
        <f t="shared" ref="L199:L200" si="158">D204-D199</f>
        <v>-1.1832524538605469</v>
      </c>
      <c r="M199" s="302">
        <f t="shared" ref="M199:M200" si="159">F204-F199</f>
        <v>9.2670133388600195E-2</v>
      </c>
      <c r="N199" s="302">
        <f t="shared" ref="N199:N200" si="160">SUM(K199:M199)</f>
        <v>0.15782908114648686</v>
      </c>
    </row>
    <row r="200" spans="1:14" x14ac:dyDescent="0.2">
      <c r="A200" s="282" t="s">
        <v>363</v>
      </c>
      <c r="B200" s="302">
        <f>SUM(B198:B199)</f>
        <v>73.667206708303524</v>
      </c>
      <c r="C200" s="299" t="str">
        <f>CONCATENATE("(",ROUND((B200/$H200)*100,1),")")</f>
        <v>(57.2)</v>
      </c>
      <c r="D200" s="302">
        <f>SUM(D198:D199)</f>
        <v>48.385452728022202</v>
      </c>
      <c r="E200" s="299" t="str">
        <f>CONCATENATE("(",ROUND((D200/$H200)*100,1),")")</f>
        <v>(37.6)</v>
      </c>
      <c r="F200" s="302">
        <f>SUM(F198:F199)</f>
        <v>6.6633405636742093</v>
      </c>
      <c r="G200" s="299" t="str">
        <f>CONCATENATE("(",ROUND((F200/$H200)*100,1),")")</f>
        <v>(5.2)</v>
      </c>
      <c r="H200" s="302">
        <f>SUM(H198:H199)</f>
        <v>128.71599999999995</v>
      </c>
      <c r="I200" s="299" t="str">
        <f>CONCATENATE("(",ROUND((H200/$H200)*100,1),")")</f>
        <v>(100)</v>
      </c>
      <c r="K200" s="302">
        <f t="shared" si="157"/>
        <v>2.0586271638137248</v>
      </c>
      <c r="L200" s="302">
        <f t="shared" si="158"/>
        <v>-1.1719164891997238</v>
      </c>
      <c r="M200" s="302">
        <f t="shared" si="159"/>
        <v>0.14628932538607753</v>
      </c>
      <c r="N200" s="302">
        <f t="shared" si="160"/>
        <v>1.0330000000000785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46.122091950685331</v>
      </c>
      <c r="C203" s="299" t="str">
        <f>CONCATENATE("(",ROUND((B203/$H205)*100,1),")")</f>
        <v>(35.5)</v>
      </c>
      <c r="D203" s="302">
        <f>'Ind T6'!R81</f>
        <v>16.372858238385504</v>
      </c>
      <c r="E203" s="299" t="str">
        <f>CONCATENATE("(",ROUND((D203/$H205)*100,1),")")</f>
        <v>(12.6)</v>
      </c>
      <c r="F203" s="302">
        <f>'Ind T6'!S81</f>
        <v>3.7604425950596747</v>
      </c>
      <c r="G203" s="299" t="str">
        <f>CONCATENATE("(",ROUND((F203/$H205)*100,1),")")</f>
        <v>(2.9)</v>
      </c>
      <c r="H203" s="302">
        <f>SUM(B203,D203,F203)</f>
        <v>66.255392784130507</v>
      </c>
      <c r="I203" s="299" t="str">
        <f>CONCATENATE("(",ROUND((H203/$H205)*100,1),")")</f>
        <v>(51.1)</v>
      </c>
      <c r="K203" s="302">
        <f>B208-B203</f>
        <v>0.96766907425119086</v>
      </c>
      <c r="L203" s="302">
        <f>D208-D203</f>
        <v>0.1540653114804087</v>
      </c>
      <c r="M203" s="302">
        <f>F208-F203</f>
        <v>8.3769070298987724E-2</v>
      </c>
      <c r="N203" s="302">
        <f>SUM(K203:M203)</f>
        <v>1.2055034560305873</v>
      </c>
    </row>
    <row r="204" spans="1:14" x14ac:dyDescent="0.2">
      <c r="A204" s="282" t="s">
        <v>365</v>
      </c>
      <c r="B204" s="302">
        <f>'Ind T6'!Q80</f>
        <v>29.603741921431922</v>
      </c>
      <c r="C204" s="299" t="str">
        <f>CONCATENATE("(",ROUND((B204/$H205)*100,1),")")</f>
        <v>(22.8)</v>
      </c>
      <c r="D204" s="302">
        <f>'Ind T6'!R80</f>
        <v>30.840678000436974</v>
      </c>
      <c r="E204" s="299" t="str">
        <f>CONCATENATE("(",ROUND((D204/$H205)*100,1),")")</f>
        <v>(23.8)</v>
      </c>
      <c r="F204" s="302">
        <f>'Ind T6'!S80</f>
        <v>3.0491872940006122</v>
      </c>
      <c r="G204" s="299" t="str">
        <f>CONCATENATE("(",ROUND((F204/$H205)*100,1),")")</f>
        <v>(2.4)</v>
      </c>
      <c r="H204" s="302">
        <f t="shared" ref="H204" si="161">SUM(B204,D204,F204)</f>
        <v>63.49360721586951</v>
      </c>
      <c r="I204" s="299" t="str">
        <f>CONCATENATE("(",ROUND((H204/$H205)*100,1),")")</f>
        <v>(48.9)</v>
      </c>
      <c r="K204" s="302">
        <f t="shared" ref="K204:K205" si="162">B209-B204</f>
        <v>2.3530248682914525</v>
      </c>
      <c r="L204" s="302">
        <f t="shared" ref="L204:L205" si="163">D209-D204</f>
        <v>-2.103581196195492</v>
      </c>
      <c r="M204" s="302">
        <f t="shared" ref="M204:M205" si="164">F209-F204</f>
        <v>0.20405287187339249</v>
      </c>
      <c r="N204" s="302">
        <f t="shared" ref="N204:N205" si="165">SUM(K204:M204)</f>
        <v>0.45349654396935302</v>
      </c>
    </row>
    <row r="205" spans="1:14" x14ac:dyDescent="0.2">
      <c r="A205" s="282" t="s">
        <v>363</v>
      </c>
      <c r="B205" s="302">
        <f>SUM(B203:B204)</f>
        <v>75.725833872117249</v>
      </c>
      <c r="C205" s="299" t="str">
        <f>CONCATENATE("(",ROUND((B205/$H205)*100,1),")")</f>
        <v>(58.4)</v>
      </c>
      <c r="D205" s="302">
        <f>SUM(D203:D204)</f>
        <v>47.213536238822478</v>
      </c>
      <c r="E205" s="299" t="str">
        <f>CONCATENATE("(",ROUND((D205/$H205)*100,1),")")</f>
        <v>(36.4)</v>
      </c>
      <c r="F205" s="302">
        <f>SUM(F203:F204)</f>
        <v>6.8096298890602869</v>
      </c>
      <c r="G205" s="299" t="str">
        <f>CONCATENATE("(",ROUND((F205/$H205)*100,1),")")</f>
        <v>(5.2)</v>
      </c>
      <c r="H205" s="302">
        <f>SUM(H203:H204)</f>
        <v>129.74900000000002</v>
      </c>
      <c r="I205" s="299" t="str">
        <f>CONCATENATE("(",ROUND((H205/$H205)*100,1),")")</f>
        <v>(100)</v>
      </c>
      <c r="K205" s="302">
        <f t="shared" si="162"/>
        <v>3.3206939425426469</v>
      </c>
      <c r="L205" s="302">
        <f t="shared" si="163"/>
        <v>-1.9495158847150833</v>
      </c>
      <c r="M205" s="302">
        <f t="shared" si="164"/>
        <v>0.28782194217238022</v>
      </c>
      <c r="N205" s="302">
        <f t="shared" si="165"/>
        <v>1.6589999999999439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47.089761024936521</v>
      </c>
      <c r="C208" s="299" t="str">
        <f>CONCATENATE("(",ROUND((B208/$H210)*100,1),")")</f>
        <v>(35.8)</v>
      </c>
      <c r="D208" s="302">
        <f>'Ind T6'!W81</f>
        <v>16.526923549865913</v>
      </c>
      <c r="E208" s="299" t="str">
        <f>CONCATENATE("(",ROUND((D208/$H210)*100,1),")")</f>
        <v>(12.6)</v>
      </c>
      <c r="F208" s="302">
        <f>'Ind T6'!X81</f>
        <v>3.8442116653586624</v>
      </c>
      <c r="G208" s="299" t="str">
        <f>CONCATENATE("(",ROUND((F208/$H210)*100,1),")")</f>
        <v>(2.9)</v>
      </c>
      <c r="H208" s="302">
        <f>SUM(B208,D208,F208)</f>
        <v>67.460896240161091</v>
      </c>
      <c r="I208" s="299" t="str">
        <f>CONCATENATE("(",ROUND((H208/$H210)*100,1),")")</f>
        <v>(51.3)</v>
      </c>
      <c r="K208" s="302">
        <f>B208-B198</f>
        <v>1.7778848364464892</v>
      </c>
      <c r="L208" s="302">
        <f>D208-D198</f>
        <v>0.16540127614122824</v>
      </c>
      <c r="M208" s="302">
        <f>F208-F198</f>
        <v>0.1373882622964655</v>
      </c>
      <c r="N208" s="302">
        <f>SUM(K208:M208)</f>
        <v>2.0806743748841829</v>
      </c>
    </row>
    <row r="209" spans="1:14" x14ac:dyDescent="0.2">
      <c r="A209" s="282" t="s">
        <v>365</v>
      </c>
      <c r="B209" s="302">
        <f>'Ind T6'!V80</f>
        <v>31.956766789723375</v>
      </c>
      <c r="C209" s="299" t="str">
        <f>CONCATENATE("(",ROUND((B209/$H210)*100,1),")")</f>
        <v>(24.3)</v>
      </c>
      <c r="D209" s="302">
        <f>'Ind T6'!W80</f>
        <v>28.737096804241482</v>
      </c>
      <c r="E209" s="299" t="str">
        <f>CONCATENATE("(",ROUND((D209/$H210)*100,1),")")</f>
        <v>(21.9)</v>
      </c>
      <c r="F209" s="302">
        <f>'Ind T6'!X80</f>
        <v>3.2532401658740047</v>
      </c>
      <c r="G209" s="299" t="str">
        <f>CONCATENATE("(",ROUND((F209/$H210)*100,1),")")</f>
        <v>(2.5)</v>
      </c>
      <c r="H209" s="302">
        <f t="shared" ref="H209" si="166">SUM(B209,D209,F209)</f>
        <v>63.947103759838861</v>
      </c>
      <c r="I209" s="299" t="str">
        <f>CONCATENATE("(",ROUND((H209/$H210)*100,1),")")</f>
        <v>(48.7)</v>
      </c>
      <c r="K209" s="302">
        <f t="shared" ref="K209:K210" si="167">B209-B199</f>
        <v>3.6014362699098861</v>
      </c>
      <c r="L209" s="302">
        <f t="shared" ref="L209:L210" si="168">D209-D199</f>
        <v>-3.2868336500560389</v>
      </c>
      <c r="M209" s="302">
        <f t="shared" ref="M209:M210" si="169">F209-F199</f>
        <v>0.29672300526199269</v>
      </c>
      <c r="N209" s="302">
        <f t="shared" ref="N209:N210" si="170">SUM(K209:M209)</f>
        <v>0.61132562511583988</v>
      </c>
    </row>
    <row r="210" spans="1:14" x14ac:dyDescent="0.2">
      <c r="A210" s="282" t="s">
        <v>363</v>
      </c>
      <c r="B210" s="302">
        <f>SUM(B208:B209)</f>
        <v>79.046527814659896</v>
      </c>
      <c r="C210" s="299" t="str">
        <f>CONCATENATE("(",ROUND((B210/$H210)*100,1),")")</f>
        <v>(60.2)</v>
      </c>
      <c r="D210" s="302">
        <f>SUM(D208:D209)</f>
        <v>45.264020354107394</v>
      </c>
      <c r="E210" s="299" t="str">
        <f>CONCATENATE("(",ROUND((D210/$H210)*100,1),")")</f>
        <v>(34.4)</v>
      </c>
      <c r="F210" s="302">
        <f>SUM(F208:F209)</f>
        <v>7.0974518312326671</v>
      </c>
      <c r="G210" s="299" t="str">
        <f>CONCATENATE("(",ROUND((F210/$H210)*100,1),")")</f>
        <v>(5.4)</v>
      </c>
      <c r="H210" s="302">
        <f>SUM(H208:H209)</f>
        <v>131.40799999999996</v>
      </c>
      <c r="I210" s="299" t="str">
        <f>CONCATENATE("(",ROUND((H210/$H210)*100,1),")")</f>
        <v>(100)</v>
      </c>
      <c r="K210" s="302">
        <f t="shared" si="167"/>
        <v>5.3793211063563717</v>
      </c>
      <c r="L210" s="302">
        <f t="shared" si="168"/>
        <v>-3.1214323739148071</v>
      </c>
      <c r="M210" s="302">
        <f t="shared" si="169"/>
        <v>0.43411126755845775</v>
      </c>
      <c r="N210" s="302">
        <f t="shared" si="170"/>
        <v>2.6920000000000224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14.307757232217426</v>
      </c>
      <c r="C219" s="299" t="str">
        <f>CONCATENATE("(",ROUND((B219/$H221)*100,1),")")</f>
        <v>(56.1)</v>
      </c>
      <c r="D219" s="302">
        <f>'Ind T6'!M90</f>
        <v>2.3066285376659672</v>
      </c>
      <c r="E219" s="299" t="str">
        <f>CONCATENATE("(",ROUND((D219/$H221)*100,1),")")</f>
        <v>(9)</v>
      </c>
      <c r="F219" s="302">
        <f>'Ind T6'!N90</f>
        <v>2.4359512988005472</v>
      </c>
      <c r="G219" s="299" t="str">
        <f>CONCATENATE("(",ROUND((F219/$H221)*100,1),")")</f>
        <v>(9.6)</v>
      </c>
      <c r="H219" s="302">
        <f>SUM(B219,D219,F219)</f>
        <v>19.050337068683941</v>
      </c>
      <c r="I219" s="299" t="str">
        <f>CONCATENATE("(",ROUND((H219/$H221)*100,1),")")</f>
        <v>(74.7)</v>
      </c>
      <c r="K219" s="302">
        <f>B224-B219</f>
        <v>0.4233250911499411</v>
      </c>
      <c r="L219" s="302">
        <f>D224-D219</f>
        <v>9.4626316553787504E-2</v>
      </c>
      <c r="M219" s="302">
        <f>F224-F219</f>
        <v>8.499337746447555E-2</v>
      </c>
      <c r="N219" s="302">
        <f>SUM(K219:M219)</f>
        <v>0.60294478516820416</v>
      </c>
    </row>
    <row r="220" spans="1:14" x14ac:dyDescent="0.2">
      <c r="A220" s="282" t="s">
        <v>365</v>
      </c>
      <c r="B220" s="302">
        <f>'Ind T6'!L89</f>
        <v>3.8921561836157226</v>
      </c>
      <c r="C220" s="299" t="str">
        <f>CONCATENATE("(",ROUND((B220/$H221)*100,1),")")</f>
        <v>(15.3)</v>
      </c>
      <c r="D220" s="302">
        <f>'Ind T6'!M89</f>
        <v>2.3381649344195634</v>
      </c>
      <c r="E220" s="299" t="str">
        <f>CONCATENATE("(",ROUND((D220/$H221)*100,1),")")</f>
        <v>(9.2)</v>
      </c>
      <c r="F220" s="302">
        <f>'Ind T6'!N89</f>
        <v>0.21534181328075314</v>
      </c>
      <c r="G220" s="299" t="str">
        <f>CONCATENATE("(",ROUND((F220/$H221)*100,1),")")</f>
        <v>(0.8)</v>
      </c>
      <c r="H220" s="302">
        <f t="shared" ref="H220" si="171">SUM(B220,D220,F220)</f>
        <v>6.4456629313160398</v>
      </c>
      <c r="I220" s="299" t="str">
        <f>CONCATENATE("(",ROUND((H220/$H221)*100,1),")")</f>
        <v>(25.3)</v>
      </c>
      <c r="K220" s="302">
        <f t="shared" ref="K220:K221" si="172">B225-B220</f>
        <v>0.12733821131993928</v>
      </c>
      <c r="L220" s="302">
        <f t="shared" ref="L220:L221" si="173">D225-D220</f>
        <v>0.14394862253213692</v>
      </c>
      <c r="M220" s="302">
        <f t="shared" ref="M220:M221" si="174">F225-F220</f>
        <v>-2.3161902031823556E-4</v>
      </c>
      <c r="N220" s="302">
        <f t="shared" ref="N220:N221" si="175">SUM(K220:M220)</f>
        <v>0.27105521483175798</v>
      </c>
    </row>
    <row r="221" spans="1:14" x14ac:dyDescent="0.2">
      <c r="A221" s="282" t="s">
        <v>363</v>
      </c>
      <c r="B221" s="302">
        <f>SUM(B219:B220)</f>
        <v>18.199913415833148</v>
      </c>
      <c r="C221" s="299" t="str">
        <f>CONCATENATE("(",ROUND((B221/$H221)*100,1),")")</f>
        <v>(71.4)</v>
      </c>
      <c r="D221" s="302">
        <f>SUM(D219:D220)</f>
        <v>4.6447934720855306</v>
      </c>
      <c r="E221" s="299" t="str">
        <f>CONCATENATE("(",ROUND((D221/$H221)*100,1),")")</f>
        <v>(18.2)</v>
      </c>
      <c r="F221" s="302">
        <f>SUM(F219:F220)</f>
        <v>2.6512931120813001</v>
      </c>
      <c r="G221" s="299" t="str">
        <f>CONCATENATE("(",ROUND((F221/$H221)*100,1),")")</f>
        <v>(10.4)</v>
      </c>
      <c r="H221" s="302">
        <f>SUM(H219:H220)</f>
        <v>25.495999999999981</v>
      </c>
      <c r="I221" s="299" t="str">
        <f>CONCATENATE("(",ROUND((H221/$H221)*100,1),")")</f>
        <v>(100)</v>
      </c>
      <c r="K221" s="302">
        <f t="shared" si="172"/>
        <v>0.55066330246988215</v>
      </c>
      <c r="L221" s="302">
        <f t="shared" si="173"/>
        <v>0.23857493908592442</v>
      </c>
      <c r="M221" s="302">
        <f t="shared" si="174"/>
        <v>8.4761758444157564E-2</v>
      </c>
      <c r="N221" s="302">
        <f t="shared" si="175"/>
        <v>0.87399999999996414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14.731082323367367</v>
      </c>
      <c r="C224" s="299" t="str">
        <f>CONCATENATE("(",ROUND((B224/$H226)*100,1),")")</f>
        <v>(55.9)</v>
      </c>
      <c r="D224" s="302">
        <f>'Ind T6'!R90</f>
        <v>2.4012548542197547</v>
      </c>
      <c r="E224" s="299" t="str">
        <f>CONCATENATE("(",ROUND((D224/$H226)*100,1),")")</f>
        <v>(9.1)</v>
      </c>
      <c r="F224" s="302">
        <f>'Ind T6'!S90</f>
        <v>2.5209446762650227</v>
      </c>
      <c r="G224" s="299" t="str">
        <f>CONCATENATE("(",ROUND((F224/$H226)*100,1),")")</f>
        <v>(9.6)</v>
      </c>
      <c r="H224" s="302">
        <f>SUM(B224,D224,F224)</f>
        <v>19.653281853852143</v>
      </c>
      <c r="I224" s="299" t="str">
        <f>CONCATENATE("(",ROUND((H224/$H226)*100,1),")")</f>
        <v>(74.5)</v>
      </c>
      <c r="K224" s="302">
        <f>B229-B224</f>
        <v>-0.2318687618927342</v>
      </c>
      <c r="L224" s="302">
        <f>D229-D224</f>
        <v>9.2219312787033214E-2</v>
      </c>
      <c r="M224" s="302">
        <f>F229-F224</f>
        <v>8.0729920994282445E-2</v>
      </c>
      <c r="N224" s="302">
        <f>SUM(K224:M224)</f>
        <v>-5.891952811141854E-2</v>
      </c>
    </row>
    <row r="225" spans="1:14" x14ac:dyDescent="0.2">
      <c r="A225" s="282" t="s">
        <v>365</v>
      </c>
      <c r="B225" s="302">
        <f>'Ind T6'!Q89</f>
        <v>4.0194943949356619</v>
      </c>
      <c r="C225" s="299" t="str">
        <f>CONCATENATE("(",ROUND((B225/$H226)*100,1),")")</f>
        <v>(15.2)</v>
      </c>
      <c r="D225" s="302">
        <f>'Ind T6'!R89</f>
        <v>2.4821135569517003</v>
      </c>
      <c r="E225" s="299" t="str">
        <f>CONCATENATE("(",ROUND((D225/$H226)*100,1),")")</f>
        <v>(9.4)</v>
      </c>
      <c r="F225" s="302">
        <f>'Ind T6'!S89</f>
        <v>0.2151101942604349</v>
      </c>
      <c r="G225" s="299" t="str">
        <f>CONCATENATE("(",ROUND((F225/$H226)*100,1),")")</f>
        <v>(0.8)</v>
      </c>
      <c r="H225" s="302">
        <f t="shared" ref="H225" si="176">SUM(B225,D225,F225)</f>
        <v>6.7167181461477963</v>
      </c>
      <c r="I225" s="299" t="str">
        <f>CONCATENATE("(",ROUND((H225/$H226)*100,1),")")</f>
        <v>(25.5)</v>
      </c>
      <c r="K225" s="302">
        <f t="shared" ref="K225:K226" si="177">B230-B225</f>
        <v>0.13934099774697639</v>
      </c>
      <c r="L225" s="302">
        <f t="shared" ref="L225:L226" si="178">D230-D225</f>
        <v>0.19715213806374754</v>
      </c>
      <c r="M225" s="302">
        <f t="shared" ref="M225:M226" si="179">F230-F225</f>
        <v>-3.5736076992714527E-3</v>
      </c>
      <c r="N225" s="302">
        <f t="shared" ref="N225:N226" si="180">SUM(K225:M225)</f>
        <v>0.33291952811145248</v>
      </c>
    </row>
    <row r="226" spans="1:14" x14ac:dyDescent="0.2">
      <c r="A226" s="282" t="s">
        <v>363</v>
      </c>
      <c r="B226" s="302">
        <f>SUM(B224:B225)</f>
        <v>18.75057671830303</v>
      </c>
      <c r="C226" s="299" t="str">
        <f>CONCATENATE("(",ROUND((B226/$H226)*100,1),")")</f>
        <v>(71.1)</v>
      </c>
      <c r="D226" s="302">
        <f>SUM(D224:D225)</f>
        <v>4.883368411171455</v>
      </c>
      <c r="E226" s="299" t="str">
        <f>CONCATENATE("(",ROUND((D226/$H226)*100,1),")")</f>
        <v>(18.5)</v>
      </c>
      <c r="F226" s="302">
        <f>SUM(F224:F225)</f>
        <v>2.7360548705254577</v>
      </c>
      <c r="G226" s="299" t="str">
        <f>CONCATENATE("(",ROUND((F226/$H226)*100,1),")")</f>
        <v>(10.4)</v>
      </c>
      <c r="H226" s="302">
        <f>SUM(H224:H225)</f>
        <v>26.369999999999941</v>
      </c>
      <c r="I226" s="299" t="str">
        <f>CONCATENATE("(",ROUND((H226/$H226)*100,1),")")</f>
        <v>(100)</v>
      </c>
      <c r="K226" s="302">
        <f t="shared" si="177"/>
        <v>-9.2527764145756919E-2</v>
      </c>
      <c r="L226" s="302">
        <f t="shared" si="178"/>
        <v>0.28937145085078075</v>
      </c>
      <c r="M226" s="302">
        <f t="shared" si="179"/>
        <v>7.7156313295010825E-2</v>
      </c>
      <c r="N226" s="302">
        <f t="shared" si="180"/>
        <v>0.27400000000003466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14.499213561474633</v>
      </c>
      <c r="C229" s="299" t="str">
        <f>CONCATENATE("(",ROUND((B229/$H231)*100,1),")")</f>
        <v>(54.4)</v>
      </c>
      <c r="D229" s="302">
        <f>'Ind T6'!W90</f>
        <v>2.4934741670067879</v>
      </c>
      <c r="E229" s="299" t="str">
        <f>CONCATENATE("(",ROUND((D229/$H231)*100,1),")")</f>
        <v>(9.4)</v>
      </c>
      <c r="F229" s="302">
        <f>'Ind T6'!X90</f>
        <v>2.6016745972593052</v>
      </c>
      <c r="G229" s="299" t="str">
        <f>CONCATENATE("(",ROUND((F229/$H231)*100,1),")")</f>
        <v>(9.8)</v>
      </c>
      <c r="H229" s="302">
        <f>SUM(B229,D229,F229)</f>
        <v>19.594362325740725</v>
      </c>
      <c r="I229" s="299" t="str">
        <f>CONCATENATE("(",ROUND((H229/$H231)*100,1),")")</f>
        <v>(73.5)</v>
      </c>
      <c r="K229" s="302">
        <f>B229-B219</f>
        <v>0.1914563292572069</v>
      </c>
      <c r="L229" s="302">
        <f>D229-D219</f>
        <v>0.18684562934082072</v>
      </c>
      <c r="M229" s="302">
        <f>F229-F219</f>
        <v>0.16572329845875799</v>
      </c>
      <c r="N229" s="302">
        <f>SUM(K229:M229)</f>
        <v>0.54402525705678562</v>
      </c>
    </row>
    <row r="230" spans="1:14" x14ac:dyDescent="0.2">
      <c r="A230" s="282" t="s">
        <v>365</v>
      </c>
      <c r="B230" s="302">
        <f>'Ind T6'!V89</f>
        <v>4.1588353926826382</v>
      </c>
      <c r="C230" s="299" t="str">
        <f>CONCATENATE("(",ROUND((B230/$H231)*100,1),")")</f>
        <v>(15.6)</v>
      </c>
      <c r="D230" s="302">
        <f>'Ind T6'!W89</f>
        <v>2.6792656950154479</v>
      </c>
      <c r="E230" s="299" t="str">
        <f>CONCATENATE("(",ROUND((D230/$H231)*100,1),")")</f>
        <v>(10.1)</v>
      </c>
      <c r="F230" s="302">
        <f>'Ind T6'!X89</f>
        <v>0.21153658656116345</v>
      </c>
      <c r="G230" s="299" t="str">
        <f>CONCATENATE("(",ROUND((F230/$H231)*100,1),")")</f>
        <v>(0.8)</v>
      </c>
      <c r="H230" s="302">
        <f t="shared" ref="H230" si="181">SUM(B230,D230,F230)</f>
        <v>7.0496376742592499</v>
      </c>
      <c r="I230" s="299" t="str">
        <f>CONCATENATE("(",ROUND((H230/$H231)*100,1),")")</f>
        <v>(26.5)</v>
      </c>
      <c r="K230" s="302">
        <f t="shared" ref="K230:K231" si="182">B230-B220</f>
        <v>0.26667920906691567</v>
      </c>
      <c r="L230" s="302">
        <f t="shared" ref="L230:L231" si="183">D230-D220</f>
        <v>0.34110076059588446</v>
      </c>
      <c r="M230" s="302">
        <f t="shared" ref="M230:M231" si="184">F230-F220</f>
        <v>-3.8052267195896883E-3</v>
      </c>
      <c r="N230" s="302">
        <f t="shared" ref="N230:N231" si="185">SUM(K230:M230)</f>
        <v>0.60397474294321041</v>
      </c>
    </row>
    <row r="231" spans="1:14" x14ac:dyDescent="0.2">
      <c r="A231" s="282" t="s">
        <v>363</v>
      </c>
      <c r="B231" s="302">
        <f>SUM(B229:B230)</f>
        <v>18.658048954157273</v>
      </c>
      <c r="C231" s="299" t="str">
        <f>CONCATENATE("(",ROUND((B231/$H231)*100,1),")")</f>
        <v>(70)</v>
      </c>
      <c r="D231" s="302">
        <f>SUM(D229:D230)</f>
        <v>5.1727398620222358</v>
      </c>
      <c r="E231" s="299" t="str">
        <f>CONCATENATE("(",ROUND((D231/$H231)*100,1),")")</f>
        <v>(19.4)</v>
      </c>
      <c r="F231" s="302">
        <f>SUM(F229:F230)</f>
        <v>2.8132111838204685</v>
      </c>
      <c r="G231" s="299" t="str">
        <f>CONCATENATE("(",ROUND((F231/$H231)*100,1),")")</f>
        <v>(10.6)</v>
      </c>
      <c r="H231" s="302">
        <f>SUM(H229:H230)</f>
        <v>26.643999999999977</v>
      </c>
      <c r="I231" s="299" t="str">
        <f>CONCATENATE("(",ROUND((H231/$H231)*100,1),")")</f>
        <v>(100)</v>
      </c>
      <c r="K231" s="302">
        <f t="shared" si="182"/>
        <v>0.45813553832412524</v>
      </c>
      <c r="L231" s="302">
        <f t="shared" si="183"/>
        <v>0.52794638993670517</v>
      </c>
      <c r="M231" s="302">
        <f t="shared" si="184"/>
        <v>0.16191807173916839</v>
      </c>
      <c r="N231" s="302">
        <f t="shared" si="185"/>
        <v>1.1479999999999988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14.097491669101469</v>
      </c>
      <c r="C240" s="299" t="str">
        <f>CONCATENATE("(",ROUND((B240/$H242)*100,1),")")</f>
        <v>(22.3)</v>
      </c>
      <c r="D240" s="302">
        <f>'Ind T6'!M99</f>
        <v>14.705282321805134</v>
      </c>
      <c r="E240" s="299" t="str">
        <f>CONCATENATE("(",ROUND((D240/$H242)*100,1),")")</f>
        <v>(23.2)</v>
      </c>
      <c r="F240" s="302">
        <f>'Ind T6'!N99</f>
        <v>0.77624052749273809</v>
      </c>
      <c r="G240" s="299" t="str">
        <f>CONCATENATE("(",ROUND((F240/$H242)*100,1),")")</f>
        <v>(1.2)</v>
      </c>
      <c r="H240" s="302">
        <f>SUM(B240,D240,F240)</f>
        <v>29.57901451839934</v>
      </c>
      <c r="I240" s="299" t="str">
        <f>CONCATENATE("(",ROUND((H240/$H242)*100,1),")")</f>
        <v>(46.8)</v>
      </c>
      <c r="K240" s="302">
        <f>B245-B240</f>
        <v>0.86868119909324015</v>
      </c>
      <c r="L240" s="302">
        <f>D245-D240</f>
        <v>0.71480937678338208</v>
      </c>
      <c r="M240" s="302">
        <f>F245-F240</f>
        <v>5.3490910024800886E-2</v>
      </c>
      <c r="N240" s="302">
        <f>SUM(K240:M240)</f>
        <v>1.6369814859014231</v>
      </c>
    </row>
    <row r="241" spans="1:14" x14ac:dyDescent="0.2">
      <c r="A241" s="282" t="s">
        <v>365</v>
      </c>
      <c r="B241" s="302">
        <f>'Ind T6'!L98</f>
        <v>12.001661832115044</v>
      </c>
      <c r="C241" s="299" t="str">
        <f>CONCATENATE("(",ROUND((B241/$H242)*100,1),")")</f>
        <v>(19)</v>
      </c>
      <c r="D241" s="302">
        <f>'Ind T6'!M98</f>
        <v>20.511122715036425</v>
      </c>
      <c r="E241" s="299" t="str">
        <f>CONCATENATE("(",ROUND((D241/$H242)*100,1),")")</f>
        <v>(32.4)</v>
      </c>
      <c r="F241" s="302">
        <f>'Ind T6'!N98</f>
        <v>1.167200934449059</v>
      </c>
      <c r="G241" s="299" t="str">
        <f>CONCATENATE("(",ROUND((F241/$H242)*100,1),")")</f>
        <v>(1.8)</v>
      </c>
      <c r="H241" s="302">
        <f t="shared" ref="H241" si="186">SUM(B241,D241,F241)</f>
        <v>33.679985481600525</v>
      </c>
      <c r="I241" s="299" t="str">
        <f>CONCATENATE("(",ROUND((H241/$H242)*100,1),")")</f>
        <v>(53.2)</v>
      </c>
      <c r="K241" s="302">
        <f t="shared" ref="K241:K242" si="187">B246-B241</f>
        <v>0.71277534262540243</v>
      </c>
      <c r="L241" s="302">
        <f t="shared" ref="L241:L242" si="188">D246-D241</f>
        <v>1.0673895715525248</v>
      </c>
      <c r="M241" s="302">
        <f t="shared" ref="M241:M242" si="189">F246-F241</f>
        <v>8.4853599920790002E-2</v>
      </c>
      <c r="N241" s="302">
        <f t="shared" ref="N241:N242" si="190">SUM(K241:M241)</f>
        <v>1.8650185140987172</v>
      </c>
    </row>
    <row r="242" spans="1:14" x14ac:dyDescent="0.2">
      <c r="A242" s="282" t="s">
        <v>363</v>
      </c>
      <c r="B242" s="302">
        <f>SUM(B240:B241)</f>
        <v>26.099153501216513</v>
      </c>
      <c r="C242" s="299" t="str">
        <f>CONCATENATE("(",ROUND((B242/$H242)*100,1),")")</f>
        <v>(41.3)</v>
      </c>
      <c r="D242" s="302">
        <f>SUM(D240:D241)</f>
        <v>35.216405036841557</v>
      </c>
      <c r="E242" s="299" t="str">
        <f>CONCATENATE("(",ROUND((D242/$H242)*100,1),")")</f>
        <v>(55.7)</v>
      </c>
      <c r="F242" s="302">
        <f>SUM(F240:F241)</f>
        <v>1.9434414619417972</v>
      </c>
      <c r="G242" s="299" t="str">
        <f>CONCATENATE("(",ROUND((F242/$H242)*100,1),")")</f>
        <v>(3.1)</v>
      </c>
      <c r="H242" s="302">
        <f>SUM(H240:H241)</f>
        <v>63.258999999999865</v>
      </c>
      <c r="I242" s="299" t="str">
        <f>CONCATENATE("(",ROUND((H242/$H242)*100,1),")")</f>
        <v>(100)</v>
      </c>
      <c r="K242" s="302">
        <f t="shared" si="187"/>
        <v>1.5814565417186444</v>
      </c>
      <c r="L242" s="302">
        <f t="shared" si="188"/>
        <v>1.7821989483359104</v>
      </c>
      <c r="M242" s="302">
        <f t="shared" si="189"/>
        <v>0.13834450994559067</v>
      </c>
      <c r="N242" s="302">
        <f t="shared" si="190"/>
        <v>3.5020000000001454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14.966172868194709</v>
      </c>
      <c r="C245" s="299" t="str">
        <f>CONCATENATE("(",ROUND((B245/$H247)*100,1),")")</f>
        <v>(22.4)</v>
      </c>
      <c r="D245" s="302">
        <f>'Ind T6'!R99</f>
        <v>15.420091698588516</v>
      </c>
      <c r="E245" s="299" t="str">
        <f>CONCATENATE("(",ROUND((D245/$H247)*100,1),")")</f>
        <v>(23.1)</v>
      </c>
      <c r="F245" s="302">
        <f>'Ind T6'!S99</f>
        <v>0.82973143751753897</v>
      </c>
      <c r="G245" s="299" t="str">
        <f>CONCATENATE("(",ROUND((F245/$H247)*100,1),")")</f>
        <v>(1.2)</v>
      </c>
      <c r="H245" s="302">
        <f>SUM(B245,D245,F245)</f>
        <v>31.215996004300763</v>
      </c>
      <c r="I245" s="299" t="str">
        <f>CONCATENATE("(",ROUND((H245/$H247)*100,1),")")</f>
        <v>(46.8)</v>
      </c>
      <c r="K245" s="302">
        <f>B250-B245</f>
        <v>1.8850303360154701</v>
      </c>
      <c r="L245" s="302">
        <f>D250-D245</f>
        <v>1.706354200323295</v>
      </c>
      <c r="M245" s="302">
        <f>F250-F245</f>
        <v>9.8519290635796897E-2</v>
      </c>
      <c r="N245" s="302">
        <f>SUM(K245:M245)</f>
        <v>3.6899038269745619</v>
      </c>
    </row>
    <row r="246" spans="1:14" x14ac:dyDescent="0.2">
      <c r="A246" s="282" t="s">
        <v>365</v>
      </c>
      <c r="B246" s="302">
        <f>'Ind T6'!Q98</f>
        <v>12.714437174740446</v>
      </c>
      <c r="C246" s="299" t="str">
        <f>CONCATENATE("(",ROUND((B246/$H247)*100,1),")")</f>
        <v>(19)</v>
      </c>
      <c r="D246" s="302">
        <f>'Ind T6'!R98</f>
        <v>21.57851228658895</v>
      </c>
      <c r="E246" s="299" t="str">
        <f>CONCATENATE("(",ROUND((D246/$H247)*100,1),")")</f>
        <v>(32.3)</v>
      </c>
      <c r="F246" s="302">
        <f>'Ind T6'!S98</f>
        <v>1.252054534369849</v>
      </c>
      <c r="G246" s="299" t="str">
        <f>CONCATENATE("(",ROUND((F246/$H247)*100,1),")")</f>
        <v>(1.9)</v>
      </c>
      <c r="H246" s="302">
        <f t="shared" ref="H246" si="191">SUM(B246,D246,F246)</f>
        <v>35.545003995699247</v>
      </c>
      <c r="I246" s="299" t="str">
        <f>CONCATENATE("(",ROUND((H246/$H247)*100,1),")")</f>
        <v>(53.2)</v>
      </c>
      <c r="K246" s="302">
        <f t="shared" ref="K246:K247" si="192">B251-B246</f>
        <v>1.4593183283723032</v>
      </c>
      <c r="L246" s="302">
        <f t="shared" ref="L246:L247" si="193">D251-D246</f>
        <v>2.3490486215751112</v>
      </c>
      <c r="M246" s="302">
        <f t="shared" ref="M246:M247" si="194">F251-F246</f>
        <v>0.1467292230779893</v>
      </c>
      <c r="N246" s="302">
        <f t="shared" ref="N246:N247" si="195">SUM(K246:M246)</f>
        <v>3.9550961730254039</v>
      </c>
    </row>
    <row r="247" spans="1:14" x14ac:dyDescent="0.2">
      <c r="A247" s="282" t="s">
        <v>363</v>
      </c>
      <c r="B247" s="302">
        <f>SUM(B245:B246)</f>
        <v>27.680610042935157</v>
      </c>
      <c r="C247" s="299" t="str">
        <f>CONCATENATE("(",ROUND((B247/$H247)*100,1),")")</f>
        <v>(41.5)</v>
      </c>
      <c r="D247" s="302">
        <f>SUM(D245:D246)</f>
        <v>36.998603985177468</v>
      </c>
      <c r="E247" s="299" t="str">
        <f>CONCATENATE("(",ROUND((D247/$H247)*100,1),")")</f>
        <v>(55.4)</v>
      </c>
      <c r="F247" s="302">
        <f>SUM(F245:F246)</f>
        <v>2.0817859718873879</v>
      </c>
      <c r="G247" s="299" t="str">
        <f>CONCATENATE("(",ROUND((F247/$H247)*100,1),")")</f>
        <v>(3.1)</v>
      </c>
      <c r="H247" s="302">
        <f>SUM(H245:H246)</f>
        <v>66.76100000000001</v>
      </c>
      <c r="I247" s="299" t="str">
        <f>CONCATENATE("(",ROUND((H247/$H247)*100,1),")")</f>
        <v>(100)</v>
      </c>
      <c r="K247" s="302">
        <f t="shared" si="192"/>
        <v>3.3443486643877733</v>
      </c>
      <c r="L247" s="302">
        <f t="shared" si="193"/>
        <v>4.0554028218984044</v>
      </c>
      <c r="M247" s="302">
        <f t="shared" si="194"/>
        <v>0.24524851371378631</v>
      </c>
      <c r="N247" s="302">
        <f t="shared" si="195"/>
        <v>7.644999999999964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16.851203204210179</v>
      </c>
      <c r="C250" s="299" t="str">
        <f>CONCATENATE("(",ROUND((B250/$H252)*100,1),")")</f>
        <v>(22.6)</v>
      </c>
      <c r="D250" s="302">
        <f>'Ind T6'!W99</f>
        <v>17.126445898911811</v>
      </c>
      <c r="E250" s="299" t="str">
        <f>CONCATENATE("(",ROUND((D250/$H252)*100,1),")")</f>
        <v>(23)</v>
      </c>
      <c r="F250" s="302">
        <f>'Ind T6'!X99</f>
        <v>0.92825072815333587</v>
      </c>
      <c r="G250" s="299" t="str">
        <f>CONCATENATE("(",ROUND((F250/$H252)*100,1),")")</f>
        <v>(1.2)</v>
      </c>
      <c r="H250" s="302">
        <f>SUM(B250,D250,F250)</f>
        <v>34.905899831275327</v>
      </c>
      <c r="I250" s="299" t="str">
        <f>CONCATENATE("(",ROUND((H250/$H252)*100,1),")")</f>
        <v>(46.9)</v>
      </c>
      <c r="K250" s="302">
        <f>B250-B240</f>
        <v>2.7537115351087103</v>
      </c>
      <c r="L250" s="302">
        <f>D250-D240</f>
        <v>2.4211635771066771</v>
      </c>
      <c r="M250" s="302">
        <f>F250-F240</f>
        <v>0.15201020066059778</v>
      </c>
      <c r="N250" s="302">
        <f>SUM(K250:M250)</f>
        <v>5.3268853128759854</v>
      </c>
    </row>
    <row r="251" spans="1:14" x14ac:dyDescent="0.2">
      <c r="A251" s="282" t="s">
        <v>365</v>
      </c>
      <c r="B251" s="302">
        <f>'Ind T6'!V98</f>
        <v>14.17375550311275</v>
      </c>
      <c r="C251" s="299" t="str">
        <f>CONCATENATE("(",ROUND((B251/$H252)*100,1),")")</f>
        <v>(19)</v>
      </c>
      <c r="D251" s="302">
        <f>'Ind T6'!W98</f>
        <v>23.927560908164061</v>
      </c>
      <c r="E251" s="299" t="str">
        <f>CONCATENATE("(",ROUND((D251/$H252)*100,1),")")</f>
        <v>(32.2)</v>
      </c>
      <c r="F251" s="302">
        <f>'Ind T6'!X98</f>
        <v>1.3987837574478383</v>
      </c>
      <c r="G251" s="299" t="str">
        <f>CONCATENATE("(",ROUND((F251/$H252)*100,1),")")</f>
        <v>(1.9)</v>
      </c>
      <c r="H251" s="302">
        <f t="shared" ref="H251" si="196">SUM(B251,D251,F251)</f>
        <v>39.50010016872465</v>
      </c>
      <c r="I251" s="299" t="str">
        <f>CONCATENATE("(",ROUND((H251/$H252)*100,1),")")</f>
        <v>(53.1)</v>
      </c>
      <c r="K251" s="302">
        <f t="shared" ref="K251:K252" si="197">B251-B241</f>
        <v>2.1720936709977057</v>
      </c>
      <c r="L251" s="302">
        <f t="shared" ref="L251:L252" si="198">D251-D241</f>
        <v>3.416438193127636</v>
      </c>
      <c r="M251" s="302">
        <f t="shared" ref="M251:M252" si="199">F251-F241</f>
        <v>0.2315828229987793</v>
      </c>
      <c r="N251" s="302">
        <f t="shared" ref="N251:N252" si="200">SUM(K251:M251)</f>
        <v>5.8201146871241214</v>
      </c>
    </row>
    <row r="252" spans="1:14" x14ac:dyDescent="0.2">
      <c r="A252" s="282" t="s">
        <v>363</v>
      </c>
      <c r="B252" s="302">
        <f>SUM(B250:B251)</f>
        <v>31.024958707322931</v>
      </c>
      <c r="C252" s="299" t="str">
        <f>CONCATENATE("(",ROUND((B252/$H252)*100,1),")")</f>
        <v>(41.7)</v>
      </c>
      <c r="D252" s="302">
        <f>SUM(D250:D251)</f>
        <v>41.054006807075872</v>
      </c>
      <c r="E252" s="299" t="str">
        <f>CONCATENATE("(",ROUND((D252/$H252)*100,1),")")</f>
        <v>(55.2)</v>
      </c>
      <c r="F252" s="302">
        <f>SUM(F250:F251)</f>
        <v>2.3270344856011742</v>
      </c>
      <c r="G252" s="299" t="str">
        <f>CONCATENATE("(",ROUND((F252/$H252)*100,1),")")</f>
        <v>(3.1)</v>
      </c>
      <c r="H252" s="302">
        <f>SUM(H250:H251)</f>
        <v>74.405999999999977</v>
      </c>
      <c r="I252" s="299" t="str">
        <f>CONCATENATE("(",ROUND((H252/$H252)*100,1),")")</f>
        <v>(100)</v>
      </c>
      <c r="K252" s="302">
        <f t="shared" si="197"/>
        <v>4.9258052061064177</v>
      </c>
      <c r="L252" s="302">
        <f t="shared" si="198"/>
        <v>5.8376017702343148</v>
      </c>
      <c r="M252" s="302">
        <f t="shared" si="199"/>
        <v>0.38359302365937697</v>
      </c>
      <c r="N252" s="302">
        <f t="shared" si="200"/>
        <v>11.147000000000109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1.3446709571295485</v>
      </c>
      <c r="C261" s="299" t="str">
        <f>CONCATENATE("(",ROUND((B261/$H263)*100,1),")")</f>
        <v>(28.6)</v>
      </c>
      <c r="D261" s="302">
        <f>'Ind T6'!M108</f>
        <v>0.42418929643315939</v>
      </c>
      <c r="E261" s="299" t="str">
        <f>CONCATENATE("(",ROUND((D261/$H263)*100,1),")")</f>
        <v>(9)</v>
      </c>
      <c r="F261" s="302">
        <f>'Ind T6'!N108</f>
        <v>0.48091493275293468</v>
      </c>
      <c r="G261" s="299" t="str">
        <f>CONCATENATE("(",ROUND((F261/$H263)*100,1),")")</f>
        <v>(10.2)</v>
      </c>
      <c r="H261" s="302">
        <f>SUM(B261,D261,F261)</f>
        <v>2.2497751863156426</v>
      </c>
      <c r="I261" s="299" t="str">
        <f>CONCATENATE("(",ROUND((H261/$H263)*100,1),")")</f>
        <v>(47.8)</v>
      </c>
      <c r="K261" s="302">
        <f>B266-B261</f>
        <v>-5.7351581217704117E-2</v>
      </c>
      <c r="L261" s="302">
        <f>D266-D261</f>
        <v>3.6651274486591001E-3</v>
      </c>
      <c r="M261" s="302">
        <f>F266-F261</f>
        <v>-1.4930359341987942E-2</v>
      </c>
      <c r="N261" s="302">
        <f>SUM(K261:M261)</f>
        <v>-6.8616813111032959E-2</v>
      </c>
    </row>
    <row r="262" spans="1:14" x14ac:dyDescent="0.2">
      <c r="A262" s="282" t="s">
        <v>365</v>
      </c>
      <c r="B262" s="302">
        <f>'Ind T6'!L107</f>
        <v>1.1062638149593393</v>
      </c>
      <c r="C262" s="299" t="str">
        <f>CONCATENATE("(",ROUND((B262/$H263)*100,1),")")</f>
        <v>(23.5)</v>
      </c>
      <c r="D262" s="302">
        <f>'Ind T6'!M107</f>
        <v>0.54242465887064728</v>
      </c>
      <c r="E262" s="299" t="str">
        <f>CONCATENATE("(",ROUND((D262/$H263)*100,1),")")</f>
        <v>(11.5)</v>
      </c>
      <c r="F262" s="302">
        <f>'Ind T6'!N107</f>
        <v>0.80953633985437157</v>
      </c>
      <c r="G262" s="299" t="str">
        <f>CONCATENATE("(",ROUND((F262/$H263)*100,1),")")</f>
        <v>(17.2)</v>
      </c>
      <c r="H262" s="302">
        <f t="shared" ref="H262" si="201">SUM(B262,D262,F262)</f>
        <v>2.4582248136843585</v>
      </c>
      <c r="I262" s="299" t="str">
        <f>CONCATENATE("(",ROUND((H262/$H263)*100,1),")")</f>
        <v>(52.2)</v>
      </c>
      <c r="K262" s="302">
        <f t="shared" ref="K262:K263" si="202">B267-B262</f>
        <v>-4.2603375691578016E-2</v>
      </c>
      <c r="L262" s="302">
        <f t="shared" ref="L262:L263" si="203">D267-D262</f>
        <v>-1.3041598078918915E-2</v>
      </c>
      <c r="M262" s="302">
        <f t="shared" ref="M262:M263" si="204">F267-F262</f>
        <v>-3.8738213118472253E-2</v>
      </c>
      <c r="N262" s="302">
        <f t="shared" ref="N262:N263" si="205">SUM(K262:M262)</f>
        <v>-9.4383186888969184E-2</v>
      </c>
    </row>
    <row r="263" spans="1:14" x14ac:dyDescent="0.2">
      <c r="A263" s="282" t="s">
        <v>363</v>
      </c>
      <c r="B263" s="302">
        <f>SUM(B261:B262)</f>
        <v>2.4509347720888881</v>
      </c>
      <c r="C263" s="299" t="str">
        <f>CONCATENATE("(",ROUND((B263/$H263)*100,1),")")</f>
        <v>(52.1)</v>
      </c>
      <c r="D263" s="302">
        <f>SUM(D261:D262)</f>
        <v>0.96661395530380667</v>
      </c>
      <c r="E263" s="299" t="str">
        <f>CONCATENATE("(",ROUND((D263/$H263)*100,1),")")</f>
        <v>(20.5)</v>
      </c>
      <c r="F263" s="302">
        <f>SUM(F261:F262)</f>
        <v>1.2904512726073063</v>
      </c>
      <c r="G263" s="299" t="str">
        <f>CONCATENATE("(",ROUND((F263/$H263)*100,1),")")</f>
        <v>(27.4)</v>
      </c>
      <c r="H263" s="302">
        <f>SUM(H261:H262)</f>
        <v>4.7080000000000011</v>
      </c>
      <c r="I263" s="299" t="str">
        <f>CONCATENATE("(",ROUND((H263/$H263)*100,1),")")</f>
        <v>(100)</v>
      </c>
      <c r="K263" s="302">
        <f t="shared" si="202"/>
        <v>-9.9954956909282355E-2</v>
      </c>
      <c r="L263" s="302">
        <f t="shared" si="203"/>
        <v>-9.3764706302598144E-3</v>
      </c>
      <c r="M263" s="302">
        <f t="shared" si="204"/>
        <v>-5.3668572460460195E-2</v>
      </c>
      <c r="N263" s="302">
        <f t="shared" si="205"/>
        <v>-0.16300000000000237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1.2873193759118444</v>
      </c>
      <c r="C266" s="299" t="str">
        <f>CONCATENATE("(",ROUND((B266/$H268)*100,1),")")</f>
        <v>(28.3)</v>
      </c>
      <c r="D266" s="302">
        <f>'Ind T6'!R108</f>
        <v>0.42785442388181849</v>
      </c>
      <c r="E266" s="299" t="str">
        <f>CONCATENATE("(",ROUND((D266/$H268)*100,1),")")</f>
        <v>(9.4)</v>
      </c>
      <c r="F266" s="302">
        <f>'Ind T6'!S108</f>
        <v>0.46598457341094673</v>
      </c>
      <c r="G266" s="299" t="str">
        <f>CONCATENATE("(",ROUND((F266/$H268)*100,1),")")</f>
        <v>(10.3)</v>
      </c>
      <c r="H266" s="302">
        <f>SUM(B266,D266,F266)</f>
        <v>2.1811583732046098</v>
      </c>
      <c r="I266" s="299" t="str">
        <f>CONCATENATE("(",ROUND((H266/$H268)*100,1),")")</f>
        <v>(48)</v>
      </c>
      <c r="K266" s="302">
        <f>B271-B266</f>
        <v>-4.4249979819953378E-2</v>
      </c>
      <c r="L266" s="302">
        <f>D271-D266</f>
        <v>1.7386927196087532E-2</v>
      </c>
      <c r="M266" s="302">
        <f>F271-F266</f>
        <v>-6.9073983713207054E-3</v>
      </c>
      <c r="N266" s="302">
        <f>SUM(K266:M266)</f>
        <v>-3.3770450995186552E-2</v>
      </c>
    </row>
    <row r="267" spans="1:14" x14ac:dyDescent="0.2">
      <c r="A267" s="282" t="s">
        <v>365</v>
      </c>
      <c r="B267" s="302">
        <f>'Ind T6'!Q107</f>
        <v>1.0636604392677613</v>
      </c>
      <c r="C267" s="299" t="str">
        <f>CONCATENATE("(",ROUND((B267/$H268)*100,1),")")</f>
        <v>(23.4)</v>
      </c>
      <c r="D267" s="302">
        <f>'Ind T6'!R107</f>
        <v>0.52938306079172837</v>
      </c>
      <c r="E267" s="299" t="str">
        <f>CONCATENATE("(",ROUND((D267/$H268)*100,1),")")</f>
        <v>(11.6)</v>
      </c>
      <c r="F267" s="302">
        <f>'Ind T6'!S107</f>
        <v>0.77079812673589931</v>
      </c>
      <c r="G267" s="299" t="str">
        <f>CONCATENATE("(",ROUND((F267/$H268)*100,1),")")</f>
        <v>(17)</v>
      </c>
      <c r="H267" s="302">
        <f t="shared" ref="H267" si="206">SUM(B267,D267,F267)</f>
        <v>2.3638416267953888</v>
      </c>
      <c r="I267" s="299" t="str">
        <f>CONCATENATE("(",ROUND((H267/$H268)*100,1),")")</f>
        <v>(52)</v>
      </c>
      <c r="K267" s="302">
        <f t="shared" ref="K267:K268" si="207">B272-B267</f>
        <v>-1.6787563116249737E-2</v>
      </c>
      <c r="L267" s="302">
        <f t="shared" ref="L267:L268" si="208">D272-D267</f>
        <v>-1.1560338170117035E-2</v>
      </c>
      <c r="M267" s="302">
        <f t="shared" ref="M267:M268" si="209">F272-F267</f>
        <v>-5.0881647718442835E-2</v>
      </c>
      <c r="N267" s="302">
        <f t="shared" ref="N267:N268" si="210">SUM(K267:M267)</f>
        <v>-7.9229549004809607E-2</v>
      </c>
    </row>
    <row r="268" spans="1:14" x14ac:dyDescent="0.2">
      <c r="A268" s="282" t="s">
        <v>363</v>
      </c>
      <c r="B268" s="302">
        <f>SUM(B266:B267)</f>
        <v>2.3509798151796057</v>
      </c>
      <c r="C268" s="299" t="str">
        <f>CONCATENATE("(",ROUND((B268/$H268)*100,1),")")</f>
        <v>(51.7)</v>
      </c>
      <c r="D268" s="302">
        <f>SUM(D266:D267)</f>
        <v>0.95723748467354686</v>
      </c>
      <c r="E268" s="299" t="str">
        <f>CONCATENATE("(",ROUND((D268/$H268)*100,1),")")</f>
        <v>(21.1)</v>
      </c>
      <c r="F268" s="302">
        <f>SUM(F266:F267)</f>
        <v>1.2367827001468461</v>
      </c>
      <c r="G268" s="299" t="str">
        <f>CONCATENATE("(",ROUND((F268/$H268)*100,1),")")</f>
        <v>(27.2)</v>
      </c>
      <c r="H268" s="302">
        <f>SUM(H266:H267)</f>
        <v>4.5449999999999982</v>
      </c>
      <c r="I268" s="299" t="str">
        <f>CONCATENATE("(",ROUND((H268/$H268)*100,1),")")</f>
        <v>(100)</v>
      </c>
      <c r="K268" s="302">
        <f t="shared" si="207"/>
        <v>-6.1037542936202893E-2</v>
      </c>
      <c r="L268" s="302">
        <f t="shared" si="208"/>
        <v>5.8265890259704411E-3</v>
      </c>
      <c r="M268" s="302">
        <f t="shared" si="209"/>
        <v>-5.7789046089763652E-2</v>
      </c>
      <c r="N268" s="302">
        <f t="shared" si="210"/>
        <v>-0.1129999999999961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1.243069396091891</v>
      </c>
      <c r="C271" s="299" t="str">
        <f>CONCATENATE("(",ROUND((B271/$H273)*100,1),")")</f>
        <v>(28)</v>
      </c>
      <c r="D271" s="302">
        <f>'Ind T6'!W108</f>
        <v>0.44524135107790602</v>
      </c>
      <c r="E271" s="299" t="str">
        <f>CONCATENATE("(",ROUND((D271/$H273)*100,1),")")</f>
        <v>(10)</v>
      </c>
      <c r="F271" s="302">
        <f>'Ind T6'!X108</f>
        <v>0.45907717503962603</v>
      </c>
      <c r="G271" s="299" t="str">
        <f>CONCATENATE("(",ROUND((F271/$H273)*100,1),")")</f>
        <v>(10.4)</v>
      </c>
      <c r="H271" s="302">
        <f>SUM(B271,D271,F271)</f>
        <v>2.1473879222094232</v>
      </c>
      <c r="I271" s="299" t="str">
        <f>CONCATENATE("(",ROUND((H271/$H273)*100,1),")")</f>
        <v>(48.5)</v>
      </c>
      <c r="K271" s="302">
        <f>B271-B261</f>
        <v>-0.1016015610376575</v>
      </c>
      <c r="L271" s="302">
        <f>D271-D261</f>
        <v>2.1052054644746632E-2</v>
      </c>
      <c r="M271" s="302">
        <f>F271-F261</f>
        <v>-2.1837757713308648E-2</v>
      </c>
      <c r="N271" s="302">
        <f>SUM(K271:M271)</f>
        <v>-0.10238726410621951</v>
      </c>
    </row>
    <row r="272" spans="1:14" x14ac:dyDescent="0.2">
      <c r="A272" s="282" t="s">
        <v>365</v>
      </c>
      <c r="B272" s="302">
        <f>'Ind T6'!V107</f>
        <v>1.0468728761515116</v>
      </c>
      <c r="C272" s="299" t="str">
        <f>CONCATENATE("(",ROUND((B272/$H273)*100,1),")")</f>
        <v>(23.6)</v>
      </c>
      <c r="D272" s="302">
        <f>'Ind T6'!W107</f>
        <v>0.51782272262161133</v>
      </c>
      <c r="E272" s="299" t="str">
        <f>CONCATENATE("(",ROUND((D272/$H273)*100,1),")")</f>
        <v>(11.7)</v>
      </c>
      <c r="F272" s="302">
        <f>'Ind T6'!X107</f>
        <v>0.71991647901745648</v>
      </c>
      <c r="G272" s="299" t="str">
        <f>CONCATENATE("(",ROUND((F272/$H273)*100,1),")")</f>
        <v>(16.2)</v>
      </c>
      <c r="H272" s="302">
        <f t="shared" ref="H272" si="211">SUM(B272,D272,F272)</f>
        <v>2.2846120777905794</v>
      </c>
      <c r="I272" s="299" t="str">
        <f>CONCATENATE("(",ROUND((H272/$H273)*100,1),")")</f>
        <v>(51.5)</v>
      </c>
      <c r="K272" s="302">
        <f t="shared" ref="K272:K273" si="212">B272-B262</f>
        <v>-5.9390938807827753E-2</v>
      </c>
      <c r="L272" s="302">
        <f t="shared" ref="L272:L273" si="213">D272-D262</f>
        <v>-2.4601936249035949E-2</v>
      </c>
      <c r="M272" s="302">
        <f t="shared" ref="M272:M273" si="214">F272-F262</f>
        <v>-8.9619860836915088E-2</v>
      </c>
      <c r="N272" s="302">
        <f t="shared" ref="N272:N273" si="215">SUM(K272:M272)</f>
        <v>-0.17361273589377879</v>
      </c>
    </row>
    <row r="273" spans="1:14" x14ac:dyDescent="0.2">
      <c r="A273" s="282" t="s">
        <v>363</v>
      </c>
      <c r="B273" s="302">
        <f>SUM(B271:B272)</f>
        <v>2.2899422722434029</v>
      </c>
      <c r="C273" s="299" t="str">
        <f>CONCATENATE("(",ROUND((B273/$H273)*100,1),")")</f>
        <v>(51.7)</v>
      </c>
      <c r="D273" s="302">
        <f>SUM(D271:D272)</f>
        <v>0.9630640736995173</v>
      </c>
      <c r="E273" s="299" t="str">
        <f>CONCATENATE("(",ROUND((D273/$H273)*100,1),")")</f>
        <v>(21.7)</v>
      </c>
      <c r="F273" s="302">
        <f>SUM(F271:F272)</f>
        <v>1.1789936540570825</v>
      </c>
      <c r="G273" s="299" t="str">
        <f>CONCATENATE("(",ROUND((F273/$H273)*100,1),")")</f>
        <v>(26.6)</v>
      </c>
      <c r="H273" s="302">
        <f>SUM(H271:H272)</f>
        <v>4.4320000000000022</v>
      </c>
      <c r="I273" s="299" t="str">
        <f>CONCATENATE("(",ROUND((H273/$H273)*100,1),")")</f>
        <v>(100)</v>
      </c>
      <c r="K273" s="302">
        <f t="shared" si="212"/>
        <v>-0.16099249984548525</v>
      </c>
      <c r="L273" s="302">
        <f t="shared" si="213"/>
        <v>-3.5498816042893733E-3</v>
      </c>
      <c r="M273" s="302">
        <f t="shared" si="214"/>
        <v>-0.11145761855022385</v>
      </c>
      <c r="N273" s="302">
        <f t="shared" si="215"/>
        <v>-0.27599999999999847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21.088624803935481</v>
      </c>
      <c r="C282" s="299" t="str">
        <f>CONCATENATE("(",ROUND((B282/$H284)*100,1),")")</f>
        <v>(59)</v>
      </c>
      <c r="D282" s="302">
        <f>'Ind T6'!M117</f>
        <v>1.5943233572480626</v>
      </c>
      <c r="E282" s="299" t="str">
        <f>CONCATENATE("(",ROUND((D282/$H284)*100,1),")")</f>
        <v>(4.5)</v>
      </c>
      <c r="F282" s="302">
        <f>'Ind T6'!N117</f>
        <v>2.7515829832339196</v>
      </c>
      <c r="G282" s="299" t="str">
        <f>CONCATENATE("(",ROUND((F282/$H284)*100,1),")")</f>
        <v>(7.7)</v>
      </c>
      <c r="H282" s="302">
        <f>SUM(B282,D282,F282)</f>
        <v>25.434531144417463</v>
      </c>
      <c r="I282" s="299" t="str">
        <f>CONCATENATE("(",ROUND((H282/$H284)*100,1),")")</f>
        <v>(71.2)</v>
      </c>
      <c r="K282" s="302">
        <f>B287-B282</f>
        <v>1.2853601728310871</v>
      </c>
      <c r="L282" s="302">
        <f>D287-D282</f>
        <v>0.12282751999561059</v>
      </c>
      <c r="M282" s="302">
        <f>F287-F282</f>
        <v>0.25687959293053098</v>
      </c>
      <c r="N282" s="302">
        <f>SUM(K282:M282)</f>
        <v>1.6650672857572286</v>
      </c>
    </row>
    <row r="283" spans="1:14" x14ac:dyDescent="0.2">
      <c r="A283" s="282" t="s">
        <v>365</v>
      </c>
      <c r="B283" s="302">
        <f>'Ind T6'!L116</f>
        <v>7.313623034327037</v>
      </c>
      <c r="C283" s="299" t="str">
        <f>CONCATENATE("(",ROUND((B283/$H284)*100,1),")")</f>
        <v>(20.5)</v>
      </c>
      <c r="D283" s="302">
        <f>'Ind T6'!M116</f>
        <v>1.9498498217750393</v>
      </c>
      <c r="E283" s="299" t="str">
        <f>CONCATENATE("(",ROUND((D283/$H284)*100,1),")")</f>
        <v>(5.5)</v>
      </c>
      <c r="F283" s="302">
        <f>'Ind T6'!N116</f>
        <v>1.0449959994804703</v>
      </c>
      <c r="G283" s="299" t="str">
        <f>CONCATENATE("(",ROUND((F283/$H284)*100,1),")")</f>
        <v>(2.9)</v>
      </c>
      <c r="H283" s="302">
        <f t="shared" ref="H283" si="216">SUM(B283,D283,F283)</f>
        <v>10.308468855582547</v>
      </c>
      <c r="I283" s="299" t="str">
        <f>CONCATENATE("(",ROUND((H283/$H284)*100,1),")")</f>
        <v>(28.8)</v>
      </c>
      <c r="K283" s="302">
        <f t="shared" ref="K283:K284" si="217">B288-B283</f>
        <v>0.68521194106475392</v>
      </c>
      <c r="L283" s="302">
        <f t="shared" ref="L283:L284" si="218">D288-D283</f>
        <v>0.10533222493662442</v>
      </c>
      <c r="M283" s="302">
        <f t="shared" ref="M283:M284" si="219">F288-F283</f>
        <v>8.9388548241389865E-2</v>
      </c>
      <c r="N283" s="302">
        <f t="shared" ref="N283:N284" si="220">SUM(K283:M283)</f>
        <v>0.8799327142427682</v>
      </c>
    </row>
    <row r="284" spans="1:14" x14ac:dyDescent="0.2">
      <c r="A284" s="282" t="s">
        <v>363</v>
      </c>
      <c r="B284" s="302">
        <f>SUM(B282:B283)</f>
        <v>28.402247838262518</v>
      </c>
      <c r="C284" s="299" t="str">
        <f>CONCATENATE("(",ROUND((B284/$H284)*100,1),")")</f>
        <v>(79.5)</v>
      </c>
      <c r="D284" s="302">
        <f>SUM(D282:D283)</f>
        <v>3.5441731790231019</v>
      </c>
      <c r="E284" s="299" t="str">
        <f>CONCATENATE("(",ROUND((D284/$H284)*100,1),")")</f>
        <v>(9.9)</v>
      </c>
      <c r="F284" s="302">
        <f>SUM(F282:F283)</f>
        <v>3.7965789827143901</v>
      </c>
      <c r="G284" s="299" t="str">
        <f>CONCATENATE("(",ROUND((F284/$H284)*100,1),")")</f>
        <v>(10.6)</v>
      </c>
      <c r="H284" s="302">
        <f>SUM(H282:H283)</f>
        <v>35.743000000000009</v>
      </c>
      <c r="I284" s="299" t="str">
        <f>CONCATENATE("(",ROUND((H284/$H284)*100,1),")")</f>
        <v>(100)</v>
      </c>
      <c r="K284" s="302">
        <f t="shared" si="217"/>
        <v>1.970572113895841</v>
      </c>
      <c r="L284" s="302">
        <f t="shared" si="218"/>
        <v>0.22815974493223479</v>
      </c>
      <c r="M284" s="302">
        <f t="shared" si="219"/>
        <v>0.34626814117192062</v>
      </c>
      <c r="N284" s="302">
        <f t="shared" si="220"/>
        <v>2.5449999999999964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22.373984976766568</v>
      </c>
      <c r="C287" s="299" t="str">
        <f>CONCATENATE("(",ROUND((B287/$H289)*100,1),")")</f>
        <v>(58.4)</v>
      </c>
      <c r="D287" s="302">
        <f>'Ind T6'!R117</f>
        <v>1.7171508772436732</v>
      </c>
      <c r="E287" s="299" t="str">
        <f>CONCATENATE("(",ROUND((D287/$H289)*100,1),")")</f>
        <v>(4.5)</v>
      </c>
      <c r="F287" s="302">
        <f>'Ind T6'!S117</f>
        <v>3.0084625761644506</v>
      </c>
      <c r="G287" s="299" t="str">
        <f>CONCATENATE("(",ROUND((F287/$H289)*100,1),")")</f>
        <v>(7.9)</v>
      </c>
      <c r="H287" s="302">
        <f>SUM(B287,D287,F287)</f>
        <v>27.099598430174691</v>
      </c>
      <c r="I287" s="299" t="str">
        <f>CONCATENATE("(",ROUND((H287/$H289)*100,1),")")</f>
        <v>(70.8)</v>
      </c>
      <c r="K287" s="302">
        <f>B292-B287</f>
        <v>1.3991978495734969</v>
      </c>
      <c r="L287" s="302">
        <f>D292-D287</f>
        <v>0.14179926741009696</v>
      </c>
      <c r="M287" s="302">
        <f>F292-F287</f>
        <v>0.29503606614495226</v>
      </c>
      <c r="N287" s="302">
        <f>SUM(K287:M287)</f>
        <v>1.8360331831285461</v>
      </c>
    </row>
    <row r="288" spans="1:14" x14ac:dyDescent="0.2">
      <c r="A288" s="282" t="s">
        <v>365</v>
      </c>
      <c r="B288" s="302">
        <f>'Ind T6'!Q116</f>
        <v>7.9988349753917909</v>
      </c>
      <c r="C288" s="299" t="str">
        <f>CONCATENATE("(",ROUND((B288/$H289)*100,1),")")</f>
        <v>(20.9)</v>
      </c>
      <c r="D288" s="302">
        <f>'Ind T6'!R116</f>
        <v>2.0551820467116637</v>
      </c>
      <c r="E288" s="299" t="str">
        <f>CONCATENATE("(",ROUND((D288/$H289)*100,1),")")</f>
        <v>(5.4)</v>
      </c>
      <c r="F288" s="302">
        <f>'Ind T6'!S116</f>
        <v>1.1343845477218601</v>
      </c>
      <c r="G288" s="299" t="str">
        <f>CONCATENATE("(",ROUND((F288/$H289)*100,1),")")</f>
        <v>(3)</v>
      </c>
      <c r="H288" s="302">
        <f t="shared" ref="H288" si="221">SUM(B288,D288,F288)</f>
        <v>11.188401569825315</v>
      </c>
      <c r="I288" s="299" t="str">
        <f>CONCATENATE("(",ROUND((H288/$H289)*100,1),")")</f>
        <v>(29.2)</v>
      </c>
      <c r="K288" s="302">
        <f t="shared" ref="K288:K289" si="222">B293-B288</f>
        <v>0.96249081856528029</v>
      </c>
      <c r="L288" s="302">
        <f t="shared" ref="L288:L289" si="223">D293-D288</f>
        <v>7.7156039684294964E-2</v>
      </c>
      <c r="M288" s="302">
        <f t="shared" ref="M288:M289" si="224">F293-F288</f>
        <v>8.8319958621954742E-2</v>
      </c>
      <c r="N288" s="302">
        <f t="shared" ref="N288:N289" si="225">SUM(K288:M288)</f>
        <v>1.12796681687153</v>
      </c>
    </row>
    <row r="289" spans="1:14" x14ac:dyDescent="0.2">
      <c r="A289" s="282" t="s">
        <v>363</v>
      </c>
      <c r="B289" s="302">
        <f>SUM(B287:B288)</f>
        <v>30.372819952158359</v>
      </c>
      <c r="C289" s="299" t="str">
        <f>CONCATENATE("(",ROUND((B289/$H289)*100,1),")")</f>
        <v>(79.3)</v>
      </c>
      <c r="D289" s="302">
        <f>SUM(D287:D288)</f>
        <v>3.7723329239553367</v>
      </c>
      <c r="E289" s="299" t="str">
        <f>CONCATENATE("(",ROUND((D289/$H289)*100,1),")")</f>
        <v>(9.9)</v>
      </c>
      <c r="F289" s="302">
        <f>SUM(F287:F288)</f>
        <v>4.1428471238863107</v>
      </c>
      <c r="G289" s="299" t="str">
        <f>CONCATENATE("(",ROUND((F289/$H289)*100,1),")")</f>
        <v>(10.8)</v>
      </c>
      <c r="H289" s="302">
        <f>SUM(H287:H288)</f>
        <v>38.288000000000004</v>
      </c>
      <c r="I289" s="299" t="str">
        <f>CONCATENATE("(",ROUND((H289/$H289)*100,1),")")</f>
        <v>(100)</v>
      </c>
      <c r="K289" s="302">
        <f t="shared" si="222"/>
        <v>2.3616886681387754</v>
      </c>
      <c r="L289" s="302">
        <f t="shared" si="223"/>
        <v>0.21895530709439193</v>
      </c>
      <c r="M289" s="302">
        <f t="shared" si="224"/>
        <v>0.38335602476690678</v>
      </c>
      <c r="N289" s="302">
        <f t="shared" si="225"/>
        <v>2.9640000000000741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23.773182826340065</v>
      </c>
      <c r="C292" s="299" t="str">
        <f>CONCATENATE("(",ROUND((B292/$H294)*100,1),")")</f>
        <v>(57.6)</v>
      </c>
      <c r="D292" s="302">
        <f>'Ind T6'!W117</f>
        <v>1.8589501446537702</v>
      </c>
      <c r="E292" s="299" t="str">
        <f>CONCATENATE("(",ROUND((D292/$H294)*100,1),")")</f>
        <v>(4.5)</v>
      </c>
      <c r="F292" s="302">
        <f>'Ind T6'!X117</f>
        <v>3.3034986423094028</v>
      </c>
      <c r="G292" s="299" t="str">
        <f>CONCATENATE("(",ROUND((F292/$H294)*100,1),")")</f>
        <v>(8)</v>
      </c>
      <c r="H292" s="302">
        <f>SUM(B292,D292,F292)</f>
        <v>28.93563161330324</v>
      </c>
      <c r="I292" s="299" t="str">
        <f>CONCATENATE("(",ROUND((H292/$H294)*100,1),")")</f>
        <v>(70.1)</v>
      </c>
      <c r="K292" s="302">
        <f>B292-B282</f>
        <v>2.684558022404584</v>
      </c>
      <c r="L292" s="302">
        <f>D292-D282</f>
        <v>0.26462678740570755</v>
      </c>
      <c r="M292" s="302">
        <f>F292-F282</f>
        <v>0.55191565907548323</v>
      </c>
      <c r="N292" s="302">
        <f>SUM(K292:M292)</f>
        <v>3.5011004688857748</v>
      </c>
    </row>
    <row r="293" spans="1:14" x14ac:dyDescent="0.2">
      <c r="A293" s="282" t="s">
        <v>365</v>
      </c>
      <c r="B293" s="302">
        <f>'Ind T6'!V116</f>
        <v>8.9613257939570712</v>
      </c>
      <c r="C293" s="299" t="str">
        <f>CONCATENATE("(",ROUND((B293/$H294)*100,1),")")</f>
        <v>(21.7)</v>
      </c>
      <c r="D293" s="302">
        <f>'Ind T6'!W116</f>
        <v>2.1323380863959587</v>
      </c>
      <c r="E293" s="299" t="str">
        <f>CONCATENATE("(",ROUND((D293/$H294)*100,1),")")</f>
        <v>(5.2)</v>
      </c>
      <c r="F293" s="302">
        <f>'Ind T6'!X116</f>
        <v>1.2227045063438149</v>
      </c>
      <c r="G293" s="299" t="str">
        <f>CONCATENATE("(",ROUND((F293/$H294)*100,1),")")</f>
        <v>(3)</v>
      </c>
      <c r="H293" s="302">
        <f t="shared" ref="H293" si="226">SUM(B293,D293,F293)</f>
        <v>12.316368386696846</v>
      </c>
      <c r="I293" s="299" t="str">
        <f>CONCATENATE("(",ROUND((H293/$H294)*100,1),")")</f>
        <v>(29.9)</v>
      </c>
      <c r="K293" s="302">
        <f t="shared" ref="K293:K294" si="227">B293-B283</f>
        <v>1.6477027596300342</v>
      </c>
      <c r="L293" s="302">
        <f t="shared" ref="L293:L294" si="228">D293-D283</f>
        <v>0.18248826462091938</v>
      </c>
      <c r="M293" s="302">
        <f t="shared" ref="M293:M294" si="229">F293-F283</f>
        <v>0.17770850686334461</v>
      </c>
      <c r="N293" s="302">
        <f t="shared" ref="N293:N294" si="230">SUM(K293:M293)</f>
        <v>2.0078995311142984</v>
      </c>
    </row>
    <row r="294" spans="1:14" x14ac:dyDescent="0.2">
      <c r="A294" s="282" t="s">
        <v>363</v>
      </c>
      <c r="B294" s="302">
        <f>SUM(B292:B293)</f>
        <v>32.734508620297134</v>
      </c>
      <c r="C294" s="299" t="str">
        <f>CONCATENATE("(",ROUND((B294/$H294)*100,1),")")</f>
        <v>(79.4)</v>
      </c>
      <c r="D294" s="302">
        <f>SUM(D292:D293)</f>
        <v>3.9912882310497286</v>
      </c>
      <c r="E294" s="299" t="str">
        <f>CONCATENATE("(",ROUND((D294/$H294)*100,1),")")</f>
        <v>(9.7)</v>
      </c>
      <c r="F294" s="302">
        <f>SUM(F292:F293)</f>
        <v>4.5262031486532175</v>
      </c>
      <c r="G294" s="299" t="str">
        <f>CONCATENATE("(",ROUND((F294/$H294)*100,1),")")</f>
        <v>(11)</v>
      </c>
      <c r="H294" s="302">
        <f>SUM(H292:H293)</f>
        <v>41.252000000000088</v>
      </c>
      <c r="I294" s="299" t="str">
        <f>CONCATENATE("(",ROUND((H294/$H294)*100,1),")")</f>
        <v>(100)</v>
      </c>
      <c r="K294" s="302">
        <f t="shared" si="227"/>
        <v>4.3322607820346164</v>
      </c>
      <c r="L294" s="302">
        <f t="shared" si="228"/>
        <v>0.44711505202662671</v>
      </c>
      <c r="M294" s="302">
        <f t="shared" si="229"/>
        <v>0.7296241659388274</v>
      </c>
      <c r="N294" s="302">
        <f t="shared" si="230"/>
        <v>5.5090000000000705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12.570247615797026</v>
      </c>
      <c r="C303" s="299" t="str">
        <f>CONCATENATE("(",ROUND((B303/$H305)*100,1),")")</f>
        <v>(42.3)</v>
      </c>
      <c r="D303" s="302">
        <f>'Ind T6'!M126</f>
        <v>0.54169875076587592</v>
      </c>
      <c r="E303" s="299" t="str">
        <f>CONCATENATE("(",ROUND((D303/$H305)*100,1),")")</f>
        <v>(1.8)</v>
      </c>
      <c r="F303" s="302">
        <f>'Ind T6'!N126</f>
        <v>2.7581342221501863</v>
      </c>
      <c r="G303" s="299" t="str">
        <f>CONCATENATE("(",ROUND((F303/$H305)*100,1),")")</f>
        <v>(9.3)</v>
      </c>
      <c r="H303" s="302">
        <f>SUM(B303,D303,F303)</f>
        <v>15.870080588713089</v>
      </c>
      <c r="I303" s="299" t="str">
        <f>CONCATENATE("(",ROUND((H303/$H305)*100,1),")")</f>
        <v>(53.4)</v>
      </c>
      <c r="K303" s="302">
        <f>B308-B303</f>
        <v>-0.14281838544481928</v>
      </c>
      <c r="L303" s="302">
        <f>D308-D303</f>
        <v>1.6282668101131548E-2</v>
      </c>
      <c r="M303" s="302">
        <f>F308-F303</f>
        <v>0.10536307610621432</v>
      </c>
      <c r="N303" s="302">
        <f>SUM(K303:M303)</f>
        <v>-2.1172641237473422E-2</v>
      </c>
    </row>
    <row r="304" spans="1:14" x14ac:dyDescent="0.2">
      <c r="A304" s="282" t="s">
        <v>365</v>
      </c>
      <c r="B304" s="302">
        <f>'Ind T6'!L125</f>
        <v>10.359531092372519</v>
      </c>
      <c r="C304" s="299" t="str">
        <f>CONCATENATE("(",ROUND((B304/$H305)*100,1),")")</f>
        <v>(34.9)</v>
      </c>
      <c r="D304" s="302">
        <f>'Ind T6'!M125</f>
        <v>2.9194085546033053</v>
      </c>
      <c r="E304" s="299" t="str">
        <f>CONCATENATE("(",ROUND((D304/$H305)*100,1),")")</f>
        <v>(9.8)</v>
      </c>
      <c r="F304" s="302">
        <f>'Ind T6'!N125</f>
        <v>0.5709797643111425</v>
      </c>
      <c r="G304" s="299" t="str">
        <f>CONCATENATE("(",ROUND((F304/$H305)*100,1),")")</f>
        <v>(1.9)</v>
      </c>
      <c r="H304" s="302">
        <f t="shared" ref="H304" si="231">SUM(B304,D304,F304)</f>
        <v>13.849919411286967</v>
      </c>
      <c r="I304" s="299" t="str">
        <f>CONCATENATE("(",ROUND((H304/$H305)*100,1),")")</f>
        <v>(46.6)</v>
      </c>
      <c r="K304" s="302">
        <f t="shared" ref="K304:K305" si="232">B309-B304</f>
        <v>-0.16100009216527233</v>
      </c>
      <c r="L304" s="302">
        <f t="shared" ref="L304:L305" si="233">D309-D304</f>
        <v>-7.6171850519574757E-2</v>
      </c>
      <c r="M304" s="302">
        <f t="shared" ref="M304:M305" si="234">F309-F304</f>
        <v>1.6344583922263678E-2</v>
      </c>
      <c r="N304" s="302">
        <f t="shared" ref="N304:N305" si="235">SUM(K304:M304)</f>
        <v>-0.22082735876258341</v>
      </c>
    </row>
    <row r="305" spans="1:14" x14ac:dyDescent="0.2">
      <c r="A305" s="282" t="s">
        <v>363</v>
      </c>
      <c r="B305" s="302">
        <f>SUM(B303:B304)</f>
        <v>22.929778708169543</v>
      </c>
      <c r="C305" s="299" t="str">
        <f>CONCATENATE("(",ROUND((B305/$H305)*100,1),")")</f>
        <v>(77.2)</v>
      </c>
      <c r="D305" s="302">
        <f>SUM(D303:D304)</f>
        <v>3.4611073053691812</v>
      </c>
      <c r="E305" s="299" t="str">
        <f>CONCATENATE("(",ROUND((D305/$H305)*100,1),")")</f>
        <v>(11.6)</v>
      </c>
      <c r="F305" s="302">
        <f>SUM(F303:F304)</f>
        <v>3.3291139864613291</v>
      </c>
      <c r="G305" s="299" t="str">
        <f>CONCATENATE("(",ROUND((F305/$H305)*100,1),")")</f>
        <v>(11.2)</v>
      </c>
      <c r="H305" s="302">
        <f>SUM(H303:H304)</f>
        <v>29.720000000000056</v>
      </c>
      <c r="I305" s="299" t="str">
        <f>CONCATENATE("(",ROUND((H305/$H305)*100,1),")")</f>
        <v>(100)</v>
      </c>
      <c r="K305" s="302">
        <f t="shared" si="232"/>
        <v>-0.30381847761008984</v>
      </c>
      <c r="L305" s="302">
        <f t="shared" si="233"/>
        <v>-5.9889182418443099E-2</v>
      </c>
      <c r="M305" s="302">
        <f t="shared" si="234"/>
        <v>0.12170766002847788</v>
      </c>
      <c r="N305" s="302">
        <f t="shared" si="235"/>
        <v>-0.24200000000005506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12.427429230352207</v>
      </c>
      <c r="C308" s="299" t="str">
        <f>CONCATENATE("(",ROUND((B308/$H310)*100,1),")")</f>
        <v>(42.2)</v>
      </c>
      <c r="D308" s="302">
        <f>'Ind T6'!R126</f>
        <v>0.55798141886700747</v>
      </c>
      <c r="E308" s="299" t="str">
        <f>CONCATENATE("(",ROUND((D308/$H310)*100,1),")")</f>
        <v>(1.9)</v>
      </c>
      <c r="F308" s="302">
        <f>'Ind T6'!S126</f>
        <v>2.8634972982564006</v>
      </c>
      <c r="G308" s="299" t="str">
        <f>CONCATENATE("(",ROUND((F308/$H310)*100,1),")")</f>
        <v>(9.7)</v>
      </c>
      <c r="H308" s="302">
        <f>SUM(B308,D308,F308)</f>
        <v>15.848907947475613</v>
      </c>
      <c r="I308" s="299" t="str">
        <f>CONCATENATE("(",ROUND((H308/$H310)*100,1),")")</f>
        <v>(53.8)</v>
      </c>
      <c r="K308" s="302">
        <f>B313-B308</f>
        <v>-0.58056288004038414</v>
      </c>
      <c r="L308" s="302">
        <f>D313-D308</f>
        <v>1.0361188562807988E-2</v>
      </c>
      <c r="M308" s="302">
        <f>F313-F308</f>
        <v>-2.3714936613328241E-2</v>
      </c>
      <c r="N308" s="302">
        <f>SUM(K308:M308)</f>
        <v>-0.5939166280909044</v>
      </c>
    </row>
    <row r="309" spans="1:14" x14ac:dyDescent="0.2">
      <c r="A309" s="282" t="s">
        <v>365</v>
      </c>
      <c r="B309" s="302">
        <f>'Ind T6'!Q125</f>
        <v>10.198531000207247</v>
      </c>
      <c r="C309" s="299" t="str">
        <f>CONCATENATE("(",ROUND((B309/$H310)*100,1),")")</f>
        <v>(34.6)</v>
      </c>
      <c r="D309" s="302">
        <f>'Ind T6'!R125</f>
        <v>2.8432367040837305</v>
      </c>
      <c r="E309" s="299" t="str">
        <f>CONCATENATE("(",ROUND((D309/$H310)*100,1),")")</f>
        <v>(9.6)</v>
      </c>
      <c r="F309" s="302">
        <f>'Ind T6'!S125</f>
        <v>0.58732434823340618</v>
      </c>
      <c r="G309" s="299" t="str">
        <f>CONCATENATE("(",ROUND((F309/$H310)*100,1),")")</f>
        <v>(2)</v>
      </c>
      <c r="H309" s="302">
        <f t="shared" ref="H309" si="236">SUM(B309,D309,F309)</f>
        <v>13.629092052524383</v>
      </c>
      <c r="I309" s="299" t="str">
        <f>CONCATENATE("(",ROUND((H309/$H310)*100,1),")")</f>
        <v>(46.2)</v>
      </c>
      <c r="K309" s="302">
        <f t="shared" ref="K309:K310" si="237">B314-B309</f>
        <v>-0.50774654123154406</v>
      </c>
      <c r="L309" s="302">
        <f t="shared" ref="L309:L310" si="238">D314-D309</f>
        <v>-0.16635508986274017</v>
      </c>
      <c r="M309" s="302">
        <f t="shared" ref="M309:M310" si="239">F314-F309</f>
        <v>-1.8981740814793313E-2</v>
      </c>
      <c r="N309" s="302">
        <f t="shared" ref="N309:N310" si="240">SUM(K309:M309)</f>
        <v>-0.69308337190907754</v>
      </c>
    </row>
    <row r="310" spans="1:14" x14ac:dyDescent="0.2">
      <c r="A310" s="282" t="s">
        <v>363</v>
      </c>
      <c r="B310" s="302">
        <f>SUM(B308:B309)</f>
        <v>22.625960230559453</v>
      </c>
      <c r="C310" s="299" t="str">
        <f>CONCATENATE("(",ROUND((B310/$H310)*100,1),")")</f>
        <v>(76.8)</v>
      </c>
      <c r="D310" s="302">
        <f>SUM(D308:D309)</f>
        <v>3.4012181229507381</v>
      </c>
      <c r="E310" s="299" t="str">
        <f>CONCATENATE("(",ROUND((D310/$H310)*100,1),")")</f>
        <v>(11.5)</v>
      </c>
      <c r="F310" s="302">
        <f>SUM(F308:F309)</f>
        <v>3.4508216464898069</v>
      </c>
      <c r="G310" s="299" t="str">
        <f>CONCATENATE("(",ROUND((F310/$H310)*100,1),")")</f>
        <v>(11.7)</v>
      </c>
      <c r="H310" s="302">
        <f>SUM(H308:H309)</f>
        <v>29.477999999999994</v>
      </c>
      <c r="I310" s="299" t="str">
        <f>CONCATENATE("(",ROUND((H310/$H310)*100,1),")")</f>
        <v>(100)</v>
      </c>
      <c r="K310" s="302">
        <f t="shared" si="237"/>
        <v>-1.0883094212719264</v>
      </c>
      <c r="L310" s="302">
        <f t="shared" si="238"/>
        <v>-0.15599390129993251</v>
      </c>
      <c r="M310" s="302">
        <f t="shared" si="239"/>
        <v>-4.2696677428121887E-2</v>
      </c>
      <c r="N310" s="302">
        <f t="shared" si="240"/>
        <v>-1.2869999999999808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11.846866350311823</v>
      </c>
      <c r="C313" s="299" t="str">
        <f>CONCATENATE("(",ROUND((B313/$H315)*100,1),")")</f>
        <v>(42)</v>
      </c>
      <c r="D313" s="302">
        <f>'Ind T6'!W126</f>
        <v>0.56834260742981546</v>
      </c>
      <c r="E313" s="299" t="str">
        <f>CONCATENATE("(",ROUND((D313/$H315)*100,1),")")</f>
        <v>(2)</v>
      </c>
      <c r="F313" s="302">
        <f>'Ind T6'!X126</f>
        <v>2.8397823616430724</v>
      </c>
      <c r="G313" s="299" t="str">
        <f>CONCATENATE("(",ROUND((F313/$H315)*100,1),")")</f>
        <v>(10.1)</v>
      </c>
      <c r="H313" s="302">
        <f>SUM(B313,D313,F313)</f>
        <v>15.254991319384711</v>
      </c>
      <c r="I313" s="299" t="str">
        <f>CONCATENATE("(",ROUND((H313/$H315)*100,1),")")</f>
        <v>(54.1)</v>
      </c>
      <c r="K313" s="302">
        <f>B313-B303</f>
        <v>-0.72338126548520343</v>
      </c>
      <c r="L313" s="302">
        <f>D313-D303</f>
        <v>2.6643856663939536E-2</v>
      </c>
      <c r="M313" s="302">
        <f>F313-F303</f>
        <v>8.1648139492886074E-2</v>
      </c>
      <c r="N313" s="302">
        <f>SUM(K313:M313)</f>
        <v>-0.61508926932837782</v>
      </c>
    </row>
    <row r="314" spans="1:14" x14ac:dyDescent="0.2">
      <c r="A314" s="282" t="s">
        <v>365</v>
      </c>
      <c r="B314" s="302">
        <f>'Ind T6'!V125</f>
        <v>9.6907844589757026</v>
      </c>
      <c r="C314" s="299" t="str">
        <f>CONCATENATE("(",ROUND((B314/$H315)*100,1),")")</f>
        <v>(34.4)</v>
      </c>
      <c r="D314" s="302">
        <f>'Ind T6'!W125</f>
        <v>2.6768816142209904</v>
      </c>
      <c r="E314" s="299" t="str">
        <f>CONCATENATE("(",ROUND((D314/$H315)*100,1),")")</f>
        <v>(9.5)</v>
      </c>
      <c r="F314" s="302">
        <f>'Ind T6'!X125</f>
        <v>0.56834260741861287</v>
      </c>
      <c r="G314" s="299" t="str">
        <f>CONCATENATE("(",ROUND((F314/$H315)*100,1),")")</f>
        <v>(2)</v>
      </c>
      <c r="H314" s="302">
        <f t="shared" ref="H314" si="241">SUM(B314,D314,F314)</f>
        <v>12.936008680615306</v>
      </c>
      <c r="I314" s="299" t="str">
        <f>CONCATENATE("(",ROUND((H314/$H315)*100,1),")")</f>
        <v>(45.9)</v>
      </c>
      <c r="K314" s="302">
        <f t="shared" ref="K314:K315" si="242">B314-B304</f>
        <v>-0.66874663339681639</v>
      </c>
      <c r="L314" s="302">
        <f t="shared" ref="L314:L315" si="243">D314-D304</f>
        <v>-0.24252694038231493</v>
      </c>
      <c r="M314" s="302">
        <f t="shared" ref="M314:M315" si="244">F314-F304</f>
        <v>-2.6371568925296351E-3</v>
      </c>
      <c r="N314" s="302">
        <f t="shared" ref="N314:N315" si="245">SUM(K314:M314)</f>
        <v>-0.91391073067166095</v>
      </c>
    </row>
    <row r="315" spans="1:14" x14ac:dyDescent="0.2">
      <c r="A315" s="282" t="s">
        <v>363</v>
      </c>
      <c r="B315" s="302">
        <f>SUM(B313:B314)</f>
        <v>21.537650809287527</v>
      </c>
      <c r="C315" s="299" t="str">
        <f>CONCATENATE("(",ROUND((B315/$H315)*100,1),")")</f>
        <v>(76.4)</v>
      </c>
      <c r="D315" s="302">
        <f>SUM(D313:D314)</f>
        <v>3.2452242216508056</v>
      </c>
      <c r="E315" s="299" t="str">
        <f>CONCATENATE("(",ROUND((D315/$H315)*100,1),")")</f>
        <v>(11.5)</v>
      </c>
      <c r="F315" s="302">
        <f>SUM(F313:F314)</f>
        <v>3.4081249690616851</v>
      </c>
      <c r="G315" s="299" t="str">
        <f>CONCATENATE("(",ROUND((F315/$H315)*100,1),")")</f>
        <v>(12.1)</v>
      </c>
      <c r="H315" s="302">
        <f>SUM(H313:H314)</f>
        <v>28.191000000000017</v>
      </c>
      <c r="I315" s="299" t="str">
        <f>CONCATENATE("(",ROUND((H315/$H315)*100,1),")")</f>
        <v>(100)</v>
      </c>
      <c r="K315" s="302">
        <f t="shared" si="242"/>
        <v>-1.3921278988820163</v>
      </c>
      <c r="L315" s="302">
        <f t="shared" si="243"/>
        <v>-0.21588308371837561</v>
      </c>
      <c r="M315" s="302">
        <f t="shared" si="244"/>
        <v>7.9010982600355995E-2</v>
      </c>
      <c r="N315" s="302">
        <f t="shared" si="245"/>
        <v>-1.5290000000000359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5.0098914488166546</v>
      </c>
      <c r="C324" s="299" t="str">
        <f>CONCATENATE("(",ROUND((B324/$H326)*100,1),")")</f>
        <v>(30.1)</v>
      </c>
      <c r="D324" s="302">
        <f>'Ind T6'!M135</f>
        <v>1.2229725866971251</v>
      </c>
      <c r="E324" s="299" t="str">
        <f>CONCATENATE("(",ROUND((D324/$H326)*100,1),")")</f>
        <v>(7.4)</v>
      </c>
      <c r="F324" s="302">
        <f>'Ind T6'!N135</f>
        <v>0.78018204360600552</v>
      </c>
      <c r="G324" s="299" t="str">
        <f>CONCATENATE("(",ROUND((F324/$H326)*100,1),")")</f>
        <v>(4.7)</v>
      </c>
      <c r="H324" s="302">
        <f>SUM(B324,D324,F324)</f>
        <v>7.0130460791197855</v>
      </c>
      <c r="I324" s="299" t="str">
        <f>CONCATENATE("(",ROUND((H324/$H326)*100,1),")")</f>
        <v>(42.2)</v>
      </c>
      <c r="K324" s="302">
        <f>B329-B324</f>
        <v>-0.30706689293401723</v>
      </c>
      <c r="L324" s="302">
        <f>D329-D324</f>
        <v>-7.1926567287190712E-2</v>
      </c>
      <c r="M324" s="302">
        <f>F329-F324</f>
        <v>-9.2715417960964608E-3</v>
      </c>
      <c r="N324" s="302">
        <f>SUM(K324:M324)</f>
        <v>-0.38826500201730441</v>
      </c>
    </row>
    <row r="325" spans="1:14" x14ac:dyDescent="0.2">
      <c r="A325" s="282" t="s">
        <v>365</v>
      </c>
      <c r="B325" s="302">
        <f>'Ind T6'!L134</f>
        <v>4.8800520485125745</v>
      </c>
      <c r="C325" s="299" t="str">
        <f>CONCATENATE("(",ROUND((B325/$H326)*100,1),")")</f>
        <v>(29.3)</v>
      </c>
      <c r="D325" s="302">
        <f>'Ind T6'!M134</f>
        <v>3.727727370888863</v>
      </c>
      <c r="E325" s="299" t="str">
        <f>CONCATENATE("(",ROUND((D325/$H326)*100,1),")")</f>
        <v>(22.4)</v>
      </c>
      <c r="F325" s="302">
        <f>'Ind T6'!N134</f>
        <v>1.0121745014787611</v>
      </c>
      <c r="G325" s="299" t="str">
        <f>CONCATENATE("(",ROUND((F325/$H326)*100,1),")")</f>
        <v>(6.1)</v>
      </c>
      <c r="H325" s="302">
        <f t="shared" ref="H325" si="246">SUM(B325,D325,F325)</f>
        <v>9.6199539208801976</v>
      </c>
      <c r="I325" s="299" t="str">
        <f>CONCATENATE("(",ROUND((H325/$H326)*100,1),")")</f>
        <v>(57.8)</v>
      </c>
      <c r="K325" s="302">
        <f t="shared" ref="K325:K326" si="247">B330-B325</f>
        <v>-0.13250566691474841</v>
      </c>
      <c r="L325" s="302">
        <f t="shared" ref="L325:L326" si="248">D330-D325</f>
        <v>-0.37845935908776118</v>
      </c>
      <c r="M325" s="302">
        <f t="shared" ref="M325:M326" si="249">F330-F325</f>
        <v>-4.7769971980161197E-2</v>
      </c>
      <c r="N325" s="302">
        <f t="shared" ref="N325:N326" si="250">SUM(K325:M325)</f>
        <v>-0.55873499798267079</v>
      </c>
    </row>
    <row r="326" spans="1:14" x14ac:dyDescent="0.2">
      <c r="A326" s="282" t="s">
        <v>363</v>
      </c>
      <c r="B326" s="302">
        <f>SUM(B324:B325)</f>
        <v>9.8899434973292291</v>
      </c>
      <c r="C326" s="299" t="str">
        <f>CONCATENATE("(",ROUND((B326/$H326)*100,1),")")</f>
        <v>(59.5)</v>
      </c>
      <c r="D326" s="302">
        <f>SUM(D324:D325)</f>
        <v>4.9506999575859876</v>
      </c>
      <c r="E326" s="299" t="str">
        <f>CONCATENATE("(",ROUND((D326/$H326)*100,1),")")</f>
        <v>(29.8)</v>
      </c>
      <c r="F326" s="302">
        <f>SUM(F324:F325)</f>
        <v>1.7923565450847665</v>
      </c>
      <c r="G326" s="299" t="str">
        <f>CONCATENATE("(",ROUND((F326/$H326)*100,1),")")</f>
        <v>(10.8)</v>
      </c>
      <c r="H326" s="302">
        <f>SUM(H324:H325)</f>
        <v>16.632999999999981</v>
      </c>
      <c r="I326" s="299" t="str">
        <f>CONCATENATE("(",ROUND((H326/$H326)*100,1),")")</f>
        <v>(100)</v>
      </c>
      <c r="K326" s="302">
        <f t="shared" si="247"/>
        <v>-0.43957255984876475</v>
      </c>
      <c r="L326" s="302">
        <f t="shared" si="248"/>
        <v>-0.45038592637495167</v>
      </c>
      <c r="M326" s="302">
        <f t="shared" si="249"/>
        <v>-5.7041513776257435E-2</v>
      </c>
      <c r="N326" s="302">
        <f t="shared" si="250"/>
        <v>-0.94699999999997386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4.7028245558826374</v>
      </c>
      <c r="C329" s="299" t="str">
        <f>CONCATENATE("(",ROUND((B329/$H331)*100,1),")")</f>
        <v>(30)</v>
      </c>
      <c r="D329" s="302">
        <f>'Ind T6'!R135</f>
        <v>1.1510460194099343</v>
      </c>
      <c r="E329" s="299" t="str">
        <f>CONCATENATE("(",ROUND((D329/$H331)*100,1),")")</f>
        <v>(7.3)</v>
      </c>
      <c r="F329" s="302">
        <f>'Ind T6'!S135</f>
        <v>0.77091050180990905</v>
      </c>
      <c r="G329" s="299" t="str">
        <f>CONCATENATE("(",ROUND((F329/$H331)*100,1),")")</f>
        <v>(4.9)</v>
      </c>
      <c r="H329" s="302">
        <f>SUM(B329,D329,F329)</f>
        <v>6.6247810771024804</v>
      </c>
      <c r="I329" s="299" t="str">
        <f>CONCATENATE("(",ROUND((H329/$H331)*100,1),")")</f>
        <v>(42.2)</v>
      </c>
      <c r="K329" s="302">
        <f>B334-B329</f>
        <v>0.20949362402113714</v>
      </c>
      <c r="L329" s="302">
        <f>D334-D329</f>
        <v>7.3140021797944099E-2</v>
      </c>
      <c r="M329" s="302">
        <f>F334-F329</f>
        <v>0.10397263013192592</v>
      </c>
      <c r="N329" s="302">
        <f>SUM(K329:M329)</f>
        <v>0.38660627595100716</v>
      </c>
    </row>
    <row r="330" spans="1:14" x14ac:dyDescent="0.2">
      <c r="A330" s="282" t="s">
        <v>365</v>
      </c>
      <c r="B330" s="302">
        <f>'Ind T6'!Q134</f>
        <v>4.747546381597826</v>
      </c>
      <c r="C330" s="299" t="str">
        <f>CONCATENATE("(",ROUND((B330/$H331)*100,1),")")</f>
        <v>(30.3)</v>
      </c>
      <c r="D330" s="302">
        <f>'Ind T6'!R134</f>
        <v>3.3492680118011018</v>
      </c>
      <c r="E330" s="299" t="str">
        <f>CONCATENATE("(",ROUND((D330/$H331)*100,1),")")</f>
        <v>(21.4)</v>
      </c>
      <c r="F330" s="302">
        <f>'Ind T6'!S134</f>
        <v>0.96440452949859989</v>
      </c>
      <c r="G330" s="299" t="str">
        <f>CONCATENATE("(",ROUND((F330/$H331)*100,1),")")</f>
        <v>(6.1)</v>
      </c>
      <c r="H330" s="302">
        <f t="shared" ref="H330" si="251">SUM(B330,D330,F330)</f>
        <v>9.0612189228975275</v>
      </c>
      <c r="I330" s="299" t="str">
        <f>CONCATENATE("(",ROUND((H330/$H331)*100,1),")")</f>
        <v>(57.8)</v>
      </c>
      <c r="K330" s="302">
        <f t="shared" ref="K330:K331" si="252">B335-B330</f>
        <v>0.56439075629950697</v>
      </c>
      <c r="L330" s="302">
        <f t="shared" ref="L330:L331" si="253">D335-D330</f>
        <v>-0.14547062723676474</v>
      </c>
      <c r="M330" s="302">
        <f t="shared" ref="M330:M331" si="254">F335-F330</f>
        <v>5.0473594986228942E-2</v>
      </c>
      <c r="N330" s="302">
        <f t="shared" ref="N330:N331" si="255">SUM(K330:M330)</f>
        <v>0.46939372404897117</v>
      </c>
    </row>
    <row r="331" spans="1:14" x14ac:dyDescent="0.2">
      <c r="A331" s="282" t="s">
        <v>363</v>
      </c>
      <c r="B331" s="302">
        <f>SUM(B329:B330)</f>
        <v>9.4503709374804643</v>
      </c>
      <c r="C331" s="299" t="str">
        <f>CONCATENATE("(",ROUND((B331/$H331)*100,1),")")</f>
        <v>(60.2)</v>
      </c>
      <c r="D331" s="302">
        <f>SUM(D329:D330)</f>
        <v>4.5003140312110359</v>
      </c>
      <c r="E331" s="299" t="str">
        <f>CONCATENATE("(",ROUND((D331/$H331)*100,1),")")</f>
        <v>(28.7)</v>
      </c>
      <c r="F331" s="302">
        <f>SUM(F329:F330)</f>
        <v>1.7353150313085091</v>
      </c>
      <c r="G331" s="299" t="str">
        <f>CONCATENATE("(",ROUND((F331/$H331)*100,1),")")</f>
        <v>(11.1)</v>
      </c>
      <c r="H331" s="302">
        <f>SUM(H329:H330)</f>
        <v>15.686000000000007</v>
      </c>
      <c r="I331" s="299" t="str">
        <f>CONCATENATE("(",ROUND((H331/$H331)*100,1),")")</f>
        <v>(100)</v>
      </c>
      <c r="K331" s="302">
        <f t="shared" si="252"/>
        <v>0.77388438032064322</v>
      </c>
      <c r="L331" s="302">
        <f t="shared" si="253"/>
        <v>-7.2330605438820861E-2</v>
      </c>
      <c r="M331" s="302">
        <f t="shared" si="254"/>
        <v>0.15444622511815487</v>
      </c>
      <c r="N331" s="302">
        <f t="shared" si="255"/>
        <v>0.85599999999997722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4.9123181799037745</v>
      </c>
      <c r="C334" s="299" t="str">
        <f>CONCATENATE("(",ROUND((B334/$H336)*100,1),")")</f>
        <v>(29.7)</v>
      </c>
      <c r="D334" s="302">
        <f>'Ind T6'!W135</f>
        <v>1.2241860412078784</v>
      </c>
      <c r="E334" s="299" t="str">
        <f>CONCATENATE("(",ROUND((D334/$H336)*100,1),")")</f>
        <v>(7.4)</v>
      </c>
      <c r="F334" s="302">
        <f>'Ind T6'!X135</f>
        <v>0.87488313194183498</v>
      </c>
      <c r="G334" s="299" t="str">
        <f>CONCATENATE("(",ROUND((F334/$H336)*100,1),")")</f>
        <v>(5.3)</v>
      </c>
      <c r="H334" s="302">
        <f>SUM(B334,D334,F334)</f>
        <v>7.0113873530534878</v>
      </c>
      <c r="I334" s="299" t="str">
        <f>CONCATENATE("(",ROUND((H334/$H336)*100,1),")")</f>
        <v>(42.4)</v>
      </c>
      <c r="K334" s="302">
        <f>B334-B324</f>
        <v>-9.7573268912880096E-2</v>
      </c>
      <c r="L334" s="302">
        <f>D334-D324</f>
        <v>1.2134545107533867E-3</v>
      </c>
      <c r="M334" s="302">
        <f>F334-F324</f>
        <v>9.4701088335829464E-2</v>
      </c>
      <c r="N334" s="302">
        <f>SUM(K334:M334)</f>
        <v>-1.6587260662972447E-3</v>
      </c>
    </row>
    <row r="335" spans="1:14" x14ac:dyDescent="0.2">
      <c r="A335" s="282" t="s">
        <v>365</v>
      </c>
      <c r="B335" s="302">
        <f>'Ind T6'!V134</f>
        <v>5.311937137897333</v>
      </c>
      <c r="C335" s="299" t="str">
        <f>CONCATENATE("(",ROUND((B335/$H336)*100,1),")")</f>
        <v>(32.1)</v>
      </c>
      <c r="D335" s="302">
        <f>'Ind T6'!W134</f>
        <v>3.203797384564337</v>
      </c>
      <c r="E335" s="299" t="str">
        <f>CONCATENATE("(",ROUND((D335/$H336)*100,1),")")</f>
        <v>(19.4)</v>
      </c>
      <c r="F335" s="302">
        <f>'Ind T6'!X134</f>
        <v>1.0148781244848288</v>
      </c>
      <c r="G335" s="299" t="str">
        <f>CONCATENATE("(",ROUND((F335/$H336)*100,1),")")</f>
        <v>(6.1)</v>
      </c>
      <c r="H335" s="302">
        <f>SUM(B335,D335,F335)</f>
        <v>9.5306126469464996</v>
      </c>
      <c r="I335" s="299" t="str">
        <f>CONCATENATE("(",ROUND((H335/$H336)*100,1),")")</f>
        <v>(57.6)</v>
      </c>
      <c r="K335" s="302">
        <f t="shared" ref="K335:K336" si="256">B335-B325</f>
        <v>0.43188508938475856</v>
      </c>
      <c r="L335" s="302">
        <f t="shared" ref="L335:L336" si="257">D335-D325</f>
        <v>-0.52392998632452592</v>
      </c>
      <c r="M335" s="302">
        <f t="shared" ref="M335:M336" si="258">F335-F325</f>
        <v>2.7036230060677457E-3</v>
      </c>
      <c r="N335" s="302">
        <f t="shared" ref="N335:N336" si="259">SUM(K335:M335)</f>
        <v>-8.9341273933699616E-2</v>
      </c>
    </row>
    <row r="336" spans="1:14" x14ac:dyDescent="0.2">
      <c r="A336" s="282" t="s">
        <v>363</v>
      </c>
      <c r="B336" s="302">
        <f>SUM(B334:B335)</f>
        <v>10.224255317801108</v>
      </c>
      <c r="C336" s="299" t="str">
        <f>CONCATENATE("(",ROUND((B336/$H336)*100,1),")")</f>
        <v>(61.8)</v>
      </c>
      <c r="D336" s="302">
        <f>SUM(D334:D335)</f>
        <v>4.427983425772215</v>
      </c>
      <c r="E336" s="299" t="str">
        <f>CONCATENATE("(",ROUND((D336/$H336)*100,1),")")</f>
        <v>(26.8)</v>
      </c>
      <c r="F336" s="302">
        <f>SUM(F334:F335)</f>
        <v>1.8897612564266639</v>
      </c>
      <c r="G336" s="299" t="str">
        <f>CONCATENATE("(",ROUND((F336/$H336)*100,1),")")</f>
        <v>(11.4)</v>
      </c>
      <c r="H336" s="302">
        <f>SUM(H334:H335)</f>
        <v>16.541999999999987</v>
      </c>
      <c r="I336" s="299" t="str">
        <f>CONCATENATE("(",ROUND((H336/$H336)*100,1),")")</f>
        <v>(100)</v>
      </c>
      <c r="K336" s="302">
        <f t="shared" si="256"/>
        <v>0.33431182047187846</v>
      </c>
      <c r="L336" s="302">
        <f t="shared" si="257"/>
        <v>-0.52271653181377253</v>
      </c>
      <c r="M336" s="302">
        <f t="shared" si="258"/>
        <v>9.7404711341897432E-2</v>
      </c>
      <c r="N336" s="302">
        <f t="shared" si="259"/>
        <v>-9.0999999999996639E-2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29.3335777175236</v>
      </c>
      <c r="C345" s="299" t="str">
        <f>CONCATENATE("(",ROUND((B345/$H347)*100,1),")")</f>
        <v>(40.2)</v>
      </c>
      <c r="D345" s="302">
        <f>'Ind T6'!M144</f>
        <v>4.6985374525110073</v>
      </c>
      <c r="E345" s="299" t="str">
        <f>CONCATENATE("(",ROUND((D345/$H347)*100,1),")")</f>
        <v>(6.4)</v>
      </c>
      <c r="F345" s="302">
        <f>'Ind T6'!N144</f>
        <v>6.0261862945428932</v>
      </c>
      <c r="G345" s="299" t="str">
        <f>CONCATENATE("(",ROUND((F345/$H347)*100,1),")")</f>
        <v>(8.3)</v>
      </c>
      <c r="H345" s="302">
        <f>SUM(B345,D345,F345)</f>
        <v>40.058301464577504</v>
      </c>
      <c r="I345" s="299" t="str">
        <f>CONCATENATE("(",ROUND((H345/$H347)*100,1),")")</f>
        <v>(54.9)</v>
      </c>
      <c r="K345" s="302">
        <f>B350-B345</f>
        <v>0.80992611526676228</v>
      </c>
      <c r="L345" s="302">
        <f>D350-D345</f>
        <v>0.30825314426310868</v>
      </c>
      <c r="M345" s="302">
        <f>F350-F345</f>
        <v>0.33617916354128319</v>
      </c>
      <c r="N345" s="302">
        <f>SUM(K345:M345)</f>
        <v>1.4543584230711541</v>
      </c>
    </row>
    <row r="346" spans="1:14" x14ac:dyDescent="0.2">
      <c r="A346" s="282" t="s">
        <v>365</v>
      </c>
      <c r="B346" s="302">
        <f>'Ind T6'!L143</f>
        <v>19.622081532050665</v>
      </c>
      <c r="C346" s="299" t="str">
        <f>CONCATENATE("(",ROUND((B346/$H347)*100,1),")")</f>
        <v>(26.9)</v>
      </c>
      <c r="D346" s="302">
        <f>'Ind T6'!M143</f>
        <v>8.3070700540105591</v>
      </c>
      <c r="E346" s="299" t="str">
        <f>CONCATENATE("(",ROUND((D346/$H347)*100,1),")")</f>
        <v>(11.4)</v>
      </c>
      <c r="F346" s="302">
        <f>'Ind T6'!N143</f>
        <v>4.9825469493613097</v>
      </c>
      <c r="G346" s="299" t="str">
        <f>CONCATENATE("(",ROUND((F346/$H347)*100,1),")")</f>
        <v>(6.8)</v>
      </c>
      <c r="H346" s="302">
        <f t="shared" ref="H346" si="260">SUM(B346,D346,F346)</f>
        <v>32.911698535422531</v>
      </c>
      <c r="I346" s="299" t="str">
        <f>CONCATENATE("(",ROUND((H346/$H347)*100,1),")")</f>
        <v>(45.1)</v>
      </c>
      <c r="K346" s="302">
        <f t="shared" ref="K346:K347" si="261">B351-B346</f>
        <v>1.1707357477017233</v>
      </c>
      <c r="L346" s="302">
        <f t="shared" ref="L346:L347" si="262">D351-D346</f>
        <v>0.50582129676815768</v>
      </c>
      <c r="M346" s="302">
        <f t="shared" ref="M346:M347" si="263">F351-F346</f>
        <v>0.46308453245882042</v>
      </c>
      <c r="N346" s="302">
        <f t="shared" ref="N346:N347" si="264">SUM(K346:M346)</f>
        <v>2.1396415769287014</v>
      </c>
    </row>
    <row r="347" spans="1:14" x14ac:dyDescent="0.2">
      <c r="A347" s="282" t="s">
        <v>363</v>
      </c>
      <c r="B347" s="302">
        <f>SUM(B345:B346)</f>
        <v>48.955659249574268</v>
      </c>
      <c r="C347" s="299" t="str">
        <f>CONCATENATE("(",ROUND((B347/$H347)*100,1),")")</f>
        <v>(67.1)</v>
      </c>
      <c r="D347" s="302">
        <f>SUM(D345:D346)</f>
        <v>13.005607506521567</v>
      </c>
      <c r="E347" s="299" t="str">
        <f>CONCATENATE("(",ROUND((D347/$H347)*100,1),")")</f>
        <v>(17.8)</v>
      </c>
      <c r="F347" s="302">
        <f>SUM(F345:F346)</f>
        <v>11.008733243904203</v>
      </c>
      <c r="G347" s="299" t="str">
        <f>CONCATENATE("(",ROUND((F347/$H347)*100,1),")")</f>
        <v>(15.1)</v>
      </c>
      <c r="H347" s="302">
        <f>SUM(H345:H346)</f>
        <v>72.970000000000027</v>
      </c>
      <c r="I347" s="299" t="str">
        <f>CONCATENATE("(",ROUND((H347/$H347)*100,1),")")</f>
        <v>(100)</v>
      </c>
      <c r="K347" s="302">
        <f t="shared" si="261"/>
        <v>1.980661862968482</v>
      </c>
      <c r="L347" s="302">
        <f t="shared" si="262"/>
        <v>0.81407444103126636</v>
      </c>
      <c r="M347" s="302">
        <f t="shared" si="263"/>
        <v>0.79926369600010361</v>
      </c>
      <c r="N347" s="302">
        <f t="shared" si="264"/>
        <v>3.593999999999852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30.143503832790362</v>
      </c>
      <c r="C350" s="299" t="str">
        <f>CONCATENATE("(",ROUND((B350/$H352)*100,1),")")</f>
        <v>(39.4)</v>
      </c>
      <c r="D350" s="302">
        <f>'Ind T6'!R144</f>
        <v>5.006790596774116</v>
      </c>
      <c r="E350" s="299" t="str">
        <f>CONCATENATE("(",ROUND((D350/$H352)*100,1),")")</f>
        <v>(6.5)</v>
      </c>
      <c r="F350" s="302">
        <f>'Ind T6'!S144</f>
        <v>6.3623654580841764</v>
      </c>
      <c r="G350" s="299" t="str">
        <f>CONCATENATE("(",ROUND((F350/$H352)*100,1),")")</f>
        <v>(8.3)</v>
      </c>
      <c r="H350" s="302">
        <f>SUM(B350,D350,F350)</f>
        <v>41.512659887648653</v>
      </c>
      <c r="I350" s="299" t="str">
        <f>CONCATENATE("(",ROUND((H350/$H352)*100,1),")")</f>
        <v>(54.2)</v>
      </c>
      <c r="K350" s="302">
        <f>B355-B350</f>
        <v>1.1145575070272074</v>
      </c>
      <c r="L350" s="302">
        <f>D355-D350</f>
        <v>0.55117960658444165</v>
      </c>
      <c r="M350" s="302">
        <f>F355-F350</f>
        <v>0.52774426488695614</v>
      </c>
      <c r="N350" s="302">
        <f>SUM(K350:M350)</f>
        <v>2.1934813784986051</v>
      </c>
    </row>
    <row r="351" spans="1:14" x14ac:dyDescent="0.2">
      <c r="A351" s="282" t="s">
        <v>365</v>
      </c>
      <c r="B351" s="302">
        <f>'Ind T6'!Q143</f>
        <v>20.792817279752388</v>
      </c>
      <c r="C351" s="299" t="str">
        <f>CONCATENATE("(",ROUND((B351/$H352)*100,1),")")</f>
        <v>(27.2)</v>
      </c>
      <c r="D351" s="302">
        <f>'Ind T6'!R143</f>
        <v>8.8128913507787168</v>
      </c>
      <c r="E351" s="299" t="str">
        <f>CONCATENATE("(",ROUND((D351/$H352)*100,1),")")</f>
        <v>(11.5)</v>
      </c>
      <c r="F351" s="302">
        <f>'Ind T6'!S143</f>
        <v>5.4456314818201301</v>
      </c>
      <c r="G351" s="299" t="str">
        <f>CONCATENATE("(",ROUND((F351/$H352)*100,1),")")</f>
        <v>(7.1)</v>
      </c>
      <c r="H351" s="302">
        <f t="shared" ref="H351" si="265">SUM(B351,D351,F351)</f>
        <v>35.051340112351234</v>
      </c>
      <c r="I351" s="299" t="str">
        <f>CONCATENATE("(",ROUND((H351/$H352)*100,1),")")</f>
        <v>(45.8)</v>
      </c>
      <c r="K351" s="302">
        <f t="shared" ref="K351:K352" si="266">B356-B351</f>
        <v>1.6259553084517506</v>
      </c>
      <c r="L351" s="302">
        <f t="shared" ref="L351:L352" si="267">D356-D351</f>
        <v>0.72287415653557296</v>
      </c>
      <c r="M351" s="302">
        <f t="shared" ref="M351:M352" si="268">F356-F351</f>
        <v>0.77568915651433112</v>
      </c>
      <c r="N351" s="302">
        <f t="shared" ref="N351:N352" si="269">SUM(K351:M351)</f>
        <v>3.1245186215016547</v>
      </c>
    </row>
    <row r="352" spans="1:14" x14ac:dyDescent="0.2">
      <c r="A352" s="282" t="s">
        <v>363</v>
      </c>
      <c r="B352" s="302">
        <f>SUM(B350:B351)</f>
        <v>50.93632111254275</v>
      </c>
      <c r="C352" s="299" t="str">
        <f>CONCATENATE("(",ROUND((B352/$H352)*100,1),")")</f>
        <v>(66.5)</v>
      </c>
      <c r="D352" s="302">
        <f>SUM(D350:D351)</f>
        <v>13.819681947552834</v>
      </c>
      <c r="E352" s="299" t="str">
        <f>CONCATENATE("(",ROUND((D352/$H352)*100,1),")")</f>
        <v>(18)</v>
      </c>
      <c r="F352" s="302">
        <f>SUM(F350:F351)</f>
        <v>11.807996939904307</v>
      </c>
      <c r="G352" s="299" t="str">
        <f>CONCATENATE("(",ROUND((F352/$H352)*100,1),")")</f>
        <v>(15.4)</v>
      </c>
      <c r="H352" s="302">
        <f>SUM(H350:H351)</f>
        <v>76.563999999999879</v>
      </c>
      <c r="I352" s="299" t="str">
        <f>CONCATENATE("(",ROUND((H352/$H352)*100,1),")")</f>
        <v>(100)</v>
      </c>
      <c r="K352" s="302">
        <f t="shared" si="266"/>
        <v>2.740512815478958</v>
      </c>
      <c r="L352" s="302">
        <f t="shared" si="267"/>
        <v>1.2740537631200137</v>
      </c>
      <c r="M352" s="302">
        <f t="shared" si="268"/>
        <v>1.3034334214012873</v>
      </c>
      <c r="N352" s="302">
        <f t="shared" si="269"/>
        <v>5.318000000000259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31.258061339817569</v>
      </c>
      <c r="C355" s="299" t="str">
        <f>CONCATENATE("(",ROUND((B355/$H357)*100,1),")")</f>
        <v>(38.2)</v>
      </c>
      <c r="D355" s="302">
        <f>'Ind T6'!W144</f>
        <v>5.5579702033585576</v>
      </c>
      <c r="E355" s="299" t="str">
        <f>CONCATENATE("(",ROUND((D355/$H357)*100,1),")")</f>
        <v>(6.8)</v>
      </c>
      <c r="F355" s="302">
        <f>'Ind T6'!X144</f>
        <v>6.8901097229711326</v>
      </c>
      <c r="G355" s="299" t="str">
        <f>CONCATENATE("(",ROUND((F355/$H357)*100,1),")")</f>
        <v>(8.4)</v>
      </c>
      <c r="H355" s="302">
        <f>SUM(B355,D355,F355)</f>
        <v>43.706141266147256</v>
      </c>
      <c r="I355" s="299" t="str">
        <f>CONCATENATE("(",ROUND((H355/$H357)*100,1),")")</f>
        <v>(53.4)</v>
      </c>
      <c r="K355" s="302">
        <f>B355-B345</f>
        <v>1.9244836222939696</v>
      </c>
      <c r="L355" s="302">
        <f>D355-D345</f>
        <v>0.85943275084755033</v>
      </c>
      <c r="M355" s="302">
        <f>F355-F345</f>
        <v>0.86392342842823933</v>
      </c>
      <c r="N355" s="302">
        <f>SUM(K355:M355)</f>
        <v>3.6478398015697593</v>
      </c>
    </row>
    <row r="356" spans="1:14" x14ac:dyDescent="0.2">
      <c r="A356" s="282" t="s">
        <v>365</v>
      </c>
      <c r="B356" s="302">
        <f>'Ind T6'!V143</f>
        <v>22.418772588204138</v>
      </c>
      <c r="C356" s="299" t="str">
        <f>CONCATENATE("(",ROUND((B356/$H357)*100,1),")")</f>
        <v>(27.4)</v>
      </c>
      <c r="D356" s="302">
        <f>'Ind T6'!W143</f>
        <v>9.5357655073142897</v>
      </c>
      <c r="E356" s="299" t="str">
        <f>CONCATENATE("(",ROUND((D356/$H357)*100,1),")")</f>
        <v>(11.6)</v>
      </c>
      <c r="F356" s="302">
        <f>'Ind T6'!X143</f>
        <v>6.2213206383344613</v>
      </c>
      <c r="G356" s="299" t="str">
        <f>CONCATENATE("(",ROUND((F356/$H357)*100,1),")")</f>
        <v>(7.6)</v>
      </c>
      <c r="H356" s="302">
        <f t="shared" ref="H356" si="270">SUM(B356,D356,F356)</f>
        <v>38.175858733852891</v>
      </c>
      <c r="I356" s="299" t="str">
        <f>CONCATENATE("(",ROUND((H356/$H357)*100,1),")")</f>
        <v>(46.6)</v>
      </c>
      <c r="K356" s="302">
        <f t="shared" ref="K356:K357" si="271">B356-B346</f>
        <v>2.7966910561534739</v>
      </c>
      <c r="L356" s="302">
        <f t="shared" ref="L356:L357" si="272">D356-D346</f>
        <v>1.2286954533037306</v>
      </c>
      <c r="M356" s="302">
        <f t="shared" ref="M356:M357" si="273">F356-F346</f>
        <v>1.2387736889731515</v>
      </c>
      <c r="N356" s="302">
        <f t="shared" ref="N356:N357" si="274">SUM(K356:M356)</f>
        <v>5.2641601984303561</v>
      </c>
    </row>
    <row r="357" spans="1:14" x14ac:dyDescent="0.2">
      <c r="A357" s="282" t="s">
        <v>363</v>
      </c>
      <c r="B357" s="302">
        <f>SUM(B355:B356)</f>
        <v>53.676833928021708</v>
      </c>
      <c r="C357" s="299" t="str">
        <f>CONCATENATE("(",ROUND((B357/$H357)*100,1),")")</f>
        <v>(65.6)</v>
      </c>
      <c r="D357" s="302">
        <f>SUM(D355:D356)</f>
        <v>15.093735710672847</v>
      </c>
      <c r="E357" s="299" t="str">
        <f>CONCATENATE("(",ROUND((D357/$H357)*100,1),")")</f>
        <v>(18.4)</v>
      </c>
      <c r="F357" s="302">
        <f>SUM(F355:F356)</f>
        <v>13.111430361305594</v>
      </c>
      <c r="G357" s="299" t="str">
        <f>CONCATENATE("(",ROUND((F357/$H357)*100,1),")")</f>
        <v>(16)</v>
      </c>
      <c r="H357" s="302">
        <f>SUM(H355:H356)</f>
        <v>81.882000000000147</v>
      </c>
      <c r="I357" s="299" t="str">
        <f>CONCATENATE("(",ROUND((H357/$H357)*100,1),")")</f>
        <v>(100)</v>
      </c>
      <c r="K357" s="302">
        <f t="shared" si="271"/>
        <v>4.72117467844744</v>
      </c>
      <c r="L357" s="302">
        <f t="shared" si="272"/>
        <v>2.0881282041512801</v>
      </c>
      <c r="M357" s="302">
        <f t="shared" si="273"/>
        <v>2.1026971174013909</v>
      </c>
      <c r="N357" s="302">
        <f t="shared" si="274"/>
        <v>8.9120000000001109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17.788593816313842</v>
      </c>
      <c r="C366" s="299" t="str">
        <f>CONCATENATE("(",ROUND((B366/$H368)*100,1),")")</f>
        <v>(33)</v>
      </c>
      <c r="D366" s="302">
        <f>'Ind T6'!M153</f>
        <v>7.7990587232825037</v>
      </c>
      <c r="E366" s="299" t="str">
        <f>CONCATENATE("(",ROUND((D366/$H368)*100,1),")")</f>
        <v>(14.5)</v>
      </c>
      <c r="F366" s="302">
        <f>'Ind T6'!N153</f>
        <v>4.4295173786715871</v>
      </c>
      <c r="G366" s="299" t="str">
        <f>CONCATENATE("(",ROUND((F366/$H368)*100,1),")")</f>
        <v>(8.2)</v>
      </c>
      <c r="H366" s="302">
        <f>SUM(B366,D366,F366)</f>
        <v>30.017169918267932</v>
      </c>
      <c r="I366" s="299" t="str">
        <f>CONCATENATE("(",ROUND((H366/$H368)*100,1),")")</f>
        <v>(55.7)</v>
      </c>
      <c r="K366" s="302">
        <f>B371-B366</f>
        <v>1.5597871779205548</v>
      </c>
      <c r="L366" s="302">
        <f>D371-D366</f>
        <v>0.66642043999387379</v>
      </c>
      <c r="M366" s="302">
        <f>F371-F366</f>
        <v>0.31300894554953107</v>
      </c>
      <c r="N366" s="302">
        <f>SUM(K366:M366)</f>
        <v>2.5392165634639596</v>
      </c>
    </row>
    <row r="367" spans="1:14" x14ac:dyDescent="0.2">
      <c r="A367" s="282" t="s">
        <v>365</v>
      </c>
      <c r="B367" s="302">
        <f>'Ind T6'!L152</f>
        <v>9.8231484168146732</v>
      </c>
      <c r="C367" s="299" t="str">
        <f>CONCATENATE("(",ROUND((B367/$H368)*100,1),")")</f>
        <v>(18.2)</v>
      </c>
      <c r="D367" s="302">
        <f>'Ind T6'!M152</f>
        <v>10.006286374590308</v>
      </c>
      <c r="E367" s="299" t="str">
        <f>CONCATENATE("(",ROUND((D367/$H368)*100,1),")")</f>
        <v>(18.6)</v>
      </c>
      <c r="F367" s="302">
        <f>'Ind T6'!N152</f>
        <v>4.0143952903270099</v>
      </c>
      <c r="G367" s="299" t="str">
        <f>CONCATENATE("(",ROUND((F367/$H368)*100,1),")")</f>
        <v>(7.5)</v>
      </c>
      <c r="H367" s="302">
        <f t="shared" ref="H367" si="275">SUM(B367,D367,F367)</f>
        <v>23.843830081731991</v>
      </c>
      <c r="I367" s="299" t="str">
        <f>CONCATENATE("(",ROUND((H367/$H368)*100,1),")")</f>
        <v>(44.3)</v>
      </c>
      <c r="K367" s="302">
        <f t="shared" ref="K367:K368" si="276">B372-B367</f>
        <v>1.0533665646167805</v>
      </c>
      <c r="L367" s="302">
        <f t="shared" ref="L367:L368" si="277">D372-D367</f>
        <v>0.67310719577696254</v>
      </c>
      <c r="M367" s="302">
        <f t="shared" ref="M367:M368" si="278">F372-F367</f>
        <v>0.27930967614236923</v>
      </c>
      <c r="N367" s="302">
        <f t="shared" ref="N367:N368" si="279">SUM(K367:M367)</f>
        <v>2.0057834365361122</v>
      </c>
    </row>
    <row r="368" spans="1:14" x14ac:dyDescent="0.2">
      <c r="A368" s="282" t="s">
        <v>363</v>
      </c>
      <c r="B368" s="302">
        <f>SUM(B366:B367)</f>
        <v>27.611742233128517</v>
      </c>
      <c r="C368" s="299" t="str">
        <f>CONCATENATE("(",ROUND((B368/$H368)*100,1),")")</f>
        <v>(51.3)</v>
      </c>
      <c r="D368" s="302">
        <f>SUM(D366:D367)</f>
        <v>17.805345097872813</v>
      </c>
      <c r="E368" s="299" t="str">
        <f>CONCATENATE("(",ROUND((D368/$H368)*100,1),")")</f>
        <v>(33.1)</v>
      </c>
      <c r="F368" s="302">
        <f>SUM(F366:F367)</f>
        <v>8.4439126689985962</v>
      </c>
      <c r="G368" s="299" t="str">
        <f>CONCATENATE("(",ROUND((F368/$H368)*100,1),")")</f>
        <v>(15.7)</v>
      </c>
      <c r="H368" s="302">
        <f>SUM(H366:H367)</f>
        <v>53.860999999999919</v>
      </c>
      <c r="I368" s="299" t="str">
        <f>CONCATENATE("(",ROUND((H368/$H368)*100,1),")")</f>
        <v>(100)</v>
      </c>
      <c r="K368" s="302">
        <f t="shared" si="276"/>
        <v>2.6131537425373352</v>
      </c>
      <c r="L368" s="302">
        <f t="shared" si="277"/>
        <v>1.3395276357708354</v>
      </c>
      <c r="M368" s="302">
        <f t="shared" si="278"/>
        <v>0.59231862169190208</v>
      </c>
      <c r="N368" s="302">
        <f t="shared" si="279"/>
        <v>4.5450000000000728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19.348380994234397</v>
      </c>
      <c r="C371" s="299" t="str">
        <f>CONCATENATE("(",ROUND((B371/$H373)*100,1),")")</f>
        <v>(33.1)</v>
      </c>
      <c r="D371" s="302">
        <f>'Ind T6'!R153</f>
        <v>8.4654791632763775</v>
      </c>
      <c r="E371" s="299" t="str">
        <f>CONCATENATE("(",ROUND((D371/$H373)*100,1),")")</f>
        <v>(14.5)</v>
      </c>
      <c r="F371" s="302">
        <f>'Ind T6'!S153</f>
        <v>4.7425263242211182</v>
      </c>
      <c r="G371" s="299" t="str">
        <f>CONCATENATE("(",ROUND((F371/$H373)*100,1),")")</f>
        <v>(8.1)</v>
      </c>
      <c r="H371" s="302">
        <f>SUM(B371,D371,F371)</f>
        <v>32.556386481731892</v>
      </c>
      <c r="I371" s="299" t="str">
        <f>CONCATENATE("(",ROUND((H371/$H373)*100,1),")")</f>
        <v>(55.7)</v>
      </c>
      <c r="K371" s="302">
        <f>B376-B371</f>
        <v>1.9039002607369078</v>
      </c>
      <c r="L371" s="302">
        <f>D376-D371</f>
        <v>0.74797133690320194</v>
      </c>
      <c r="M371" s="302">
        <f>F376-F371</f>
        <v>0.48290812562632457</v>
      </c>
      <c r="N371" s="302">
        <f>SUM(K371:M371)</f>
        <v>3.1347797232664343</v>
      </c>
    </row>
    <row r="372" spans="1:14" x14ac:dyDescent="0.2">
      <c r="A372" s="282" t="s">
        <v>365</v>
      </c>
      <c r="B372" s="302">
        <f>'Ind T6'!Q152</f>
        <v>10.876514981431454</v>
      </c>
      <c r="C372" s="299" t="str">
        <f>CONCATENATE("(",ROUND((B372/$H373)*100,1),")")</f>
        <v>(18.6)</v>
      </c>
      <c r="D372" s="302">
        <f>'Ind T6'!R152</f>
        <v>10.679393570367271</v>
      </c>
      <c r="E372" s="299" t="str">
        <f>CONCATENATE("(",ROUND((D372/$H373)*100,1),")")</f>
        <v>(18.3)</v>
      </c>
      <c r="F372" s="302">
        <f>'Ind T6'!S152</f>
        <v>4.2937049664693792</v>
      </c>
      <c r="G372" s="299" t="str">
        <f>CONCATENATE("(",ROUND((F372/$H373)*100,1),")")</f>
        <v>(7.4)</v>
      </c>
      <c r="H372" s="302">
        <f t="shared" ref="H372" si="280">SUM(B372,D372,F372)</f>
        <v>25.8496135182681</v>
      </c>
      <c r="I372" s="299" t="str">
        <f>CONCATENATE("(",ROUND((H372/$H373)*100,1),")")</f>
        <v>(44.3)</v>
      </c>
      <c r="K372" s="302">
        <f t="shared" ref="K372:K373" si="281">B377-B372</f>
        <v>1.3365650829323901</v>
      </c>
      <c r="L372" s="302">
        <f t="shared" ref="L372:L373" si="282">D377-D372</f>
        <v>0.65002486556623928</v>
      </c>
      <c r="M372" s="302">
        <f t="shared" ref="M372:M373" si="283">F377-F372</f>
        <v>0.46463032823492068</v>
      </c>
      <c r="N372" s="302">
        <f t="shared" ref="N372:N373" si="284">SUM(K372:M372)</f>
        <v>2.45122027673355</v>
      </c>
    </row>
    <row r="373" spans="1:14" x14ac:dyDescent="0.2">
      <c r="A373" s="282" t="s">
        <v>363</v>
      </c>
      <c r="B373" s="302">
        <f>SUM(B371:B372)</f>
        <v>30.224895975665852</v>
      </c>
      <c r="C373" s="299" t="str">
        <f>CONCATENATE("(",ROUND((B373/$H373)*100,1),")")</f>
        <v>(51.7)</v>
      </c>
      <c r="D373" s="302">
        <f>SUM(D371:D372)</f>
        <v>19.144872733643648</v>
      </c>
      <c r="E373" s="299" t="str">
        <f>CONCATENATE("(",ROUND((D373/$H373)*100,1),")")</f>
        <v>(32.8)</v>
      </c>
      <c r="F373" s="302">
        <f>SUM(F371:F372)</f>
        <v>9.0362312906904982</v>
      </c>
      <c r="G373" s="299" t="str">
        <f>CONCATENATE("(",ROUND((F373/$H373)*100,1),")")</f>
        <v>(15.5)</v>
      </c>
      <c r="H373" s="302">
        <f>SUM(H371:H372)</f>
        <v>58.405999999999992</v>
      </c>
      <c r="I373" s="299" t="str">
        <f>CONCATENATE("(",ROUND((H373/$H373)*100,1),")")</f>
        <v>(100)</v>
      </c>
      <c r="K373" s="302">
        <f t="shared" si="281"/>
        <v>3.2404653436692925</v>
      </c>
      <c r="L373" s="302">
        <f t="shared" si="282"/>
        <v>1.3979962024694395</v>
      </c>
      <c r="M373" s="302">
        <f t="shared" si="283"/>
        <v>0.94753845386124524</v>
      </c>
      <c r="N373" s="302">
        <f t="shared" si="284"/>
        <v>5.5859999999999772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21.252281254971304</v>
      </c>
      <c r="C376" s="299" t="str">
        <f>CONCATENATE("(",ROUND((B376/$H378)*100,1),")")</f>
        <v>(33.2)</v>
      </c>
      <c r="D376" s="302">
        <f>'Ind T6'!W153</f>
        <v>9.2134505001795794</v>
      </c>
      <c r="E376" s="299" t="str">
        <f>CONCATENATE("(",ROUND((D376/$H378)*100,1),")")</f>
        <v>(14.4)</v>
      </c>
      <c r="F376" s="302">
        <f>'Ind T6'!X153</f>
        <v>5.2254344498474428</v>
      </c>
      <c r="G376" s="299" t="str">
        <f>CONCATENATE("(",ROUND((F376/$H378)*100,1),")")</f>
        <v>(8.2)</v>
      </c>
      <c r="H376" s="302">
        <f>SUM(B376,D376,F376)</f>
        <v>35.691166204998325</v>
      </c>
      <c r="I376" s="299" t="str">
        <f>CONCATENATE("(",ROUND((H376/$H378)*100,1),")")</f>
        <v>(55.8)</v>
      </c>
      <c r="K376" s="302">
        <f>B376-B366</f>
        <v>3.4636874386574625</v>
      </c>
      <c r="L376" s="302">
        <f>D376-D366</f>
        <v>1.4143917768970757</v>
      </c>
      <c r="M376" s="302">
        <f>F376-F366</f>
        <v>0.79591707117585564</v>
      </c>
      <c r="N376" s="302">
        <f>SUM(K376:M376)</f>
        <v>5.6739962867303939</v>
      </c>
    </row>
    <row r="377" spans="1:14" x14ac:dyDescent="0.2">
      <c r="A377" s="282" t="s">
        <v>365</v>
      </c>
      <c r="B377" s="302">
        <f>'Ind T6'!V152</f>
        <v>12.213080064363844</v>
      </c>
      <c r="C377" s="299" t="str">
        <f>CONCATENATE("(",ROUND((B377/$H378)*100,1),")")</f>
        <v>(19.1)</v>
      </c>
      <c r="D377" s="302">
        <f>'Ind T6'!W152</f>
        <v>11.32941843593351</v>
      </c>
      <c r="E377" s="299" t="str">
        <f>CONCATENATE("(",ROUND((D377/$H378)*100,1),")")</f>
        <v>(17.7)</v>
      </c>
      <c r="F377" s="302">
        <f>'Ind T6'!X152</f>
        <v>4.7583352947042998</v>
      </c>
      <c r="G377" s="299" t="str">
        <f>CONCATENATE("(",ROUND((F377/$H378)*100,1),")")</f>
        <v>(7.4)</v>
      </c>
      <c r="H377" s="302">
        <f t="shared" ref="H377" si="285">SUM(B377,D377,F377)</f>
        <v>28.300833795001655</v>
      </c>
      <c r="I377" s="299" t="str">
        <f>CONCATENATE("(",ROUND((H377/$H378)*100,1),")")</f>
        <v>(44.2)</v>
      </c>
      <c r="K377" s="302">
        <f t="shared" ref="K377:K378" si="286">B377-B367</f>
        <v>2.3899316475491705</v>
      </c>
      <c r="L377" s="302">
        <f t="shared" ref="L377:L378" si="287">D377-D367</f>
        <v>1.3231320613432018</v>
      </c>
      <c r="M377" s="302">
        <f t="shared" ref="M377:M378" si="288">F377-F367</f>
        <v>0.74394000437728991</v>
      </c>
      <c r="N377" s="302">
        <f t="shared" ref="N377:N378" si="289">SUM(K377:M377)</f>
        <v>4.4570037132696623</v>
      </c>
    </row>
    <row r="378" spans="1:14" x14ac:dyDescent="0.2">
      <c r="A378" s="282" t="s">
        <v>363</v>
      </c>
      <c r="B378" s="302">
        <f>SUM(B376:B377)</f>
        <v>33.465361319335145</v>
      </c>
      <c r="C378" s="299" t="str">
        <f>CONCATENATE("(",ROUND((B378/$H378)*100,1),")")</f>
        <v>(52.3)</v>
      </c>
      <c r="D378" s="302">
        <f>SUM(D376:D377)</f>
        <v>20.542868936113088</v>
      </c>
      <c r="E378" s="299" t="str">
        <f>CONCATENATE("(",ROUND((D378/$H378)*100,1),")")</f>
        <v>(32.1)</v>
      </c>
      <c r="F378" s="302">
        <f>SUM(F376:F377)</f>
        <v>9.9837697445517435</v>
      </c>
      <c r="G378" s="299" t="str">
        <f>CONCATENATE("(",ROUND((F378/$H378)*100,1),")")</f>
        <v>(15.6)</v>
      </c>
      <c r="H378" s="302">
        <f>SUM(H376:H377)</f>
        <v>63.991999999999976</v>
      </c>
      <c r="I378" s="299" t="str">
        <f>CONCATENATE("(",ROUND((H378/$H378)*100,1),")")</f>
        <v>(100)</v>
      </c>
      <c r="K378" s="302">
        <f t="shared" si="286"/>
        <v>5.8536190862066277</v>
      </c>
      <c r="L378" s="302">
        <f t="shared" si="287"/>
        <v>2.7375238382402749</v>
      </c>
      <c r="M378" s="302">
        <f t="shared" si="288"/>
        <v>1.5398570755531473</v>
      </c>
      <c r="N378" s="302">
        <f t="shared" si="289"/>
        <v>10.13100000000005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11.615637059094901</v>
      </c>
      <c r="C387" s="299" t="str">
        <f>CONCATENATE("(",ROUND((B387/$H389)*100,1),")")</f>
        <v>(35.9)</v>
      </c>
      <c r="D387" s="302">
        <f>'Ind T6'!M162</f>
        <v>1.6728468863481365</v>
      </c>
      <c r="E387" s="299" t="str">
        <f>CONCATENATE("(",ROUND((D387/$H389)*100,1),")")</f>
        <v>(5.2)</v>
      </c>
      <c r="F387" s="302">
        <f>'Ind T6'!N162</f>
        <v>0.62813852519398361</v>
      </c>
      <c r="G387" s="299" t="str">
        <f>CONCATENATE("(",ROUND((F387/$H389)*100,1),")")</f>
        <v>(1.9)</v>
      </c>
      <c r="H387" s="302">
        <f>SUM(B387,D387,F387)</f>
        <v>13.916622470637021</v>
      </c>
      <c r="I387" s="299" t="str">
        <f>CONCATENATE("(",ROUND((H387/$H389)*100,1),")")</f>
        <v>(43.1)</v>
      </c>
      <c r="K387" s="302">
        <f>B392-B387</f>
        <v>-0.16527896444772061</v>
      </c>
      <c r="L387" s="302">
        <f>D392-D387</f>
        <v>0.1008168320430638</v>
      </c>
      <c r="M387" s="302">
        <f>F392-F387</f>
        <v>4.4066232327062416E-3</v>
      </c>
      <c r="N387" s="302">
        <f>SUM(K387:M387)</f>
        <v>-6.0055509171950572E-2</v>
      </c>
    </row>
    <row r="388" spans="1:14" x14ac:dyDescent="0.2">
      <c r="A388" s="282" t="s">
        <v>365</v>
      </c>
      <c r="B388" s="302">
        <f>'Ind T6'!L161</f>
        <v>9.6667188343154233</v>
      </c>
      <c r="C388" s="299" t="str">
        <f>CONCATENATE("(",ROUND((B388/$H389)*100,1),")")</f>
        <v>(29.9)</v>
      </c>
      <c r="D388" s="302">
        <f>'Ind T6'!M161</f>
        <v>7.6943451009216242</v>
      </c>
      <c r="E388" s="299" t="str">
        <f>CONCATENATE("(",ROUND((D388/$H389)*100,1),")")</f>
        <v>(23.8)</v>
      </c>
      <c r="F388" s="302">
        <f>'Ind T6'!N161</f>
        <v>1.039313594125872</v>
      </c>
      <c r="G388" s="299" t="str">
        <f>CONCATENATE("(",ROUND((F388/$H389)*100,1),")")</f>
        <v>(3.2)</v>
      </c>
      <c r="H388" s="302">
        <f t="shared" ref="H388" si="290">SUM(B388,D388,F388)</f>
        <v>18.40037752936292</v>
      </c>
      <c r="I388" s="299" t="str">
        <f>CONCATENATE("(",ROUND((H388/$H389)*100,1),")")</f>
        <v>(56.9)</v>
      </c>
      <c r="K388" s="302">
        <f t="shared" ref="K388:K389" si="291">B393-B388</f>
        <v>5.8718465121382124E-2</v>
      </c>
      <c r="L388" s="302">
        <f t="shared" ref="L388:L389" si="292">D393-D388</f>
        <v>6.2679358062927903E-2</v>
      </c>
      <c r="M388" s="302">
        <f t="shared" ref="M388:M389" si="293">F393-F388</f>
        <v>7.6576859876871239E-3</v>
      </c>
      <c r="N388" s="302">
        <f t="shared" ref="N388:N389" si="294">SUM(K388:M388)</f>
        <v>0.12905550917199715</v>
      </c>
    </row>
    <row r="389" spans="1:14" x14ac:dyDescent="0.2">
      <c r="A389" s="282" t="s">
        <v>363</v>
      </c>
      <c r="B389" s="302">
        <f>SUM(B387:B388)</f>
        <v>21.282355893410326</v>
      </c>
      <c r="C389" s="299" t="str">
        <f>CONCATENATE("(",ROUND((B389/$H389)*100,1),")")</f>
        <v>(65.9)</v>
      </c>
      <c r="D389" s="302">
        <f>SUM(D387:D388)</f>
        <v>9.3671919872697611</v>
      </c>
      <c r="E389" s="299" t="str">
        <f>CONCATENATE("(",ROUND((D389/$H389)*100,1),")")</f>
        <v>(29)</v>
      </c>
      <c r="F389" s="302">
        <f>SUM(F387:F388)</f>
        <v>1.6674521193198557</v>
      </c>
      <c r="G389" s="299" t="str">
        <f>CONCATENATE("(",ROUND((F389/$H389)*100,1),")")</f>
        <v>(5.2)</v>
      </c>
      <c r="H389" s="302">
        <f>SUM(H387:H388)</f>
        <v>32.316999999999943</v>
      </c>
      <c r="I389" s="299" t="str">
        <f>CONCATENATE("(",ROUND((H389/$H389)*100,1),")")</f>
        <v>(100)</v>
      </c>
      <c r="K389" s="302">
        <f t="shared" si="291"/>
        <v>-0.10656049932634204</v>
      </c>
      <c r="L389" s="302">
        <f t="shared" si="292"/>
        <v>0.1634961901059917</v>
      </c>
      <c r="M389" s="302">
        <f t="shared" si="293"/>
        <v>1.2064309220393366E-2</v>
      </c>
      <c r="N389" s="302">
        <f t="shared" si="294"/>
        <v>6.9000000000043027E-2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11.45035809464718</v>
      </c>
      <c r="C392" s="299" t="str">
        <f>CONCATENATE("(",ROUND((B392/$H394)*100,1),")")</f>
        <v>(35.4)</v>
      </c>
      <c r="D392" s="302">
        <f>'Ind T6'!R162</f>
        <v>1.7736637183912003</v>
      </c>
      <c r="E392" s="299" t="str">
        <f>CONCATENATE("(",ROUND((D392/$H394)*100,1),")")</f>
        <v>(5.5)</v>
      </c>
      <c r="F392" s="302">
        <f>'Ind T6'!S162</f>
        <v>0.63254514842668985</v>
      </c>
      <c r="G392" s="299" t="str">
        <f>CONCATENATE("(",ROUND((F392/$H394)*100,1),")")</f>
        <v>(2)</v>
      </c>
      <c r="H392" s="302">
        <f>SUM(B392,D392,F392)</f>
        <v>13.85656696146507</v>
      </c>
      <c r="I392" s="299" t="str">
        <f>CONCATENATE("(",ROUND((H392/$H394)*100,1),")")</f>
        <v>(42.8)</v>
      </c>
      <c r="K392" s="302">
        <f>B397-B392</f>
        <v>-0.55183890213763576</v>
      </c>
      <c r="L392" s="302">
        <f>D397-D392</f>
        <v>0.16766921430842996</v>
      </c>
      <c r="M392" s="302">
        <f>F397-F392</f>
        <v>1.7972621125187382E-3</v>
      </c>
      <c r="N392" s="302">
        <f>SUM(K392:M392)</f>
        <v>-0.38237242571668706</v>
      </c>
    </row>
    <row r="393" spans="1:14" x14ac:dyDescent="0.2">
      <c r="A393" s="282" t="s">
        <v>365</v>
      </c>
      <c r="B393" s="302">
        <f>'Ind T6'!Q161</f>
        <v>9.7254372994368055</v>
      </c>
      <c r="C393" s="299" t="str">
        <f>CONCATENATE("(",ROUND((B393/$H394)*100,1),")")</f>
        <v>(30)</v>
      </c>
      <c r="D393" s="302">
        <f>'Ind T6'!R161</f>
        <v>7.7570244589845521</v>
      </c>
      <c r="E393" s="299" t="str">
        <f>CONCATENATE("(",ROUND((D393/$H394)*100,1),")")</f>
        <v>(24)</v>
      </c>
      <c r="F393" s="302">
        <f>'Ind T6'!S161</f>
        <v>1.0469712801135591</v>
      </c>
      <c r="G393" s="299" t="str">
        <f>CONCATENATE("(",ROUND((F393/$H394)*100,1),")")</f>
        <v>(3.2)</v>
      </c>
      <c r="H393" s="302">
        <f t="shared" ref="H393" si="295">SUM(B393,D393,F393)</f>
        <v>18.529433038534918</v>
      </c>
      <c r="I393" s="299" t="str">
        <f>CONCATENATE("(",ROUND((H393/$H394)*100,1),")")</f>
        <v>(57.2)</v>
      </c>
      <c r="K393" s="302">
        <f t="shared" ref="K393:K394" si="296">B398-B393</f>
        <v>-7.5902852986253322E-2</v>
      </c>
      <c r="L393" s="302">
        <f t="shared" ref="L393:L394" si="297">D398-D393</f>
        <v>-5.7140754634330548E-2</v>
      </c>
      <c r="M393" s="302">
        <f t="shared" ref="M393:M394" si="298">F398-F393</f>
        <v>4.1603333730133585E-4</v>
      </c>
      <c r="N393" s="302">
        <f t="shared" ref="N393:N394" si="299">SUM(K393:M393)</f>
        <v>-0.13262757428328253</v>
      </c>
    </row>
    <row r="394" spans="1:14" x14ac:dyDescent="0.2">
      <c r="A394" s="282" t="s">
        <v>363</v>
      </c>
      <c r="B394" s="302">
        <f>SUM(B392:B393)</f>
        <v>21.175795394083984</v>
      </c>
      <c r="C394" s="299" t="str">
        <f>CONCATENATE("(",ROUND((B394/$H394)*100,1),")")</f>
        <v>(65.4)</v>
      </c>
      <c r="D394" s="302">
        <f>SUM(D392:D393)</f>
        <v>9.5306881773757528</v>
      </c>
      <c r="E394" s="299" t="str">
        <f>CONCATENATE("(",ROUND((D394/$H394)*100,1),")")</f>
        <v>(29.4)</v>
      </c>
      <c r="F394" s="302">
        <f>SUM(F392:F393)</f>
        <v>1.6795164285402491</v>
      </c>
      <c r="G394" s="299" t="str">
        <f>CONCATENATE("(",ROUND((F394/$H394)*100,1),")")</f>
        <v>(5.2)</v>
      </c>
      <c r="H394" s="302">
        <f>SUM(H392:H393)</f>
        <v>32.385999999999989</v>
      </c>
      <c r="I394" s="299" t="str">
        <f>CONCATENATE("(",ROUND((H394/$H394)*100,1),")")</f>
        <v>(100)</v>
      </c>
      <c r="K394" s="302">
        <f t="shared" si="296"/>
        <v>-0.62774175512388553</v>
      </c>
      <c r="L394" s="302">
        <f t="shared" si="297"/>
        <v>0.1105284596740983</v>
      </c>
      <c r="M394" s="302">
        <f t="shared" si="298"/>
        <v>2.2132954498199631E-3</v>
      </c>
      <c r="N394" s="302">
        <f t="shared" si="299"/>
        <v>-0.51499999999996726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10.898519192509545</v>
      </c>
      <c r="C397" s="299" t="str">
        <f>CONCATENATE("(",ROUND((B397/$H399)*100,1),")")</f>
        <v>(34.2)</v>
      </c>
      <c r="D397" s="302">
        <f>'Ind T6'!W162</f>
        <v>1.9413329326996303</v>
      </c>
      <c r="E397" s="299" t="str">
        <f>CONCATENATE("(",ROUND((D397/$H399)*100,1),")")</f>
        <v>(6.1)</v>
      </c>
      <c r="F397" s="302">
        <f>'Ind T6'!X162</f>
        <v>0.63434241053920859</v>
      </c>
      <c r="G397" s="299" t="str">
        <f>CONCATENATE("(",ROUND((F397/$H399)*100,1),")")</f>
        <v>(2)</v>
      </c>
      <c r="H397" s="302">
        <f>SUM(B397,D397,F397)</f>
        <v>13.474194535748383</v>
      </c>
      <c r="I397" s="299" t="str">
        <f>CONCATENATE("(",ROUND((H397/$H399)*100,1),")")</f>
        <v>(42.3)</v>
      </c>
      <c r="K397" s="302">
        <f>B397-B387</f>
        <v>-0.71711786658535637</v>
      </c>
      <c r="L397" s="302">
        <f>D397-D387</f>
        <v>0.26848604635149376</v>
      </c>
      <c r="M397" s="302">
        <f>F397-F387</f>
        <v>6.2038853452249798E-3</v>
      </c>
      <c r="N397" s="302">
        <f>SUM(K397:M397)</f>
        <v>-0.44242793488863763</v>
      </c>
    </row>
    <row r="398" spans="1:14" x14ac:dyDescent="0.2">
      <c r="A398" s="282" t="s">
        <v>365</v>
      </c>
      <c r="B398" s="302">
        <f>'Ind T6'!V161</f>
        <v>9.6495344464505521</v>
      </c>
      <c r="C398" s="299" t="str">
        <f>CONCATENATE("(",ROUND((B398/$H399)*100,1),")")</f>
        <v>(30.3)</v>
      </c>
      <c r="D398" s="302">
        <f>'Ind T6'!W161</f>
        <v>7.6998837043502215</v>
      </c>
      <c r="E398" s="299" t="str">
        <f>CONCATENATE("(",ROUND((D398/$H399)*100,1),")")</f>
        <v>(24.2)</v>
      </c>
      <c r="F398" s="302">
        <f>'Ind T6'!X161</f>
        <v>1.0473873134508604</v>
      </c>
      <c r="G398" s="299" t="str">
        <f>CONCATENATE("(",ROUND((F398/$H399)*100,1),")")</f>
        <v>(3.3)</v>
      </c>
      <c r="H398" s="302">
        <f t="shared" ref="H398" si="300">SUM(B398,D398,F398)</f>
        <v>18.396805464251635</v>
      </c>
      <c r="I398" s="299" t="str">
        <f>CONCATENATE("(",ROUND((H398/$H399)*100,1),")")</f>
        <v>(57.7)</v>
      </c>
      <c r="K398" s="302">
        <f t="shared" ref="K398:K399" si="301">B398-B388</f>
        <v>-1.7184387864871198E-2</v>
      </c>
      <c r="L398" s="302">
        <f t="shared" ref="L398:L399" si="302">D398-D388</f>
        <v>5.5386034285973551E-3</v>
      </c>
      <c r="M398" s="302">
        <f t="shared" ref="M398:M399" si="303">F398-F388</f>
        <v>8.0737193249884598E-3</v>
      </c>
      <c r="N398" s="302">
        <f t="shared" ref="N398:N399" si="304">SUM(K398:M398)</f>
        <v>-3.572065111285383E-3</v>
      </c>
    </row>
    <row r="399" spans="1:14" x14ac:dyDescent="0.2">
      <c r="A399" s="282" t="s">
        <v>363</v>
      </c>
      <c r="B399" s="302">
        <f>SUM(B397:B398)</f>
        <v>20.548053638960099</v>
      </c>
      <c r="C399" s="299" t="str">
        <f>CONCATENATE("(",ROUND((B399/$H399)*100,1),")")</f>
        <v>(64.5)</v>
      </c>
      <c r="D399" s="302">
        <f>SUM(D397:D398)</f>
        <v>9.6412166370498511</v>
      </c>
      <c r="E399" s="299" t="str">
        <f>CONCATENATE("(",ROUND((D399/$H399)*100,1),")")</f>
        <v>(30.3)</v>
      </c>
      <c r="F399" s="302">
        <f>SUM(F397:F398)</f>
        <v>1.681729723990069</v>
      </c>
      <c r="G399" s="299" t="str">
        <f>CONCATENATE("(",ROUND((F399/$H399)*100,1),")")</f>
        <v>(5.3)</v>
      </c>
      <c r="H399" s="302">
        <f>SUM(H397:H398)</f>
        <v>31.871000000000016</v>
      </c>
      <c r="I399" s="299" t="str">
        <f>CONCATENATE("(",ROUND((H399/$H399)*100,1),")")</f>
        <v>(100)</v>
      </c>
      <c r="K399" s="302">
        <f t="shared" si="301"/>
        <v>-0.73430225445022757</v>
      </c>
      <c r="L399" s="302">
        <f t="shared" si="302"/>
        <v>0.27402464978009</v>
      </c>
      <c r="M399" s="302">
        <f t="shared" si="303"/>
        <v>1.4277604670213329E-2</v>
      </c>
      <c r="N399" s="302">
        <f t="shared" si="304"/>
        <v>-0.44599999999992423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10.66319983427641</v>
      </c>
      <c r="C408" s="299" t="str">
        <f>CONCATENATE("(",ROUND((B408/$H410)*100,1),")")</f>
        <v>(16.6)</v>
      </c>
      <c r="D408" s="302">
        <f>'Ind T6'!M171</f>
        <v>5.3698145310685268</v>
      </c>
      <c r="E408" s="299" t="str">
        <f>CONCATENATE("(",ROUND((D408/$H410)*100,1),")")</f>
        <v>(8.3)</v>
      </c>
      <c r="F408" s="302">
        <f>'Ind T6'!N171</f>
        <v>3.4611720645101518</v>
      </c>
      <c r="G408" s="299" t="str">
        <f>CONCATENATE("(",ROUND((F408/$H410)*100,1),")")</f>
        <v>(5.4)</v>
      </c>
      <c r="H408" s="302">
        <f>SUM(B408,D408,F408)</f>
        <v>19.494186429855088</v>
      </c>
      <c r="I408" s="299" t="str">
        <f>CONCATENATE("(",ROUND((H408/$H410)*100,1),")")</f>
        <v>(30.3)</v>
      </c>
      <c r="K408" s="302">
        <f>B413-B408</f>
        <v>-3.9958394852270374E-2</v>
      </c>
      <c r="L408" s="302">
        <f>D413-D408</f>
        <v>0.1234965134861179</v>
      </c>
      <c r="M408" s="302">
        <f>F413-F408</f>
        <v>0.10040970495753454</v>
      </c>
      <c r="N408" s="302">
        <f>SUM(K408:M408)</f>
        <v>0.18394782359138206</v>
      </c>
    </row>
    <row r="409" spans="1:14" x14ac:dyDescent="0.2">
      <c r="A409" s="282" t="s">
        <v>365</v>
      </c>
      <c r="B409" s="302">
        <f>'Ind T6'!L170</f>
        <v>16.689414746743399</v>
      </c>
      <c r="C409" s="299" t="str">
        <f>CONCATENATE("(",ROUND((B409/$H410)*100,1),")")</f>
        <v>(25.9)</v>
      </c>
      <c r="D409" s="302">
        <f>'Ind T6'!M170</f>
        <v>22.997262313270735</v>
      </c>
      <c r="E409" s="299" t="str">
        <f>CONCATENATE("(",ROUND((D409/$H410)*100,1),")")</f>
        <v>(35.7)</v>
      </c>
      <c r="F409" s="302">
        <f>'Ind T6'!N170</f>
        <v>5.1991365101307885</v>
      </c>
      <c r="G409" s="299" t="str">
        <f>CONCATENATE("(",ROUND((F409/$H410)*100,1),")")</f>
        <v>(8.1)</v>
      </c>
      <c r="H409" s="302">
        <f t="shared" ref="H409" si="305">SUM(B409,D409,F409)</f>
        <v>44.885813570144919</v>
      </c>
      <c r="I409" s="299" t="str">
        <f>CONCATENATE("(",ROUND((H409/$H410)*100,1),")")</f>
        <v>(69.7)</v>
      </c>
      <c r="K409" s="302">
        <f t="shared" ref="K409:K410" si="306">B414-B409</f>
        <v>0.531950330905687</v>
      </c>
      <c r="L409" s="302">
        <f t="shared" ref="L409:L410" si="307">D414-D409</f>
        <v>-0.28258619093001869</v>
      </c>
      <c r="M409" s="302">
        <f t="shared" ref="M409:M410" si="308">F414-F409</f>
        <v>0.107688036432946</v>
      </c>
      <c r="N409" s="302">
        <f t="shared" ref="N409:N410" si="309">SUM(K409:M409)</f>
        <v>0.35705217640861431</v>
      </c>
    </row>
    <row r="410" spans="1:14" x14ac:dyDescent="0.2">
      <c r="A410" s="282" t="s">
        <v>363</v>
      </c>
      <c r="B410" s="302">
        <f>SUM(B408:B409)</f>
        <v>27.352614581019807</v>
      </c>
      <c r="C410" s="299" t="str">
        <f>CONCATENATE("(",ROUND((B410/$H410)*100,1),")")</f>
        <v>(42.5)</v>
      </c>
      <c r="D410" s="302">
        <f>SUM(D408:D409)</f>
        <v>28.367076844339262</v>
      </c>
      <c r="E410" s="299" t="str">
        <f>CONCATENATE("(",ROUND((D410/$H410)*100,1),")")</f>
        <v>(44.1)</v>
      </c>
      <c r="F410" s="302">
        <f>SUM(F408:F409)</f>
        <v>8.6603085746409398</v>
      </c>
      <c r="G410" s="299" t="str">
        <f>CONCATENATE("(",ROUND((F410/$H410)*100,1),")")</f>
        <v>(13.5)</v>
      </c>
      <c r="H410" s="302">
        <f>SUM(H408:H409)</f>
        <v>64.38000000000001</v>
      </c>
      <c r="I410" s="299" t="str">
        <f>CONCATENATE("(",ROUND((H410/$H410)*100,1),")")</f>
        <v>(100)</v>
      </c>
      <c r="K410" s="302">
        <f t="shared" si="306"/>
        <v>0.49199193605341662</v>
      </c>
      <c r="L410" s="302">
        <f t="shared" si="307"/>
        <v>-0.15908967744390168</v>
      </c>
      <c r="M410" s="302">
        <f t="shared" si="308"/>
        <v>0.20809774139048187</v>
      </c>
      <c r="N410" s="302">
        <f t="shared" si="309"/>
        <v>0.54099999999999682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10.62324143942414</v>
      </c>
      <c r="C413" s="299" t="str">
        <f>CONCATENATE("(",ROUND((B413/$H415)*100,1),")")</f>
        <v>(16.4)</v>
      </c>
      <c r="D413" s="302">
        <f>'Ind T6'!R171</f>
        <v>5.4933110445546447</v>
      </c>
      <c r="E413" s="299" t="str">
        <f>CONCATENATE("(",ROUND((D413/$H415)*100,1),")")</f>
        <v>(8.5)</v>
      </c>
      <c r="F413" s="302">
        <f>'Ind T6'!S171</f>
        <v>3.5615817694676863</v>
      </c>
      <c r="G413" s="299" t="str">
        <f>CONCATENATE("(",ROUND((F413/$H415)*100,1),")")</f>
        <v>(5.5)</v>
      </c>
      <c r="H413" s="302">
        <f>SUM(B413,D413,F413)</f>
        <v>19.678134253446473</v>
      </c>
      <c r="I413" s="299" t="str">
        <f>CONCATENATE("(",ROUND((H413/$H415)*100,1),")")</f>
        <v>(30.3)</v>
      </c>
      <c r="K413" s="302">
        <f>B418-B413</f>
        <v>0.15448524974098454</v>
      </c>
      <c r="L413" s="302">
        <f>D418-D413</f>
        <v>0.34805336436408219</v>
      </c>
      <c r="M413" s="302">
        <f>F418-F413</f>
        <v>0.25925306473163756</v>
      </c>
      <c r="N413" s="302">
        <f>SUM(K413:M413)</f>
        <v>0.76179167883670429</v>
      </c>
    </row>
    <row r="414" spans="1:14" x14ac:dyDescent="0.2">
      <c r="A414" s="282" t="s">
        <v>365</v>
      </c>
      <c r="B414" s="302">
        <f>'Ind T6'!Q170</f>
        <v>17.221365077649086</v>
      </c>
      <c r="C414" s="299" t="str">
        <f>CONCATENATE("(",ROUND((B414/$H415)*100,1),")")</f>
        <v>(26.5)</v>
      </c>
      <c r="D414" s="302">
        <f>'Ind T6'!R170</f>
        <v>22.714676122340716</v>
      </c>
      <c r="E414" s="299" t="str">
        <f>CONCATENATE("(",ROUND((D414/$H415)*100,1),")")</f>
        <v>(35)</v>
      </c>
      <c r="F414" s="302">
        <f>'Ind T6'!S170</f>
        <v>5.3068245465637345</v>
      </c>
      <c r="G414" s="299" t="str">
        <f>CONCATENATE("(",ROUND((F414/$H415)*100,1),")")</f>
        <v>(8.2)</v>
      </c>
      <c r="H414" s="302">
        <f t="shared" ref="H414" si="310">SUM(B414,D414,F414)</f>
        <v>45.242865746553534</v>
      </c>
      <c r="I414" s="299" t="str">
        <f>CONCATENATE("(",ROUND((H414/$H415)*100,1),")")</f>
        <v>(69.7)</v>
      </c>
      <c r="K414" s="302">
        <f t="shared" ref="K414:K415" si="311">B419-B414</f>
        <v>1.5347862091668638</v>
      </c>
      <c r="L414" s="302">
        <f t="shared" ref="L414:L415" si="312">D419-D414</f>
        <v>-0.1000350668633736</v>
      </c>
      <c r="M414" s="302">
        <f t="shared" ref="M414:M415" si="313">F419-F414</f>
        <v>0.22445717885975203</v>
      </c>
      <c r="N414" s="302">
        <f t="shared" ref="N414:N415" si="314">SUM(K414:M414)</f>
        <v>1.6592083211632422</v>
      </c>
    </row>
    <row r="415" spans="1:14" x14ac:dyDescent="0.2">
      <c r="A415" s="282" t="s">
        <v>363</v>
      </c>
      <c r="B415" s="302">
        <f>SUM(B413:B414)</f>
        <v>27.844606517073224</v>
      </c>
      <c r="C415" s="299" t="str">
        <f>CONCATENATE("(",ROUND((B415/$H415)*100,1),")")</f>
        <v>(42.9)</v>
      </c>
      <c r="D415" s="302">
        <f>SUM(D413:D414)</f>
        <v>28.207987166895361</v>
      </c>
      <c r="E415" s="299" t="str">
        <f>CONCATENATE("(",ROUND((D415/$H415)*100,1),")")</f>
        <v>(43.4)</v>
      </c>
      <c r="F415" s="302">
        <f>SUM(F413:F414)</f>
        <v>8.8684063160314217</v>
      </c>
      <c r="G415" s="299" t="str">
        <f>CONCATENATE("(",ROUND((F415/$H415)*100,1),")")</f>
        <v>(13.7)</v>
      </c>
      <c r="H415" s="302">
        <f>SUM(H413:H414)</f>
        <v>64.921000000000006</v>
      </c>
      <c r="I415" s="299" t="str">
        <f>CONCATENATE("(",ROUND((H415/$H415)*100,1),")")</f>
        <v>(100)</v>
      </c>
      <c r="K415" s="302">
        <f t="shared" si="311"/>
        <v>1.6892714589078501</v>
      </c>
      <c r="L415" s="302">
        <f t="shared" si="312"/>
        <v>0.24801829750071036</v>
      </c>
      <c r="M415" s="302">
        <f t="shared" si="313"/>
        <v>0.48371024359138914</v>
      </c>
      <c r="N415" s="302">
        <f t="shared" si="314"/>
        <v>2.4209999999999496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10.777726689165124</v>
      </c>
      <c r="C418" s="299" t="str">
        <f>CONCATENATE("(",ROUND((B418/$H420)*100,1),")")</f>
        <v>(16)</v>
      </c>
      <c r="D418" s="302">
        <f>'Ind T6'!W171</f>
        <v>5.8413644089187269</v>
      </c>
      <c r="E418" s="299" t="str">
        <f>CONCATENATE("(",ROUND((D418/$H420)*100,1),")")</f>
        <v>(8.7)</v>
      </c>
      <c r="F418" s="302">
        <f>'Ind T6'!X171</f>
        <v>3.8208348341993239</v>
      </c>
      <c r="G418" s="299" t="str">
        <f>CONCATENATE("(",ROUND((F418/$H420)*100,1),")")</f>
        <v>(5.7)</v>
      </c>
      <c r="H418" s="302">
        <f>SUM(B418,D418,F418)</f>
        <v>20.439925932283174</v>
      </c>
      <c r="I418" s="299" t="str">
        <f>CONCATENATE("(",ROUND((H418/$H420)*100,1),")")</f>
        <v>(30.4)</v>
      </c>
      <c r="K418" s="302">
        <f>B418-B408</f>
        <v>0.11452685488871417</v>
      </c>
      <c r="L418" s="302">
        <f>D418-D408</f>
        <v>0.47154987785020008</v>
      </c>
      <c r="M418" s="302">
        <f>F418-F408</f>
        <v>0.3596627696891721</v>
      </c>
      <c r="N418" s="302">
        <f>SUM(K418:M418)</f>
        <v>0.94573950242808635</v>
      </c>
    </row>
    <row r="419" spans="1:14" x14ac:dyDescent="0.2">
      <c r="A419" s="282" t="s">
        <v>365</v>
      </c>
      <c r="B419" s="302">
        <f>'Ind T6'!V170</f>
        <v>18.75615128681595</v>
      </c>
      <c r="C419" s="299" t="str">
        <f>CONCATENATE("(",ROUND((B419/$H420)*100,1),")")</f>
        <v>(27.9)</v>
      </c>
      <c r="D419" s="302">
        <f>'Ind T6'!W170</f>
        <v>22.614641055477342</v>
      </c>
      <c r="E419" s="299" t="str">
        <f>CONCATENATE("(",ROUND((D419/$H420)*100,1),")")</f>
        <v>(33.6)</v>
      </c>
      <c r="F419" s="302">
        <f>'Ind T6'!X170</f>
        <v>5.5312817254234865</v>
      </c>
      <c r="G419" s="299" t="str">
        <f>CONCATENATE("(",ROUND((F419/$H420)*100,1),")")</f>
        <v>(8.2)</v>
      </c>
      <c r="H419" s="302">
        <f t="shared" ref="H419" si="315">SUM(B419,D419,F419)</f>
        <v>46.902074067716782</v>
      </c>
      <c r="I419" s="299" t="str">
        <f>CONCATENATE("(",ROUND((H419/$H420)*100,1),")")</f>
        <v>(69.6)</v>
      </c>
      <c r="K419" s="302">
        <f t="shared" ref="K419:K420" si="316">B419-B409</f>
        <v>2.0667365400725508</v>
      </c>
      <c r="L419" s="302">
        <f t="shared" ref="L419:L420" si="317">D419-D409</f>
        <v>-0.38262125779339229</v>
      </c>
      <c r="M419" s="302">
        <f t="shared" ref="M419:M420" si="318">F419-F409</f>
        <v>0.33214521529269803</v>
      </c>
      <c r="N419" s="302">
        <f t="shared" ref="N419:N420" si="319">SUM(K419:M419)</f>
        <v>2.0162604975718565</v>
      </c>
    </row>
    <row r="420" spans="1:14" x14ac:dyDescent="0.2">
      <c r="A420" s="282" t="s">
        <v>363</v>
      </c>
      <c r="B420" s="302">
        <f>SUM(B418:B419)</f>
        <v>29.533877975981074</v>
      </c>
      <c r="C420" s="299" t="str">
        <f>CONCATENATE("(",ROUND((B420/$H420)*100,1),")")</f>
        <v>(43.9)</v>
      </c>
      <c r="D420" s="302">
        <f>SUM(D418:D419)</f>
        <v>28.456005464396071</v>
      </c>
      <c r="E420" s="299" t="str">
        <f>CONCATENATE("(",ROUND((D420/$H420)*100,1),")")</f>
        <v>(42.3)</v>
      </c>
      <c r="F420" s="302">
        <f>SUM(F418:F419)</f>
        <v>9.3521165596228109</v>
      </c>
      <c r="G420" s="299" t="str">
        <f>CONCATENATE("(",ROUND((F420/$H420)*100,1),")")</f>
        <v>(13.9)</v>
      </c>
      <c r="H420" s="302">
        <f>SUM(H418:H419)</f>
        <v>67.341999999999956</v>
      </c>
      <c r="I420" s="299" t="str">
        <f>CONCATENATE("(",ROUND((H420/$H420)*100,1),")")</f>
        <v>(100)</v>
      </c>
      <c r="K420" s="302">
        <f t="shared" si="316"/>
        <v>2.1812633949612668</v>
      </c>
      <c r="L420" s="302">
        <f t="shared" si="317"/>
        <v>8.8928620056808683E-2</v>
      </c>
      <c r="M420" s="302">
        <f t="shared" si="318"/>
        <v>0.69180798498187102</v>
      </c>
      <c r="N420" s="302">
        <f t="shared" si="319"/>
        <v>2.9619999999999465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13.105762125873008</v>
      </c>
      <c r="C429" s="299" t="str">
        <f>CONCATENATE("(",ROUND((B429/$H431)*100,1),")")</f>
        <v>(13.3)</v>
      </c>
      <c r="D429" s="302">
        <f>'Ind T6'!M180</f>
        <v>5.6108367710257836</v>
      </c>
      <c r="E429" s="299" t="str">
        <f>CONCATENATE("(",ROUND((D429/$H431)*100,1),")")</f>
        <v>(5.7)</v>
      </c>
      <c r="F429" s="302">
        <f>'Ind T6'!N180</f>
        <v>1.7746822553073935</v>
      </c>
      <c r="G429" s="299" t="str">
        <f>CONCATENATE("(",ROUND((F429/$H431)*100,1),")")</f>
        <v>(1.8)</v>
      </c>
      <c r="H429" s="302">
        <f>SUM(B429,D429,F429)</f>
        <v>20.491281152206184</v>
      </c>
      <c r="I429" s="299" t="str">
        <f>CONCATENATE("(",ROUND((H429/$H431)*100,1),")")</f>
        <v>(20.8)</v>
      </c>
      <c r="K429" s="302">
        <f>B434-B429</f>
        <v>0.95000778589836976</v>
      </c>
      <c r="L429" s="302">
        <f>D434-D429</f>
        <v>0.48180156617209047</v>
      </c>
      <c r="M429" s="302">
        <f>F434-F429</f>
        <v>5.6165607481510671E-2</v>
      </c>
      <c r="N429" s="302">
        <f>SUM(K429:M429)</f>
        <v>1.4879749595519709</v>
      </c>
    </row>
    <row r="430" spans="1:14" x14ac:dyDescent="0.2">
      <c r="A430" s="282" t="s">
        <v>365</v>
      </c>
      <c r="B430" s="302">
        <f>'Ind T6'!L179</f>
        <v>36.708782473834027</v>
      </c>
      <c r="C430" s="299" t="str">
        <f>CONCATENATE("(",ROUND((B430/$H431)*100,1),")")</f>
        <v>(37.2)</v>
      </c>
      <c r="D430" s="302">
        <f>'Ind T6'!M179</f>
        <v>34.279860518883034</v>
      </c>
      <c r="E430" s="299" t="str">
        <f>CONCATENATE("(",ROUND((D430/$H431)*100,1),")")</f>
        <v>(34.8)</v>
      </c>
      <c r="F430" s="302">
        <f>'Ind T6'!N179</f>
        <v>7.0880758550768634</v>
      </c>
      <c r="G430" s="299" t="str">
        <f>CONCATENATE("(",ROUND((F430/$H431)*100,1),")")</f>
        <v>(7.2)</v>
      </c>
      <c r="H430" s="302">
        <f t="shared" ref="H430" si="320">SUM(B430,D430,F430)</f>
        <v>78.076718847793927</v>
      </c>
      <c r="I430" s="299" t="str">
        <f>CONCATENATE("(",ROUND((H430/$H431)*100,1),")")</f>
        <v>(79.2)</v>
      </c>
      <c r="K430" s="302">
        <f t="shared" ref="K430:K431" si="321">B435-B430</f>
        <v>3.5669014674286998</v>
      </c>
      <c r="L430" s="302">
        <f t="shared" ref="L430:L431" si="322">D435-D430</f>
        <v>1.1400509211669316</v>
      </c>
      <c r="M430" s="302">
        <f t="shared" ref="M430:M431" si="323">F435-F430</f>
        <v>0.87907265185240124</v>
      </c>
      <c r="N430" s="302">
        <f t="shared" ref="N430:N431" si="324">SUM(K430:M430)</f>
        <v>5.5860250404480327</v>
      </c>
    </row>
    <row r="431" spans="1:14" x14ac:dyDescent="0.2">
      <c r="A431" s="282" t="s">
        <v>363</v>
      </c>
      <c r="B431" s="302">
        <f>SUM(B429:B430)</f>
        <v>49.814544599707034</v>
      </c>
      <c r="C431" s="299" t="str">
        <f>CONCATENATE("(",ROUND((B431/$H431)*100,1),")")</f>
        <v>(50.5)</v>
      </c>
      <c r="D431" s="302">
        <f>SUM(D429:D430)</f>
        <v>39.890697289908815</v>
      </c>
      <c r="E431" s="299" t="str">
        <f>CONCATENATE("(",ROUND((D431/$H431)*100,1),")")</f>
        <v>(40.5)</v>
      </c>
      <c r="F431" s="302">
        <f>SUM(F429:F430)</f>
        <v>8.8627581103842576</v>
      </c>
      <c r="G431" s="299" t="str">
        <f>CONCATENATE("(",ROUND((F431/$H431)*100,1),")")</f>
        <v>(9)</v>
      </c>
      <c r="H431" s="302">
        <f>SUM(H429:H430)</f>
        <v>98.568000000000112</v>
      </c>
      <c r="I431" s="299" t="str">
        <f>CONCATENATE("(",ROUND((H431/$H431)*100,1),")")</f>
        <v>(100)</v>
      </c>
      <c r="K431" s="302">
        <f t="shared" si="321"/>
        <v>4.5169092533270714</v>
      </c>
      <c r="L431" s="302">
        <f t="shared" si="322"/>
        <v>1.6218524873390265</v>
      </c>
      <c r="M431" s="302">
        <f t="shared" si="323"/>
        <v>0.9352382593339108</v>
      </c>
      <c r="N431" s="302">
        <f t="shared" si="324"/>
        <v>7.0740000000000087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14.055769911771378</v>
      </c>
      <c r="C434" s="299" t="str">
        <f>CONCATENATE("(",ROUND((B434/$H436)*100,1),")")</f>
        <v>(13.3)</v>
      </c>
      <c r="D434" s="302">
        <f>'Ind T6'!R180</f>
        <v>6.0926383371978741</v>
      </c>
      <c r="E434" s="299" t="str">
        <f>CONCATENATE("(",ROUND((D434/$H436)*100,1),")")</f>
        <v>(5.8)</v>
      </c>
      <c r="F434" s="302">
        <f>'Ind T6'!S180</f>
        <v>1.8308478627889042</v>
      </c>
      <c r="G434" s="299" t="str">
        <f>CONCATENATE("(",ROUND((F434/$H436)*100,1),")")</f>
        <v>(1.7)</v>
      </c>
      <c r="H434" s="302">
        <f>SUM(B434,D434,F434)</f>
        <v>21.979256111758158</v>
      </c>
      <c r="I434" s="299" t="str">
        <f>CONCATENATE("(",ROUND((H434/$H436)*100,1),")")</f>
        <v>(20.8)</v>
      </c>
      <c r="K434" s="302">
        <f>B439-B434</f>
        <v>1.0994681440423193</v>
      </c>
      <c r="L434" s="302">
        <f>D439-D434</f>
        <v>0.6287776374751024</v>
      </c>
      <c r="M434" s="302">
        <f>F439-F434</f>
        <v>-2.6494280354999011E-2</v>
      </c>
      <c r="N434" s="302">
        <f>SUM(K434:M434)</f>
        <v>1.7017515011624227</v>
      </c>
    </row>
    <row r="435" spans="1:14" x14ac:dyDescent="0.2">
      <c r="A435" s="282" t="s">
        <v>365</v>
      </c>
      <c r="B435" s="302">
        <f>'Ind T6'!Q179</f>
        <v>40.275683941262727</v>
      </c>
      <c r="C435" s="299" t="str">
        <f>CONCATENATE("(",ROUND((B435/$H436)*100,1),")")</f>
        <v>(38.1)</v>
      </c>
      <c r="D435" s="302">
        <f>'Ind T6'!R179</f>
        <v>35.419911440049965</v>
      </c>
      <c r="E435" s="299" t="str">
        <f>CONCATENATE("(",ROUND((D435/$H436)*100,1),")")</f>
        <v>(33.5)</v>
      </c>
      <c r="F435" s="302">
        <f>'Ind T6'!S179</f>
        <v>7.9671485069292647</v>
      </c>
      <c r="G435" s="299" t="str">
        <f>CONCATENATE("(",ROUND((F435/$H436)*100,1),")")</f>
        <v>(7.5)</v>
      </c>
      <c r="H435" s="302">
        <f t="shared" ref="H435" si="325">SUM(B435,D435,F435)</f>
        <v>83.662743888241963</v>
      </c>
      <c r="I435" s="299" t="str">
        <f>CONCATENATE("(",ROUND((H435/$H436)*100,1),")")</f>
        <v>(79.2)</v>
      </c>
      <c r="K435" s="302">
        <f t="shared" ref="K435:K436" si="326">B440-B435</f>
        <v>5.0769921830093168</v>
      </c>
      <c r="L435" s="302">
        <f t="shared" ref="L435:L436" si="327">D440-D435</f>
        <v>-0.18811782123906795</v>
      </c>
      <c r="M435" s="302">
        <f t="shared" ref="M435:M436" si="328">F440-F435</f>
        <v>1.2303741370672991</v>
      </c>
      <c r="N435" s="302">
        <f t="shared" ref="N435:N436" si="329">SUM(K435:M435)</f>
        <v>6.119248498837548</v>
      </c>
    </row>
    <row r="436" spans="1:14" x14ac:dyDescent="0.2">
      <c r="A436" s="282" t="s">
        <v>363</v>
      </c>
      <c r="B436" s="302">
        <f>SUM(B434:B435)</f>
        <v>54.331453853034105</v>
      </c>
      <c r="C436" s="299" t="str">
        <f>CONCATENATE("(",ROUND((B436/$H436)*100,1),")")</f>
        <v>(51.4)</v>
      </c>
      <c r="D436" s="302">
        <f>SUM(D434:D435)</f>
        <v>41.512549777247841</v>
      </c>
      <c r="E436" s="299" t="str">
        <f>CONCATENATE("(",ROUND((D436/$H436)*100,1),")")</f>
        <v>(39.3)</v>
      </c>
      <c r="F436" s="302">
        <f>SUM(F434:F435)</f>
        <v>9.7979963697181685</v>
      </c>
      <c r="G436" s="299" t="str">
        <f>CONCATENATE("(",ROUND((F436/$H436)*100,1),")")</f>
        <v>(9.3)</v>
      </c>
      <c r="H436" s="302">
        <f>SUM(H434:H435)</f>
        <v>105.64200000000012</v>
      </c>
      <c r="I436" s="299" t="str">
        <f>CONCATENATE("(",ROUND((H436/$H436)*100,1),")")</f>
        <v>(100)</v>
      </c>
      <c r="K436" s="302">
        <f t="shared" si="326"/>
        <v>6.1764603270516361</v>
      </c>
      <c r="L436" s="302">
        <f t="shared" si="327"/>
        <v>0.44065981623603534</v>
      </c>
      <c r="M436" s="302">
        <f t="shared" si="328"/>
        <v>1.2038798567122999</v>
      </c>
      <c r="N436" s="302">
        <f t="shared" si="329"/>
        <v>7.8209999999999713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15.155238055813697</v>
      </c>
      <c r="C439" s="299" t="str">
        <f>CONCATENATE("(",ROUND((B439/$H441)*100,1),")")</f>
        <v>(13.4)</v>
      </c>
      <c r="D439" s="302">
        <f>'Ind T6'!W180</f>
        <v>6.7214159746729765</v>
      </c>
      <c r="E439" s="299" t="str">
        <f>CONCATENATE("(",ROUND((D439/$H441)*100,1),")")</f>
        <v>(5.9)</v>
      </c>
      <c r="F439" s="302">
        <f>'Ind T6'!X180</f>
        <v>1.8043535824339052</v>
      </c>
      <c r="G439" s="299" t="str">
        <f>CONCATENATE("(",ROUND((F439/$H441)*100,1),")")</f>
        <v>(1.6)</v>
      </c>
      <c r="H439" s="302">
        <f>SUM(B439,D439,F439)</f>
        <v>23.681007612920578</v>
      </c>
      <c r="I439" s="299" t="str">
        <f>CONCATENATE("(",ROUND((H439/$H441)*100,1),")")</f>
        <v>(20.9)</v>
      </c>
      <c r="K439" s="302">
        <f>B439-B429</f>
        <v>2.0494759299406891</v>
      </c>
      <c r="L439" s="302">
        <f>D439-D429</f>
        <v>1.1105792036471929</v>
      </c>
      <c r="M439" s="302">
        <f>F439-F429</f>
        <v>2.967132712651166E-2</v>
      </c>
      <c r="N439" s="302">
        <f>SUM(K439:M439)</f>
        <v>3.1897264607143936</v>
      </c>
    </row>
    <row r="440" spans="1:14" x14ac:dyDescent="0.2">
      <c r="A440" s="282" t="s">
        <v>365</v>
      </c>
      <c r="B440" s="302">
        <f>'Ind T6'!V179</f>
        <v>45.352676124272044</v>
      </c>
      <c r="C440" s="299" t="str">
        <f>CONCATENATE("(",ROUND((B440/$H441)*100,1),")")</f>
        <v>(40)</v>
      </c>
      <c r="D440" s="302">
        <f>'Ind T6'!W179</f>
        <v>35.231793618810897</v>
      </c>
      <c r="E440" s="299" t="str">
        <f>CONCATENATE("(",ROUND((D440/$H441)*100,1),")")</f>
        <v>(31.1)</v>
      </c>
      <c r="F440" s="302">
        <f>'Ind T6'!X179</f>
        <v>9.1975226439965638</v>
      </c>
      <c r="G440" s="299" t="str">
        <f>CONCATENATE("(",ROUND((F440/$H441)*100,1),")")</f>
        <v>(8.1)</v>
      </c>
      <c r="H440" s="302">
        <f t="shared" ref="H440" si="330">SUM(B440,D440,F440)</f>
        <v>89.781992387079498</v>
      </c>
      <c r="I440" s="299" t="str">
        <f>CONCATENATE("(",ROUND((H440/$H441)*100,1),")")</f>
        <v>(79.1)</v>
      </c>
      <c r="K440" s="302">
        <f t="shared" ref="K440:K441" si="331">B440-B430</f>
        <v>8.6438936504380166</v>
      </c>
      <c r="L440" s="302">
        <f t="shared" ref="L440:L441" si="332">D440-D430</f>
        <v>0.95193309992786368</v>
      </c>
      <c r="M440" s="302">
        <f t="shared" ref="M440:M441" si="333">F440-F430</f>
        <v>2.1094467889197004</v>
      </c>
      <c r="N440" s="302">
        <f t="shared" ref="N440:N441" si="334">SUM(K440:M440)</f>
        <v>11.705273539285582</v>
      </c>
    </row>
    <row r="441" spans="1:14" x14ac:dyDescent="0.2">
      <c r="A441" s="282" t="s">
        <v>363</v>
      </c>
      <c r="B441" s="302">
        <f>SUM(B439:B440)</f>
        <v>60.507914180085741</v>
      </c>
      <c r="C441" s="299" t="str">
        <f>CONCATENATE("(",ROUND((B441/$H441)*100,1),")")</f>
        <v>(53.3)</v>
      </c>
      <c r="D441" s="302">
        <f>SUM(D439:D440)</f>
        <v>41.953209593483876</v>
      </c>
      <c r="E441" s="299" t="str">
        <f>CONCATENATE("(",ROUND((D441/$H441)*100,1),")")</f>
        <v>(37)</v>
      </c>
      <c r="F441" s="302">
        <f>SUM(F439:F440)</f>
        <v>11.001876226430468</v>
      </c>
      <c r="G441" s="299" t="str">
        <f>CONCATENATE("(",ROUND((F441/$H441)*100,1),")")</f>
        <v>(9.7)</v>
      </c>
      <c r="H441" s="302">
        <f>SUM(H439:H440)</f>
        <v>113.46300000000008</v>
      </c>
      <c r="I441" s="299" t="str">
        <f>CONCATENATE("(",ROUND((H441/$H441)*100,1),")")</f>
        <v>(100)</v>
      </c>
      <c r="K441" s="302">
        <f t="shared" si="331"/>
        <v>10.693369580378707</v>
      </c>
      <c r="L441" s="302">
        <f t="shared" si="332"/>
        <v>2.0625123035750619</v>
      </c>
      <c r="M441" s="302">
        <f t="shared" si="333"/>
        <v>2.1391181160462107</v>
      </c>
      <c r="N441" s="302">
        <f t="shared" si="334"/>
        <v>14.89499999999998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3.94531865159062</v>
      </c>
      <c r="C450" s="299" t="str">
        <f>CONCATENATE("(",ROUND((B450/$H452)*100,1),")")</f>
        <v>(18.3)</v>
      </c>
      <c r="D450" s="302">
        <f>'Ind T6'!M189</f>
        <v>3.1607526352338091</v>
      </c>
      <c r="E450" s="299" t="str">
        <f>CONCATENATE("(",ROUND((D450/$H452)*100,1),")")</f>
        <v>(14.7)</v>
      </c>
      <c r="F450" s="302">
        <f>'Ind T6'!N189</f>
        <v>2.9293737596678806</v>
      </c>
      <c r="G450" s="299" t="str">
        <f>CONCATENATE("(",ROUND((F450/$H452)*100,1),")")</f>
        <v>(13.6)</v>
      </c>
      <c r="H450" s="302">
        <f>SUM(B450,D450,F450)</f>
        <v>10.03544504649231</v>
      </c>
      <c r="I450" s="299" t="str">
        <f>CONCATENATE("(",ROUND((H450/$H452)*100,1),")")</f>
        <v>(46.6)</v>
      </c>
      <c r="K450" s="302">
        <f>B455-B450</f>
        <v>0.53315852649704265</v>
      </c>
      <c r="L450" s="302">
        <f>D455-D450</f>
        <v>0.51908965844010613</v>
      </c>
      <c r="M450" s="302">
        <f>F455-F450</f>
        <v>0.35370185249745045</v>
      </c>
      <c r="N450" s="302">
        <f>SUM(K450:M450)</f>
        <v>1.4059500374345992</v>
      </c>
    </row>
    <row r="451" spans="1:14" x14ac:dyDescent="0.2">
      <c r="A451" s="282" t="s">
        <v>365</v>
      </c>
      <c r="B451" s="302">
        <f>'Ind T6'!L188</f>
        <v>2.9220887299234573</v>
      </c>
      <c r="C451" s="299" t="str">
        <f>CONCATENATE("(",ROUND((B451/$H452)*100,1),")")</f>
        <v>(13.6)</v>
      </c>
      <c r="D451" s="302">
        <f>'Ind T6'!M188</f>
        <v>4.9202456594910622</v>
      </c>
      <c r="E451" s="299" t="str">
        <f>CONCATENATE("(",ROUND((D451/$H452)*100,1),")")</f>
        <v>(22.8)</v>
      </c>
      <c r="F451" s="302">
        <f>'Ind T6'!N188</f>
        <v>3.6672205640931828</v>
      </c>
      <c r="G451" s="299" t="str">
        <f>CONCATENATE("(",ROUND((F451/$H452)*100,1),")")</f>
        <v>(17)</v>
      </c>
      <c r="H451" s="302">
        <f t="shared" ref="H451" si="335">SUM(B451,D451,F451)</f>
        <v>11.509554953507703</v>
      </c>
      <c r="I451" s="299" t="str">
        <f>CONCATENATE("(",ROUND((H451/$H452)*100,1),")")</f>
        <v>(53.4)</v>
      </c>
      <c r="K451" s="302">
        <f t="shared" ref="K451:K452" si="336">B456-B451</f>
        <v>0.2448038553333074</v>
      </c>
      <c r="L451" s="302">
        <f t="shared" ref="L451:L452" si="337">D456-D451</f>
        <v>0.64222244884679913</v>
      </c>
      <c r="M451" s="302">
        <f t="shared" ref="M451:M452" si="338">F456-F451</f>
        <v>0.20302365838527114</v>
      </c>
      <c r="N451" s="302">
        <f t="shared" ref="N451:N452" si="339">SUM(K451:M451)</f>
        <v>1.0900499625653777</v>
      </c>
    </row>
    <row r="452" spans="1:14" x14ac:dyDescent="0.2">
      <c r="A452" s="282" t="s">
        <v>363</v>
      </c>
      <c r="B452" s="302">
        <f>SUM(B450:B451)</f>
        <v>6.8674073815140773</v>
      </c>
      <c r="C452" s="299" t="str">
        <f>CONCATENATE("(",ROUND((B452/$H452)*100,1),")")</f>
        <v>(31.9)</v>
      </c>
      <c r="D452" s="302">
        <f>SUM(D450:D451)</f>
        <v>8.0809982947248713</v>
      </c>
      <c r="E452" s="299" t="str">
        <f>CONCATENATE("(",ROUND((D452/$H452)*100,1),")")</f>
        <v>(37.5)</v>
      </c>
      <c r="F452" s="302">
        <f>SUM(F450:F451)</f>
        <v>6.5965943237610638</v>
      </c>
      <c r="G452" s="299" t="str">
        <f>CONCATENATE("(",ROUND((F452/$H452)*100,1),")")</f>
        <v>(30.6)</v>
      </c>
      <c r="H452" s="302">
        <f>SUM(H450:H451)</f>
        <v>21.545000000000012</v>
      </c>
      <c r="I452" s="299" t="str">
        <f>CONCATENATE("(",ROUND((H452/$H452)*100,1),")")</f>
        <v>(100)</v>
      </c>
      <c r="K452" s="302">
        <f t="shared" si="336"/>
        <v>0.77796238183035005</v>
      </c>
      <c r="L452" s="302">
        <f t="shared" si="337"/>
        <v>1.1613121072869053</v>
      </c>
      <c r="M452" s="302">
        <f t="shared" si="338"/>
        <v>0.55672551088272115</v>
      </c>
      <c r="N452" s="302">
        <f t="shared" si="339"/>
        <v>2.4959999999999765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4.4784771780876627</v>
      </c>
      <c r="C455" s="299" t="str">
        <f>CONCATENATE("(",ROUND((B455/$H457)*100,1),")")</f>
        <v>(18.6)</v>
      </c>
      <c r="D455" s="302">
        <f>'Ind T6'!R189</f>
        <v>3.6798422936739152</v>
      </c>
      <c r="E455" s="299" t="str">
        <f>CONCATENATE("(",ROUND((D455/$H457)*100,1),")")</f>
        <v>(15.3)</v>
      </c>
      <c r="F455" s="302">
        <f>'Ind T6'!S189</f>
        <v>3.2830756121653311</v>
      </c>
      <c r="G455" s="299" t="str">
        <f>CONCATENATE("(",ROUND((F455/$H457)*100,1),")")</f>
        <v>(13.7)</v>
      </c>
      <c r="H455" s="302">
        <f>SUM(B455,D455,F455)</f>
        <v>11.44139508392691</v>
      </c>
      <c r="I455" s="299" t="str">
        <f>CONCATENATE("(",ROUND((H455/$H457)*100,1),")")</f>
        <v>(47.6)</v>
      </c>
      <c r="K455" s="302">
        <f>B460-B455</f>
        <v>0.5150118878629506</v>
      </c>
      <c r="L455" s="302">
        <f>D460-D455</f>
        <v>0.56783104148300367</v>
      </c>
      <c r="M455" s="302">
        <f>F460-F455</f>
        <v>0.53433879438637755</v>
      </c>
      <c r="N455" s="302">
        <f>SUM(K455:M455)</f>
        <v>1.6171817237323318</v>
      </c>
    </row>
    <row r="456" spans="1:14" x14ac:dyDescent="0.2">
      <c r="A456" s="282" t="s">
        <v>365</v>
      </c>
      <c r="B456" s="302">
        <f>'Ind T6'!Q188</f>
        <v>3.1668925852567646</v>
      </c>
      <c r="C456" s="299" t="str">
        <f>CONCATENATE("(",ROUND((B456/$H457)*100,1),")")</f>
        <v>(13.2)</v>
      </c>
      <c r="D456" s="302">
        <f>'Ind T6'!R188</f>
        <v>5.5624681083378613</v>
      </c>
      <c r="E456" s="299" t="str">
        <f>CONCATENATE("(",ROUND((D456/$H457)*100,1),")")</f>
        <v>(23.1)</v>
      </c>
      <c r="F456" s="302">
        <f>'Ind T6'!S188</f>
        <v>3.8702442224784539</v>
      </c>
      <c r="G456" s="299" t="str">
        <f>CONCATENATE("(",ROUND((F456/$H457)*100,1),")")</f>
        <v>(16.1)</v>
      </c>
      <c r="H456" s="302">
        <f t="shared" ref="H456" si="340">SUM(B456,D456,F456)</f>
        <v>12.59960491607308</v>
      </c>
      <c r="I456" s="299" t="str">
        <f>CONCATENATE("(",ROUND((H456/$H457)*100,1),")")</f>
        <v>(52.4)</v>
      </c>
      <c r="K456" s="302">
        <f t="shared" ref="K456:K457" si="341">B461-B456</f>
        <v>0.12319432843068423</v>
      </c>
      <c r="L456" s="302">
        <f t="shared" ref="L456:L457" si="342">D461-D456</f>
        <v>0.5503323393798949</v>
      </c>
      <c r="M456" s="302">
        <f t="shared" ref="M456:M457" si="343">F461-F456</f>
        <v>0.44729160845708638</v>
      </c>
      <c r="N456" s="302">
        <f t="shared" ref="N456:N457" si="344">SUM(K456:M456)</f>
        <v>1.1208182762676655</v>
      </c>
    </row>
    <row r="457" spans="1:14" x14ac:dyDescent="0.2">
      <c r="A457" s="282" t="s">
        <v>363</v>
      </c>
      <c r="B457" s="302">
        <f>SUM(B455:B456)</f>
        <v>7.6453697633444273</v>
      </c>
      <c r="C457" s="299" t="str">
        <f>CONCATENATE("(",ROUND((B457/$H457)*100,1),")")</f>
        <v>(31.8)</v>
      </c>
      <c r="D457" s="302">
        <f>SUM(D455:D456)</f>
        <v>9.2423104020117766</v>
      </c>
      <c r="E457" s="299" t="str">
        <f>CONCATENATE("(",ROUND((D457/$H457)*100,1),")")</f>
        <v>(38.4)</v>
      </c>
      <c r="F457" s="302">
        <f>SUM(F455:F456)</f>
        <v>7.153319834643785</v>
      </c>
      <c r="G457" s="299" t="str">
        <f>CONCATENATE("(",ROUND((F457/$H457)*100,1),")")</f>
        <v>(29.8)</v>
      </c>
      <c r="H457" s="302">
        <f>SUM(H455:H456)</f>
        <v>24.04099999999999</v>
      </c>
      <c r="I457" s="299" t="str">
        <f>CONCATENATE("(",ROUND((H457/$H457)*100,1),")")</f>
        <v>(100)</v>
      </c>
      <c r="K457" s="302">
        <f t="shared" si="341"/>
        <v>0.63820621629363483</v>
      </c>
      <c r="L457" s="302">
        <f t="shared" si="342"/>
        <v>1.1181633808628977</v>
      </c>
      <c r="M457" s="302">
        <f t="shared" si="343"/>
        <v>0.98163040284346437</v>
      </c>
      <c r="N457" s="302">
        <f t="shared" si="344"/>
        <v>2.7379999999999969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4.9934890659506133</v>
      </c>
      <c r="C460" s="299" t="str">
        <f>CONCATENATE("(",ROUND((B460/$H462)*100,1),")")</f>
        <v>(18.6)</v>
      </c>
      <c r="D460" s="302">
        <f>'Ind T6'!W189</f>
        <v>4.2476733351569189</v>
      </c>
      <c r="E460" s="299" t="str">
        <f>CONCATENATE("(",ROUND((D460/$H462)*100,1),")")</f>
        <v>(15.9)</v>
      </c>
      <c r="F460" s="302">
        <f>'Ind T6'!X189</f>
        <v>3.8174144065517086</v>
      </c>
      <c r="G460" s="299" t="str">
        <f>CONCATENATE("(",ROUND((F460/$H462)*100,1),")")</f>
        <v>(14.3)</v>
      </c>
      <c r="H460" s="302">
        <f>SUM(B460,D460,F460)</f>
        <v>13.058576807659241</v>
      </c>
      <c r="I460" s="299" t="str">
        <f>CONCATENATE("(",ROUND((H460/$H462)*100,1),")")</f>
        <v>(48.8)</v>
      </c>
      <c r="K460" s="302">
        <f>B460-B450</f>
        <v>1.0481704143599933</v>
      </c>
      <c r="L460" s="302">
        <f>D460-D450</f>
        <v>1.0869206999231098</v>
      </c>
      <c r="M460" s="302">
        <f>F460-F450</f>
        <v>0.888040646883828</v>
      </c>
      <c r="N460" s="302">
        <f>SUM(K460:M460)</f>
        <v>3.0231317611669311</v>
      </c>
    </row>
    <row r="461" spans="1:14" x14ac:dyDescent="0.2">
      <c r="A461" s="282" t="s">
        <v>365</v>
      </c>
      <c r="B461" s="302">
        <f>'Ind T6'!V188</f>
        <v>3.2900869136874489</v>
      </c>
      <c r="C461" s="299" t="str">
        <f>CONCATENATE("(",ROUND((B461/$H462)*100,1),")")</f>
        <v>(12.3)</v>
      </c>
      <c r="D461" s="302">
        <f>'Ind T6'!W188</f>
        <v>6.1128004477177562</v>
      </c>
      <c r="E461" s="299" t="str">
        <f>CONCATENATE("(",ROUND((D461/$H462)*100,1),")")</f>
        <v>(22.8)</v>
      </c>
      <c r="F461" s="302">
        <f>'Ind T6'!X188</f>
        <v>4.3175358309355403</v>
      </c>
      <c r="G461" s="299" t="str">
        <f>CONCATENATE("(",ROUND((F461/$H462)*100,1),")")</f>
        <v>(16.1)</v>
      </c>
      <c r="H461" s="302">
        <f t="shared" ref="H461" si="345">SUM(B461,D461,F461)</f>
        <v>13.720423192340746</v>
      </c>
      <c r="I461" s="299" t="str">
        <f>CONCATENATE("(",ROUND((H461/$H462)*100,1),")")</f>
        <v>(51.2)</v>
      </c>
      <c r="K461" s="302">
        <f t="shared" ref="K461:K462" si="346">B461-B451</f>
        <v>0.36799818376399163</v>
      </c>
      <c r="L461" s="302">
        <f t="shared" ref="L461:L462" si="347">D461-D451</f>
        <v>1.192554788226694</v>
      </c>
      <c r="M461" s="302">
        <f t="shared" ref="M461:M462" si="348">F461-F451</f>
        <v>0.65031526684235752</v>
      </c>
      <c r="N461" s="302">
        <f t="shared" ref="N461:N462" si="349">SUM(K461:M461)</f>
        <v>2.2108682388330432</v>
      </c>
    </row>
    <row r="462" spans="1:14" x14ac:dyDescent="0.2">
      <c r="A462" s="282" t="s">
        <v>363</v>
      </c>
      <c r="B462" s="302">
        <f>SUM(B460:B461)</f>
        <v>8.2835759796380621</v>
      </c>
      <c r="C462" s="299" t="str">
        <f>CONCATENATE("(",ROUND((B462/$H462)*100,1),")")</f>
        <v>(30.9)</v>
      </c>
      <c r="D462" s="302">
        <f>SUM(D460:D461)</f>
        <v>10.360473782874674</v>
      </c>
      <c r="E462" s="299" t="str">
        <f>CONCATENATE("(",ROUND((D462/$H462)*100,1),")")</f>
        <v>(38.7)</v>
      </c>
      <c r="F462" s="302">
        <f>SUM(F460:F461)</f>
        <v>8.1349502374872493</v>
      </c>
      <c r="G462" s="299" t="str">
        <f>CONCATENATE("(",ROUND((F462/$H462)*100,1),")")</f>
        <v>(30.4)</v>
      </c>
      <c r="H462" s="302">
        <f>SUM(H460:H461)</f>
        <v>26.778999999999989</v>
      </c>
      <c r="I462" s="299" t="str">
        <f>CONCATENATE("(",ROUND((H462/$H462)*100,1),")")</f>
        <v>(100)</v>
      </c>
      <c r="K462" s="302">
        <f t="shared" si="346"/>
        <v>1.4161685981239849</v>
      </c>
      <c r="L462" s="302">
        <f t="shared" si="347"/>
        <v>2.2794754881498029</v>
      </c>
      <c r="M462" s="302">
        <f t="shared" si="348"/>
        <v>1.5383559137261855</v>
      </c>
      <c r="N462" s="302">
        <f t="shared" si="349"/>
        <v>5.2339999999999733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4.4733811829727523</v>
      </c>
      <c r="C471" s="299" t="str">
        <f>CONCATENATE("(",ROUND((B471/$H473)*100,1),")")</f>
        <v>(16.7)</v>
      </c>
      <c r="D471" s="302">
        <f>'Ind T6'!M198</f>
        <v>1.3249481148488049</v>
      </c>
      <c r="E471" s="299" t="str">
        <f>CONCATENATE("(",ROUND((D471/$H473)*100,1),")")</f>
        <v>(5)</v>
      </c>
      <c r="F471" s="302">
        <f>'Ind T6'!N198</f>
        <v>2.1129297821265256</v>
      </c>
      <c r="G471" s="299" t="str">
        <f>CONCATENATE("(",ROUND((F471/$H473)*100,1),")")</f>
        <v>(7.9)</v>
      </c>
      <c r="H471" s="302">
        <f>SUM(B471,D471,F471)</f>
        <v>7.9112590799480831</v>
      </c>
      <c r="I471" s="299" t="str">
        <f>CONCATENATE("(",ROUND((H471/$H473)*100,1),")")</f>
        <v>(29.6)</v>
      </c>
      <c r="K471" s="302">
        <f>B476-B471</f>
        <v>8.642146534439199E-2</v>
      </c>
      <c r="L471" s="302">
        <f>D476-D471</f>
        <v>-2.1940243870608889E-2</v>
      </c>
      <c r="M471" s="302">
        <f>F476-F471</f>
        <v>3.8029942660962046E-2</v>
      </c>
      <c r="N471" s="302">
        <f>SUM(K471:M471)</f>
        <v>0.10251116413474515</v>
      </c>
    </row>
    <row r="472" spans="1:14" x14ac:dyDescent="0.2">
      <c r="A472" s="282" t="s">
        <v>365</v>
      </c>
      <c r="B472" s="302">
        <f>'Ind T6'!L197</f>
        <v>5.2543756485507931</v>
      </c>
      <c r="C472" s="299" t="str">
        <f>CONCATENATE("(",ROUND((B472/$H473)*100,1),")")</f>
        <v>(19.6)</v>
      </c>
      <c r="D472" s="302">
        <f>'Ind T6'!M197</f>
        <v>6.7157488759320616</v>
      </c>
      <c r="E472" s="299" t="str">
        <f>CONCATENATE("(",ROUND((D472/$H473)*100,1),")")</f>
        <v>(25.1)</v>
      </c>
      <c r="F472" s="302">
        <f>'Ind T6'!N197</f>
        <v>6.8836163955690761</v>
      </c>
      <c r="G472" s="299" t="str">
        <f>CONCATENATE("(",ROUND((F472/$H473)*100,1),")")</f>
        <v>(25.7)</v>
      </c>
      <c r="H472" s="302">
        <f t="shared" ref="H472" si="350">SUM(B472,D472,F472)</f>
        <v>18.853740920051933</v>
      </c>
      <c r="I472" s="299" t="str">
        <f>CONCATENATE("(",ROUND((H472/$H473)*100,1),")")</f>
        <v>(70.4)</v>
      </c>
      <c r="K472" s="302">
        <f t="shared" ref="K472:K473" si="351">B477-B472</f>
        <v>-0.23081818206734539</v>
      </c>
      <c r="L472" s="302">
        <f t="shared" ref="L472:L473" si="352">D477-D472</f>
        <v>-0.182043344165705</v>
      </c>
      <c r="M472" s="302">
        <f t="shared" ref="M472:M473" si="353">F477-F472</f>
        <v>-6.864963790167522E-2</v>
      </c>
      <c r="N472" s="302">
        <f t="shared" ref="N472:N473" si="354">SUM(K472:M472)</f>
        <v>-0.48151116413472561</v>
      </c>
    </row>
    <row r="473" spans="1:14" x14ac:dyDescent="0.2">
      <c r="A473" s="282" t="s">
        <v>363</v>
      </c>
      <c r="B473" s="302">
        <f>SUM(B471:B472)</f>
        <v>9.7277568315235463</v>
      </c>
      <c r="C473" s="299" t="str">
        <f>CONCATENATE("(",ROUND((B473/$H473)*100,1),")")</f>
        <v>(36.3)</v>
      </c>
      <c r="D473" s="302">
        <f>SUM(D471:D472)</f>
        <v>8.0406969907808659</v>
      </c>
      <c r="E473" s="299" t="str">
        <f>CONCATENATE("(",ROUND((D473/$H473)*100,1),")")</f>
        <v>(30)</v>
      </c>
      <c r="F473" s="302">
        <f>SUM(F471:F472)</f>
        <v>8.9965461776956026</v>
      </c>
      <c r="G473" s="299" t="str">
        <f>CONCATENATE("(",ROUND((F473/$H473)*100,1),")")</f>
        <v>(33.6)</v>
      </c>
      <c r="H473" s="302">
        <f>SUM(H471:H472)</f>
        <v>26.765000000000015</v>
      </c>
      <c r="I473" s="299" t="str">
        <f>CONCATENATE("(",ROUND((H473/$H473)*100,1),")")</f>
        <v>(100)</v>
      </c>
      <c r="K473" s="302">
        <f t="shared" si="351"/>
        <v>-0.14439671672295518</v>
      </c>
      <c r="L473" s="302">
        <f t="shared" si="352"/>
        <v>-0.203983588036313</v>
      </c>
      <c r="M473" s="302">
        <f t="shared" si="353"/>
        <v>-3.0619695240714506E-2</v>
      </c>
      <c r="N473" s="302">
        <f t="shared" si="354"/>
        <v>-0.37899999999998268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4.5598026483171443</v>
      </c>
      <c r="C476" s="299" t="str">
        <f>CONCATENATE("(",ROUND((B476/$H478)*100,1),")")</f>
        <v>(17.3)</v>
      </c>
      <c r="D476" s="302">
        <f>'Ind T6'!R198</f>
        <v>1.303007870978196</v>
      </c>
      <c r="E476" s="299" t="str">
        <f>CONCATENATE("(",ROUND((D476/$H478)*100,1),")")</f>
        <v>(4.9)</v>
      </c>
      <c r="F476" s="302">
        <f>'Ind T6'!S198</f>
        <v>2.1509597247874876</v>
      </c>
      <c r="G476" s="299" t="str">
        <f>CONCATENATE("(",ROUND((F476/$H478)*100,1),")")</f>
        <v>(8.2)</v>
      </c>
      <c r="H476" s="302">
        <f>SUM(B476,D476,F476)</f>
        <v>8.0137702440828278</v>
      </c>
      <c r="I476" s="299" t="str">
        <f>CONCATENATE("(",ROUND((H476/$H478)*100,1),")")</f>
        <v>(30.4)</v>
      </c>
      <c r="K476" s="302">
        <f>B481-B476</f>
        <v>0.27494674185044055</v>
      </c>
      <c r="L476" s="302">
        <f>D481-D476</f>
        <v>1.9857550921393186E-2</v>
      </c>
      <c r="M476" s="302">
        <f>F481-F476</f>
        <v>0.12009413568526561</v>
      </c>
      <c r="N476" s="302">
        <f>SUM(K476:M476)</f>
        <v>0.41489842845709934</v>
      </c>
    </row>
    <row r="477" spans="1:14" x14ac:dyDescent="0.2">
      <c r="A477" s="282" t="s">
        <v>365</v>
      </c>
      <c r="B477" s="302">
        <f>'Ind T6'!Q197</f>
        <v>5.0235574664834477</v>
      </c>
      <c r="C477" s="299" t="str">
        <f>CONCATENATE("(",ROUND((B477/$H478)*100,1),")")</f>
        <v>(19)</v>
      </c>
      <c r="D477" s="302">
        <f>'Ind T6'!R197</f>
        <v>6.5337055317663566</v>
      </c>
      <c r="E477" s="299" t="str">
        <f>CONCATENATE("(",ROUND((D477/$H478)*100,1),")")</f>
        <v>(24.8)</v>
      </c>
      <c r="F477" s="302">
        <f>'Ind T6'!S197</f>
        <v>6.8149667576674009</v>
      </c>
      <c r="G477" s="299" t="str">
        <f>CONCATENATE("(",ROUND((F477/$H478)*100,1),")")</f>
        <v>(25.8)</v>
      </c>
      <c r="H477" s="302">
        <f t="shared" ref="H477" si="355">SUM(B477,D477,F477)</f>
        <v>18.372229755917203</v>
      </c>
      <c r="I477" s="299" t="str">
        <f>CONCATENATE("(",ROUND((H477/$H478)*100,1),")")</f>
        <v>(69.6)</v>
      </c>
      <c r="K477" s="302">
        <f t="shared" ref="K477:K478" si="356">B482-B477</f>
        <v>-0.17059844380689082</v>
      </c>
      <c r="L477" s="302">
        <f t="shared" ref="L477:L478" si="357">D482-D477</f>
        <v>-0.13384742702832053</v>
      </c>
      <c r="M477" s="302">
        <f t="shared" ref="M477:M478" si="358">F482-F477</f>
        <v>-2.6452557621930772E-2</v>
      </c>
      <c r="N477" s="302">
        <f t="shared" ref="N477:N478" si="359">SUM(K477:M477)</f>
        <v>-0.33089842845714212</v>
      </c>
    </row>
    <row r="478" spans="1:14" x14ac:dyDescent="0.2">
      <c r="A478" s="282" t="s">
        <v>363</v>
      </c>
      <c r="B478" s="302">
        <f>SUM(B476:B477)</f>
        <v>9.5833601148005911</v>
      </c>
      <c r="C478" s="299" t="str">
        <f>CONCATENATE("(",ROUND((B478/$H478)*100,1),")")</f>
        <v>(36.3)</v>
      </c>
      <c r="D478" s="302">
        <f>SUM(D476:D477)</f>
        <v>7.8367134027445529</v>
      </c>
      <c r="E478" s="299" t="str">
        <f>CONCATENATE("(",ROUND((D478/$H478)*100,1),")")</f>
        <v>(29.7)</v>
      </c>
      <c r="F478" s="302">
        <f>SUM(F476:F477)</f>
        <v>8.9659264824548881</v>
      </c>
      <c r="G478" s="299" t="str">
        <f>CONCATENATE("(",ROUND((F478/$H478)*100,1),")")</f>
        <v>(34)</v>
      </c>
      <c r="H478" s="302">
        <f>SUM(H476:H477)</f>
        <v>26.386000000000031</v>
      </c>
      <c r="I478" s="299" t="str">
        <f>CONCATENATE("(",ROUND((H478/$H478)*100,1),")")</f>
        <v>(100)</v>
      </c>
      <c r="K478" s="302">
        <f t="shared" si="356"/>
        <v>0.10434829804355061</v>
      </c>
      <c r="L478" s="302">
        <f t="shared" si="357"/>
        <v>-0.11398987610692757</v>
      </c>
      <c r="M478" s="302">
        <f t="shared" si="358"/>
        <v>9.3641578063335729E-2</v>
      </c>
      <c r="N478" s="302">
        <f t="shared" si="359"/>
        <v>8.3999999999958774E-2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4.8347493901675849</v>
      </c>
      <c r="C481" s="299" t="str">
        <f>CONCATENATE("(",ROUND((B481/$H483)*100,1),")")</f>
        <v>(18.3)</v>
      </c>
      <c r="D481" s="302">
        <f>'Ind T6'!W198</f>
        <v>1.3228654218995892</v>
      </c>
      <c r="E481" s="299" t="str">
        <f>CONCATENATE("(",ROUND((D481/$H483)*100,1),")")</f>
        <v>(5)</v>
      </c>
      <c r="F481" s="302">
        <f>'Ind T6'!X198</f>
        <v>2.2710538604727533</v>
      </c>
      <c r="G481" s="299" t="str">
        <f>CONCATENATE("(",ROUND((F481/$H483)*100,1),")")</f>
        <v>(8.6)</v>
      </c>
      <c r="H481" s="302">
        <f>SUM(B481,D481,F481)</f>
        <v>8.4286686725399278</v>
      </c>
      <c r="I481" s="299" t="str">
        <f>CONCATENATE("(",ROUND((H481/$H483)*100,1),")")</f>
        <v>(31.8)</v>
      </c>
      <c r="K481" s="302">
        <f>B481-B471</f>
        <v>0.36136820719483254</v>
      </c>
      <c r="L481" s="302">
        <f>D481-D471</f>
        <v>-2.0826929492157031E-3</v>
      </c>
      <c r="M481" s="302">
        <f>F481-F471</f>
        <v>0.15812407834622766</v>
      </c>
      <c r="N481" s="302">
        <f>SUM(K481:M481)</f>
        <v>0.51740959259184449</v>
      </c>
    </row>
    <row r="482" spans="1:14" x14ac:dyDescent="0.2">
      <c r="A482" s="282" t="s">
        <v>365</v>
      </c>
      <c r="B482" s="302">
        <f>'Ind T6'!V197</f>
        <v>4.8529590226765569</v>
      </c>
      <c r="C482" s="299" t="str">
        <f>CONCATENATE("(",ROUND((B482/$H483)*100,1),")")</f>
        <v>(18.3)</v>
      </c>
      <c r="D482" s="302">
        <f>'Ind T6'!W197</f>
        <v>6.3998581047380361</v>
      </c>
      <c r="E482" s="299" t="str">
        <f>CONCATENATE("(",ROUND((D482/$H483)*100,1),")")</f>
        <v>(24.2)</v>
      </c>
      <c r="F482" s="302">
        <f>'Ind T6'!X197</f>
        <v>6.7885142000454701</v>
      </c>
      <c r="G482" s="299" t="str">
        <f>CONCATENATE("(",ROUND((F482/$H483)*100,1),")")</f>
        <v>(25.6)</v>
      </c>
      <c r="H482" s="302">
        <f t="shared" ref="H482" si="360">SUM(B482,D482,F482)</f>
        <v>18.041331327460064</v>
      </c>
      <c r="I482" s="299" t="str">
        <f>CONCATENATE("(",ROUND((H482/$H483)*100,1),")")</f>
        <v>(68.2)</v>
      </c>
      <c r="K482" s="302">
        <f t="shared" ref="K482:K483" si="361">B482-B472</f>
        <v>-0.40141662587423621</v>
      </c>
      <c r="L482" s="302">
        <f t="shared" ref="L482:L483" si="362">D482-D472</f>
        <v>-0.31589077119402553</v>
      </c>
      <c r="M482" s="302">
        <f t="shared" ref="M482:M483" si="363">F482-F472</f>
        <v>-9.5102195523605992E-2</v>
      </c>
      <c r="N482" s="302">
        <f t="shared" ref="N482:N483" si="364">SUM(K482:M482)</f>
        <v>-0.81240959259186774</v>
      </c>
    </row>
    <row r="483" spans="1:14" x14ac:dyDescent="0.2">
      <c r="A483" s="282" t="s">
        <v>363</v>
      </c>
      <c r="B483" s="302">
        <f>SUM(B481:B482)</f>
        <v>9.6877084128441417</v>
      </c>
      <c r="C483" s="299" t="str">
        <f>CONCATENATE("(",ROUND((B483/$H483)*100,1),")")</f>
        <v>(36.6)</v>
      </c>
      <c r="D483" s="302">
        <f>SUM(D481:D482)</f>
        <v>7.7227235266376253</v>
      </c>
      <c r="E483" s="299" t="str">
        <f>CONCATENATE("(",ROUND((D483/$H483)*100,1),")")</f>
        <v>(29.2)</v>
      </c>
      <c r="F483" s="302">
        <f>SUM(F481:F482)</f>
        <v>9.0595680605182238</v>
      </c>
      <c r="G483" s="299" t="str">
        <f>CONCATENATE("(",ROUND((F483/$H483)*100,1),")")</f>
        <v>(34.2)</v>
      </c>
      <c r="H483" s="302">
        <f>SUM(H481:H482)</f>
        <v>26.469999999999992</v>
      </c>
      <c r="I483" s="299" t="str">
        <f>CONCATENATE("(",ROUND((H483/$H483)*100,1),")")</f>
        <v>(100)</v>
      </c>
      <c r="K483" s="302">
        <f t="shared" si="361"/>
        <v>-4.0048418679404563E-2</v>
      </c>
      <c r="L483" s="302">
        <f t="shared" si="362"/>
        <v>-0.31797346414324057</v>
      </c>
      <c r="M483" s="302">
        <f t="shared" si="363"/>
        <v>6.3021882822621222E-2</v>
      </c>
      <c r="N483" s="302">
        <f t="shared" si="364"/>
        <v>-0.29500000000002391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Dorset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1.9905687979573965</v>
      </c>
      <c r="C8" s="300">
        <v>0.83345337322591651</v>
      </c>
      <c r="D8" s="300">
        <v>1.1016776827212542</v>
      </c>
      <c r="E8" s="300">
        <f>SUM(B8:D8)</f>
        <v>3.9256998539045673</v>
      </c>
      <c r="F8" s="300"/>
      <c r="G8" s="300">
        <v>0.41936490216867206</v>
      </c>
      <c r="H8" s="300">
        <v>1.0908116672770554</v>
      </c>
      <c r="I8" s="300">
        <v>0.60200852240564207</v>
      </c>
      <c r="J8" s="300">
        <f>SUM(G8:I8)</f>
        <v>2.1121850918513694</v>
      </c>
      <c r="K8" s="300"/>
      <c r="L8" s="300">
        <v>2.5283328387248742</v>
      </c>
      <c r="M8" s="300">
        <v>1.1631527834827493</v>
      </c>
      <c r="N8" s="300">
        <v>0.79015743960614293</v>
      </c>
      <c r="O8" s="300">
        <f>SUM(L8:N8)</f>
        <v>4.4816430618137666</v>
      </c>
      <c r="P8" s="300"/>
      <c r="Q8" s="300">
        <v>2.6034602496523682</v>
      </c>
      <c r="R8" s="300">
        <v>1.1611610033577273</v>
      </c>
      <c r="S8" s="300">
        <v>0.82568271345647826</v>
      </c>
      <c r="T8" s="300">
        <f>SUM(Q8:S8)</f>
        <v>4.5903039664665739</v>
      </c>
      <c r="U8" s="300"/>
      <c r="V8" s="300">
        <v>2.6187091228332449</v>
      </c>
      <c r="W8" s="300">
        <v>1.086226195052548</v>
      </c>
      <c r="X8" s="300">
        <v>0.8560667740714244</v>
      </c>
      <c r="Y8" s="300">
        <f>SUM(V8:X8)</f>
        <v>4.5610020919572172</v>
      </c>
    </row>
    <row r="9" spans="1:25" x14ac:dyDescent="0.2">
      <c r="A9" s="260" t="s">
        <v>364</v>
      </c>
      <c r="B9" s="300">
        <v>4.4152033210314166</v>
      </c>
      <c r="C9" s="300">
        <v>0.40410575384272551</v>
      </c>
      <c r="D9" s="300">
        <v>1.4269910712212821</v>
      </c>
      <c r="E9" s="300">
        <f t="shared" ref="E9:E10" si="0">SUM(B9:D9)</f>
        <v>6.2463001460954244</v>
      </c>
      <c r="F9" s="300"/>
      <c r="G9" s="300">
        <v>4.2887583723209959</v>
      </c>
      <c r="H9" s="300">
        <v>0.49132817188407574</v>
      </c>
      <c r="I9" s="300">
        <v>3.6257283639435682</v>
      </c>
      <c r="J9" s="300">
        <f t="shared" ref="J9:J10" si="1">SUM(G9:I9)</f>
        <v>8.4058149081486402</v>
      </c>
      <c r="K9" s="300"/>
      <c r="L9" s="300">
        <v>5.0968431743927383</v>
      </c>
      <c r="M9" s="300">
        <v>1.4817232910438261E-2</v>
      </c>
      <c r="N9" s="300">
        <v>1.544696530883088</v>
      </c>
      <c r="O9" s="300">
        <f t="shared" ref="O9:O10" si="2">SUM(L9:N9)</f>
        <v>6.6563569381862644</v>
      </c>
      <c r="P9" s="300"/>
      <c r="Q9" s="300">
        <v>5.4245666872487623</v>
      </c>
      <c r="R9" s="300">
        <v>1.5158013097635929E-2</v>
      </c>
      <c r="S9" s="300">
        <v>1.5429713331870101</v>
      </c>
      <c r="T9" s="300">
        <f t="shared" ref="T9:T10" si="3">SUM(Q9:S9)</f>
        <v>6.9826960335334087</v>
      </c>
      <c r="U9" s="300"/>
      <c r="V9" s="300">
        <v>5.9207219631027526</v>
      </c>
      <c r="W9" s="300">
        <v>1.5497018370715796E-2</v>
      </c>
      <c r="X9" s="300">
        <v>1.4377789265692993</v>
      </c>
      <c r="Y9" s="300">
        <f t="shared" ref="Y9:Y10" si="4">SUM(V9:X9)</f>
        <v>7.3739979080427673</v>
      </c>
    </row>
    <row r="10" spans="1:25" x14ac:dyDescent="0.2">
      <c r="A10" s="264" t="s">
        <v>363</v>
      </c>
      <c r="B10" s="301">
        <f>SUM(B8:B9)</f>
        <v>6.4057721189888133</v>
      </c>
      <c r="C10" s="301">
        <f t="shared" ref="C10:D10" si="5">SUM(C8:C9)</f>
        <v>1.2375591270686419</v>
      </c>
      <c r="D10" s="301">
        <f t="shared" si="5"/>
        <v>2.5286687539425365</v>
      </c>
      <c r="E10" s="301">
        <f t="shared" si="0"/>
        <v>10.171999999999992</v>
      </c>
      <c r="F10" s="301"/>
      <c r="G10" s="301">
        <f>SUM(G8:G9)</f>
        <v>4.7081232744896679</v>
      </c>
      <c r="H10" s="301">
        <f t="shared" ref="H10" si="6">SUM(H8:H9)</f>
        <v>1.582139839161131</v>
      </c>
      <c r="I10" s="301">
        <f t="shared" ref="I10" si="7">SUM(I8:I9)</f>
        <v>4.2277368863492102</v>
      </c>
      <c r="J10" s="301">
        <f t="shared" si="1"/>
        <v>10.518000000000008</v>
      </c>
      <c r="K10" s="301"/>
      <c r="L10" s="301">
        <f>SUM(L8:L9)</f>
        <v>7.6251760131176125</v>
      </c>
      <c r="M10" s="301">
        <f t="shared" ref="M10" si="8">SUM(M8:M9)</f>
        <v>1.1779700163931877</v>
      </c>
      <c r="N10" s="301">
        <f t="shared" ref="N10" si="9">SUM(N8:N9)</f>
        <v>2.334853970489231</v>
      </c>
      <c r="O10" s="301">
        <f t="shared" si="2"/>
        <v>11.138000000000032</v>
      </c>
      <c r="P10" s="301"/>
      <c r="Q10" s="301">
        <f>SUM(Q8:Q9)</f>
        <v>8.0280269369011314</v>
      </c>
      <c r="R10" s="301">
        <f t="shared" ref="R10" si="10">SUM(R8:R9)</f>
        <v>1.1763190164553632</v>
      </c>
      <c r="S10" s="301">
        <f t="shared" ref="S10" si="11">SUM(S8:S9)</f>
        <v>2.3686540466434884</v>
      </c>
      <c r="T10" s="301">
        <f t="shared" si="3"/>
        <v>11.572999999999983</v>
      </c>
      <c r="U10" s="301"/>
      <c r="V10" s="301">
        <f>SUM(V8:V9)</f>
        <v>8.5394310859359983</v>
      </c>
      <c r="W10" s="301">
        <f t="shared" ref="W10" si="12">SUM(W8:W9)</f>
        <v>1.1017232134232637</v>
      </c>
      <c r="X10" s="301">
        <f t="shared" ref="X10" si="13">SUM(X8:X9)</f>
        <v>2.2938457006407238</v>
      </c>
      <c r="Y10" s="301">
        <f t="shared" si="4"/>
        <v>11.934999999999985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6.2838822500305147E-2</v>
      </c>
      <c r="C17" s="300">
        <v>1.8402798018172985E-2</v>
      </c>
      <c r="D17" s="300">
        <v>2.2442436607592121E-4</v>
      </c>
      <c r="E17" s="300">
        <f>SUM(B17:D17)</f>
        <v>8.1466044884554056E-2</v>
      </c>
      <c r="F17" s="300"/>
      <c r="G17" s="300">
        <v>4.616448885399331E-2</v>
      </c>
      <c r="H17" s="300">
        <v>1.3316679477401739E-2</v>
      </c>
      <c r="I17" s="300">
        <v>0.21821598770291303</v>
      </c>
      <c r="J17" s="300">
        <f>SUM(G17:I17)</f>
        <v>0.27769715603430811</v>
      </c>
      <c r="K17" s="300"/>
      <c r="L17" s="300">
        <v>5.9843564356000516E-2</v>
      </c>
      <c r="M17" s="300">
        <v>1.443036303641446E-2</v>
      </c>
      <c r="N17" s="300">
        <v>0</v>
      </c>
      <c r="O17" s="300">
        <f>SUM(L17:N17)</f>
        <v>7.4273927392414979E-2</v>
      </c>
      <c r="P17" s="300"/>
      <c r="Q17" s="300">
        <v>4.8514939137377665E-2</v>
      </c>
      <c r="R17" s="300">
        <v>1.1983769826787907E-2</v>
      </c>
      <c r="S17" s="300">
        <v>0</v>
      </c>
      <c r="T17" s="300">
        <f>SUM(Q17:S17)</f>
        <v>6.0498708964165572E-2</v>
      </c>
      <c r="U17" s="300"/>
      <c r="V17" s="300">
        <v>3.6267326732571041E-2</v>
      </c>
      <c r="W17" s="300">
        <v>9.638613861406008E-3</v>
      </c>
      <c r="X17" s="300">
        <v>0</v>
      </c>
      <c r="Y17" s="300">
        <f>SUM(V17:X17)</f>
        <v>4.5905940593977047E-2</v>
      </c>
    </row>
    <row r="18" spans="1:25" x14ac:dyDescent="0.2">
      <c r="A18" s="260" t="s">
        <v>364</v>
      </c>
      <c r="B18" s="300">
        <v>0.47129116875528937</v>
      </c>
      <c r="C18" s="300">
        <v>6.2165549402789552E-2</v>
      </c>
      <c r="D18" s="300">
        <v>0.15507723695736605</v>
      </c>
      <c r="E18" s="300">
        <f t="shared" ref="E18:E19" si="14">SUM(B18:D18)</f>
        <v>0.68853395511544502</v>
      </c>
      <c r="F18" s="300"/>
      <c r="G18" s="300">
        <v>0.29918139892301332</v>
      </c>
      <c r="H18" s="300">
        <v>3.0184473481910052E-3</v>
      </c>
      <c r="I18" s="300">
        <v>0.11310299769448624</v>
      </c>
      <c r="J18" s="300">
        <f t="shared" ref="J18:J19" si="15">SUM(G18:I18)</f>
        <v>0.41530284396569056</v>
      </c>
      <c r="K18" s="300"/>
      <c r="L18" s="300">
        <v>0.34823861386171107</v>
      </c>
      <c r="M18" s="300">
        <v>2.5465346534763928E-3</v>
      </c>
      <c r="N18" s="300">
        <v>0.21794092409239738</v>
      </c>
      <c r="O18" s="300">
        <f t="shared" ref="O18:O19" si="16">SUM(L18:N18)</f>
        <v>0.56872607260758479</v>
      </c>
      <c r="P18" s="300"/>
      <c r="Q18" s="300">
        <v>0.28374474363784852</v>
      </c>
      <c r="R18" s="300">
        <v>2.126152711178319E-3</v>
      </c>
      <c r="S18" s="300">
        <v>0.17763039468680633</v>
      </c>
      <c r="T18" s="300">
        <f t="shared" ref="T18:T19" si="17">SUM(Q18:S18)</f>
        <v>0.46350129103583315</v>
      </c>
      <c r="U18" s="300"/>
      <c r="V18" s="300">
        <v>0.21923762376299877</v>
      </c>
      <c r="W18" s="300">
        <v>1.7970297029720392E-3</v>
      </c>
      <c r="X18" s="300">
        <v>0.12905940594005216</v>
      </c>
      <c r="Y18" s="300">
        <f t="shared" ref="Y18:Y19" si="18">SUM(V18:X18)</f>
        <v>0.35009405940602301</v>
      </c>
    </row>
    <row r="19" spans="1:25" x14ac:dyDescent="0.2">
      <c r="A19" s="264" t="s">
        <v>363</v>
      </c>
      <c r="B19" s="301">
        <f>SUM(B17:B18)</f>
        <v>0.53412999125559457</v>
      </c>
      <c r="C19" s="301">
        <f t="shared" ref="C19" si="19">SUM(C17:C18)</f>
        <v>8.0568347420962541E-2</v>
      </c>
      <c r="D19" s="301">
        <f t="shared" ref="D19" si="20">SUM(D17:D18)</f>
        <v>0.15530166132344198</v>
      </c>
      <c r="E19" s="301">
        <f t="shared" si="14"/>
        <v>0.76999999999999913</v>
      </c>
      <c r="F19" s="301"/>
      <c r="G19" s="301">
        <f>SUM(G17:G18)</f>
        <v>0.34534588777700664</v>
      </c>
      <c r="H19" s="301">
        <f t="shared" ref="H19" si="21">SUM(H17:H18)</f>
        <v>1.6335126825592745E-2</v>
      </c>
      <c r="I19" s="301">
        <f t="shared" ref="I19" si="22">SUM(I17:I18)</f>
        <v>0.33131898539739929</v>
      </c>
      <c r="J19" s="301">
        <f t="shared" si="15"/>
        <v>0.69299999999999873</v>
      </c>
      <c r="K19" s="301"/>
      <c r="L19" s="301">
        <f>SUM(L17:L18)</f>
        <v>0.40808217821771159</v>
      </c>
      <c r="M19" s="301">
        <f t="shared" ref="M19" si="23">SUM(M17:M18)</f>
        <v>1.6976897689890854E-2</v>
      </c>
      <c r="N19" s="301">
        <f t="shared" ref="N19" si="24">SUM(N17:N18)</f>
        <v>0.21794092409239738</v>
      </c>
      <c r="O19" s="301">
        <f t="shared" si="16"/>
        <v>0.64299999999999979</v>
      </c>
      <c r="P19" s="301"/>
      <c r="Q19" s="301">
        <f>SUM(Q17:Q18)</f>
        <v>0.33225968277522616</v>
      </c>
      <c r="R19" s="301">
        <f t="shared" ref="R19" si="25">SUM(R17:R18)</f>
        <v>1.4109922537966226E-2</v>
      </c>
      <c r="S19" s="301">
        <f t="shared" ref="S19" si="26">SUM(S17:S18)</f>
        <v>0.17763039468680633</v>
      </c>
      <c r="T19" s="301">
        <f t="shared" si="17"/>
        <v>0.52399999999999869</v>
      </c>
      <c r="U19" s="301"/>
      <c r="V19" s="301">
        <f>SUM(V17:V18)</f>
        <v>0.25550495049556982</v>
      </c>
      <c r="W19" s="301">
        <f t="shared" ref="W19" si="27">SUM(W17:W18)</f>
        <v>1.1435643564378047E-2</v>
      </c>
      <c r="X19" s="301">
        <f t="shared" ref="X19" si="28">SUM(X17:X18)</f>
        <v>0.12905940594005216</v>
      </c>
      <c r="Y19" s="301">
        <f t="shared" si="18"/>
        <v>0.39600000000000002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1.5037263907968363</v>
      </c>
      <c r="C26" s="300">
        <v>0.50299980202904915</v>
      </c>
      <c r="D26" s="300">
        <v>0.29001583845177431</v>
      </c>
      <c r="E26" s="300">
        <f>SUM(B26:D26)</f>
        <v>2.2967420312776596</v>
      </c>
      <c r="F26" s="300"/>
      <c r="G26" s="300">
        <v>1.6855881527020535</v>
      </c>
      <c r="H26" s="300">
        <v>0.6210993823876334</v>
      </c>
      <c r="I26" s="300">
        <v>0.25583941606172239</v>
      </c>
      <c r="J26" s="300">
        <f>SUM(G26:I26)</f>
        <v>2.5625269511514093</v>
      </c>
      <c r="K26" s="300"/>
      <c r="L26" s="300">
        <v>1.5371113059684702</v>
      </c>
      <c r="M26" s="300">
        <v>0.84030341373954376</v>
      </c>
      <c r="N26" s="300">
        <v>0.199542248665288</v>
      </c>
      <c r="O26" s="300">
        <f>SUM(L26:N26)</f>
        <v>2.576956968373302</v>
      </c>
      <c r="P26" s="300"/>
      <c r="Q26" s="300">
        <v>1.6187504985564107</v>
      </c>
      <c r="R26" s="300">
        <v>0.85129508293407885</v>
      </c>
      <c r="S26" s="300">
        <v>0.20821719559844229</v>
      </c>
      <c r="T26" s="300">
        <f>SUM(Q26:S26)</f>
        <v>2.6782627770889316</v>
      </c>
      <c r="U26" s="300"/>
      <c r="V26" s="300">
        <v>1.700719036478773</v>
      </c>
      <c r="W26" s="300">
        <v>0.83111540534981199</v>
      </c>
      <c r="X26" s="300">
        <v>0.21316555815033691</v>
      </c>
      <c r="Y26" s="300">
        <f>SUM(V26:X26)</f>
        <v>2.7449999999789223</v>
      </c>
    </row>
    <row r="27" spans="1:25" x14ac:dyDescent="0.2">
      <c r="A27" s="260" t="s">
        <v>364</v>
      </c>
      <c r="B27" s="300">
        <v>3.12254207088146</v>
      </c>
      <c r="C27" s="300">
        <v>0.19785270243513825</v>
      </c>
      <c r="D27" s="300">
        <v>0.17286319540573777</v>
      </c>
      <c r="E27" s="300">
        <f t="shared" ref="E27:E28" si="29">SUM(B27:D27)</f>
        <v>3.493257968722336</v>
      </c>
      <c r="F27" s="300"/>
      <c r="G27" s="300">
        <v>3.3949890510955432</v>
      </c>
      <c r="H27" s="300">
        <v>0.28732734418787742</v>
      </c>
      <c r="I27" s="300">
        <v>6.4156653565163188E-2</v>
      </c>
      <c r="J27" s="300">
        <f t="shared" ref="J27:J28" si="30">SUM(G27:I27)</f>
        <v>3.7464730488485833</v>
      </c>
      <c r="K27" s="300"/>
      <c r="L27" s="300">
        <v>3.3769146883789434</v>
      </c>
      <c r="M27" s="300">
        <v>0.26234638270965482</v>
      </c>
      <c r="N27" s="300">
        <v>0.12978196053811428</v>
      </c>
      <c r="O27" s="300">
        <f t="shared" ref="O27:O28" si="31">SUM(L27:N27)</f>
        <v>3.7690430316267127</v>
      </c>
      <c r="P27" s="300"/>
      <c r="Q27" s="300">
        <v>3.3906235541819068</v>
      </c>
      <c r="R27" s="300">
        <v>0.26626004215728843</v>
      </c>
      <c r="S27" s="300">
        <v>0.13285362657186486</v>
      </c>
      <c r="T27" s="300">
        <f t="shared" ref="T27:T28" si="32">SUM(Q27:S27)</f>
        <v>3.78973722291106</v>
      </c>
      <c r="U27" s="300"/>
      <c r="V27" s="300">
        <v>3.2626172928527195</v>
      </c>
      <c r="W27" s="300">
        <v>0.26201599855859398</v>
      </c>
      <c r="X27" s="300">
        <v>0.13536670860977454</v>
      </c>
      <c r="Y27" s="300">
        <f t="shared" ref="Y27:Y28" si="33">SUM(V27:X27)</f>
        <v>3.6600000000210882</v>
      </c>
    </row>
    <row r="28" spans="1:25" x14ac:dyDescent="0.2">
      <c r="A28" s="264" t="s">
        <v>363</v>
      </c>
      <c r="B28" s="301">
        <f>SUM(B26:B27)</f>
        <v>4.6262684616782961</v>
      </c>
      <c r="C28" s="301">
        <f t="shared" ref="C28" si="34">SUM(C26:C27)</f>
        <v>0.70085250446418734</v>
      </c>
      <c r="D28" s="301">
        <f t="shared" ref="D28" si="35">SUM(D26:D27)</f>
        <v>0.46287903385751206</v>
      </c>
      <c r="E28" s="301">
        <f t="shared" si="29"/>
        <v>5.7899999999999956</v>
      </c>
      <c r="F28" s="301"/>
      <c r="G28" s="301">
        <f>SUM(G26:G27)</f>
        <v>5.0805772037975965</v>
      </c>
      <c r="H28" s="301">
        <f t="shared" ref="H28" si="36">SUM(H26:H27)</f>
        <v>0.90842672657551082</v>
      </c>
      <c r="I28" s="301">
        <f t="shared" ref="I28" si="37">SUM(I26:I27)</f>
        <v>0.31999606962688559</v>
      </c>
      <c r="J28" s="301">
        <f t="shared" si="30"/>
        <v>6.3089999999999922</v>
      </c>
      <c r="K28" s="301"/>
      <c r="L28" s="301">
        <f>SUM(L26:L27)</f>
        <v>4.9140259943474138</v>
      </c>
      <c r="M28" s="301">
        <f t="shared" ref="M28" si="38">SUM(M26:M27)</f>
        <v>1.1026497964491986</v>
      </c>
      <c r="N28" s="301">
        <f t="shared" ref="N28" si="39">SUM(N26:N27)</f>
        <v>0.32932420920340227</v>
      </c>
      <c r="O28" s="301">
        <f t="shared" si="31"/>
        <v>6.3460000000000143</v>
      </c>
      <c r="P28" s="301"/>
      <c r="Q28" s="301">
        <f>SUM(Q26:Q27)</f>
        <v>5.0093740527383179</v>
      </c>
      <c r="R28" s="301">
        <f t="shared" ref="R28" si="40">SUM(R26:R27)</f>
        <v>1.1175551250913673</v>
      </c>
      <c r="S28" s="301">
        <f t="shared" ref="S28" si="41">SUM(S26:S27)</f>
        <v>0.34107082217030715</v>
      </c>
      <c r="T28" s="301">
        <f t="shared" si="32"/>
        <v>6.4679999999999929</v>
      </c>
      <c r="U28" s="301"/>
      <c r="V28" s="301">
        <f>SUM(V26:V27)</f>
        <v>4.9633363293314927</v>
      </c>
      <c r="W28" s="301">
        <f t="shared" ref="W28" si="42">SUM(W26:W27)</f>
        <v>1.0931314039084059</v>
      </c>
      <c r="X28" s="301">
        <f t="shared" ref="X28" si="43">SUM(X26:X27)</f>
        <v>0.34853226676011145</v>
      </c>
      <c r="Y28" s="301">
        <f t="shared" si="33"/>
        <v>6.40500000000001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2.4898763426164772</v>
      </c>
      <c r="C35" s="300">
        <v>0.65493999255376867</v>
      </c>
      <c r="D35" s="300">
        <v>0.27441217429892339</v>
      </c>
      <c r="E35" s="300">
        <f>SUM(B35:D35)</f>
        <v>3.4192285094691695</v>
      </c>
      <c r="F35" s="300"/>
      <c r="G35" s="300">
        <v>2.4961844781954152</v>
      </c>
      <c r="H35" s="300">
        <v>0.64362069952524936</v>
      </c>
      <c r="I35" s="300">
        <v>0.38830009144356387</v>
      </c>
      <c r="J35" s="300">
        <f>SUM(G35:I35)</f>
        <v>3.5281052691642287</v>
      </c>
      <c r="K35" s="300"/>
      <c r="L35" s="300">
        <v>2.5116096829033867</v>
      </c>
      <c r="M35" s="300">
        <v>0.83599257310664388</v>
      </c>
      <c r="N35" s="300">
        <v>0.35764159656152222</v>
      </c>
      <c r="O35" s="300">
        <f>SUM(L35:N35)</f>
        <v>3.7052438525715528</v>
      </c>
      <c r="P35" s="300"/>
      <c r="Q35" s="300">
        <v>2.3007903525195537</v>
      </c>
      <c r="R35" s="300">
        <v>0.80484576378021178</v>
      </c>
      <c r="S35" s="300">
        <v>0.34834999999734956</v>
      </c>
      <c r="T35" s="300">
        <f>SUM(Q35:S35)</f>
        <v>3.453986116297115</v>
      </c>
      <c r="U35" s="300"/>
      <c r="V35" s="300">
        <v>1.783693692969754</v>
      </c>
      <c r="W35" s="300">
        <v>0.65839818319372934</v>
      </c>
      <c r="X35" s="300">
        <v>0.30868114267320063</v>
      </c>
      <c r="Y35" s="300">
        <f>SUM(V35:X35)</f>
        <v>2.7507730188366843</v>
      </c>
    </row>
    <row r="36" spans="1:25" x14ac:dyDescent="0.2">
      <c r="A36" s="260" t="s">
        <v>364</v>
      </c>
      <c r="B36" s="300">
        <v>9.7371906956202672</v>
      </c>
      <c r="C36" s="300">
        <v>0.33011088333989913</v>
      </c>
      <c r="D36" s="300">
        <v>0.68446991157066783</v>
      </c>
      <c r="E36" s="300">
        <f t="shared" ref="E36:E37" si="44">SUM(B36:D36)</f>
        <v>10.751771490530833</v>
      </c>
      <c r="F36" s="300"/>
      <c r="G36" s="300">
        <v>10.251973482685166</v>
      </c>
      <c r="H36" s="300">
        <v>0.31234221053826</v>
      </c>
      <c r="I36" s="300">
        <v>0.79957903761234206</v>
      </c>
      <c r="J36" s="300">
        <f t="shared" ref="J36:J37" si="45">SUM(G36:I36)</f>
        <v>11.363894730835767</v>
      </c>
      <c r="K36" s="300"/>
      <c r="L36" s="300">
        <v>9.9793542267239133</v>
      </c>
      <c r="M36" s="300">
        <v>0.32538121360047634</v>
      </c>
      <c r="N36" s="300">
        <v>0.51702070710407244</v>
      </c>
      <c r="O36" s="300">
        <f t="shared" ref="O36:O37" si="46">SUM(L36:N36)</f>
        <v>10.821756147428461</v>
      </c>
      <c r="P36" s="300"/>
      <c r="Q36" s="300">
        <v>9.6366061842609785</v>
      </c>
      <c r="R36" s="300">
        <v>0.32012869511159442</v>
      </c>
      <c r="S36" s="300">
        <v>0.52327900433031138</v>
      </c>
      <c r="T36" s="300">
        <f t="shared" ref="T36:T37" si="47">SUM(Q36:S36)</f>
        <v>10.480013883702883</v>
      </c>
      <c r="U36" s="300"/>
      <c r="V36" s="300">
        <v>7.9511611618092068</v>
      </c>
      <c r="W36" s="300">
        <v>0.27699231044749612</v>
      </c>
      <c r="X36" s="300">
        <v>0.46507350890665161</v>
      </c>
      <c r="Y36" s="300">
        <f t="shared" ref="Y36:Y37" si="48">SUM(V36:X36)</f>
        <v>8.693226981163356</v>
      </c>
    </row>
    <row r="37" spans="1:25" x14ac:dyDescent="0.2">
      <c r="A37" s="264" t="s">
        <v>363</v>
      </c>
      <c r="B37" s="301">
        <f>SUM(B35:B36)</f>
        <v>12.227067038236743</v>
      </c>
      <c r="C37" s="301">
        <f t="shared" ref="C37" si="49">SUM(C35:C36)</f>
        <v>0.9850508758936678</v>
      </c>
      <c r="D37" s="301">
        <f t="shared" ref="D37" si="50">SUM(D35:D36)</f>
        <v>0.95888208586959123</v>
      </c>
      <c r="E37" s="301">
        <f t="shared" si="44"/>
        <v>14.171000000000003</v>
      </c>
      <c r="F37" s="301"/>
      <c r="G37" s="301">
        <f>SUM(G35:G36)</f>
        <v>12.748157960880581</v>
      </c>
      <c r="H37" s="301">
        <f t="shared" ref="H37" si="51">SUM(H35:H36)</f>
        <v>0.95596291006350942</v>
      </c>
      <c r="I37" s="301">
        <f t="shared" ref="I37" si="52">SUM(I35:I36)</f>
        <v>1.1878791290559059</v>
      </c>
      <c r="J37" s="301">
        <f t="shared" si="45"/>
        <v>14.891999999999998</v>
      </c>
      <c r="K37" s="301"/>
      <c r="L37" s="301">
        <f>SUM(L35:L36)</f>
        <v>12.4909639096273</v>
      </c>
      <c r="M37" s="301">
        <f t="shared" ref="M37" si="53">SUM(M35:M36)</f>
        <v>1.1613737867071201</v>
      </c>
      <c r="N37" s="301">
        <f t="shared" ref="N37" si="54">SUM(N35:N36)</f>
        <v>0.87466230366559472</v>
      </c>
      <c r="O37" s="301">
        <f t="shared" si="46"/>
        <v>14.527000000000015</v>
      </c>
      <c r="P37" s="301"/>
      <c r="Q37" s="301">
        <f>SUM(Q35:Q36)</f>
        <v>11.937396536780533</v>
      </c>
      <c r="R37" s="301">
        <f t="shared" ref="R37" si="55">SUM(R35:R36)</f>
        <v>1.1249744588918063</v>
      </c>
      <c r="S37" s="301">
        <f t="shared" ref="S37" si="56">SUM(S35:S36)</f>
        <v>0.87162900432766088</v>
      </c>
      <c r="T37" s="301">
        <f t="shared" si="47"/>
        <v>13.933999999999999</v>
      </c>
      <c r="U37" s="301"/>
      <c r="V37" s="301">
        <f>SUM(V35:V36)</f>
        <v>9.7348548547789608</v>
      </c>
      <c r="W37" s="301">
        <f t="shared" ref="W37" si="57">SUM(W35:W36)</f>
        <v>0.9353904936412254</v>
      </c>
      <c r="X37" s="301">
        <f t="shared" ref="X37" si="58">SUM(X35:X36)</f>
        <v>0.77375465157985224</v>
      </c>
      <c r="Y37" s="301">
        <f t="shared" si="48"/>
        <v>11.444000000000038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5.6595055186205734</v>
      </c>
      <c r="C44" s="300">
        <v>1.8622567925374507</v>
      </c>
      <c r="D44" s="300">
        <v>1.4209046998090054</v>
      </c>
      <c r="E44" s="300">
        <f>SUM(B44:D44)</f>
        <v>8.9426670109670301</v>
      </c>
      <c r="F44" s="300"/>
      <c r="G44" s="300">
        <v>6.3474760946732802</v>
      </c>
      <c r="H44" s="300">
        <v>1.7881758126202298</v>
      </c>
      <c r="I44" s="300">
        <v>1.3726441521152655</v>
      </c>
      <c r="J44" s="300">
        <f>SUM(G44:I44)</f>
        <v>9.5082960594087762</v>
      </c>
      <c r="K44" s="300"/>
      <c r="L44" s="300">
        <v>5.9386829787667912</v>
      </c>
      <c r="M44" s="300">
        <v>2.392717647945239</v>
      </c>
      <c r="N44" s="300">
        <v>1.1828434319207062</v>
      </c>
      <c r="O44" s="300">
        <f>SUM(L44:N44)</f>
        <v>9.5142440586327357</v>
      </c>
      <c r="P44" s="300"/>
      <c r="Q44" s="300">
        <v>5.6550908255105314</v>
      </c>
      <c r="R44" s="300">
        <v>2.2825872117891701</v>
      </c>
      <c r="S44" s="300">
        <v>1.086917732526135</v>
      </c>
      <c r="T44" s="300">
        <f>SUM(Q44:S44)</f>
        <v>9.0245957698258366</v>
      </c>
      <c r="U44" s="300"/>
      <c r="V44" s="300">
        <v>5.529694665272106</v>
      </c>
      <c r="W44" s="300">
        <v>2.2323804107817744</v>
      </c>
      <c r="X44" s="300">
        <v>1.0416063138082003</v>
      </c>
      <c r="Y44" s="300">
        <f>SUM(V44:X44)</f>
        <v>8.8036813898620814</v>
      </c>
    </row>
    <row r="45" spans="1:25" x14ac:dyDescent="0.2">
      <c r="A45" s="260" t="s">
        <v>364</v>
      </c>
      <c r="B45" s="300">
        <v>24.427939025740184</v>
      </c>
      <c r="C45" s="300">
        <v>0.76846257794152772</v>
      </c>
      <c r="D45" s="300">
        <v>2.9829313853512684</v>
      </c>
      <c r="E45" s="300">
        <f t="shared" ref="E45:E46" si="59">SUM(B45:D45)</f>
        <v>28.179332989032979</v>
      </c>
      <c r="F45" s="300"/>
      <c r="G45" s="300">
        <v>26.051075339555112</v>
      </c>
      <c r="H45" s="300">
        <v>1.0291405891591381</v>
      </c>
      <c r="I45" s="300">
        <v>1.9754880118769789</v>
      </c>
      <c r="J45" s="300">
        <f t="shared" ref="J45:J46" si="60">SUM(G45:I45)</f>
        <v>29.055703940591229</v>
      </c>
      <c r="K45" s="300"/>
      <c r="L45" s="300">
        <v>25.429653999338331</v>
      </c>
      <c r="M45" s="300">
        <v>1.0814286656374665</v>
      </c>
      <c r="N45" s="300">
        <v>2.5716732763915102</v>
      </c>
      <c r="O45" s="300">
        <f t="shared" ref="O45:O46" si="61">SUM(L45:N45)</f>
        <v>29.08275594136731</v>
      </c>
      <c r="P45" s="300"/>
      <c r="Q45" s="300">
        <v>24.02254115283419</v>
      </c>
      <c r="R45" s="300">
        <v>1.0271442541400757</v>
      </c>
      <c r="S45" s="300">
        <v>2.4367188231998509</v>
      </c>
      <c r="T45" s="300">
        <f t="shared" ref="T45:T46" si="62">SUM(Q45:S45)</f>
        <v>27.486404230174116</v>
      </c>
      <c r="U45" s="300"/>
      <c r="V45" s="300">
        <v>22.678425365648099</v>
      </c>
      <c r="W45" s="300">
        <v>0.98831681880634481</v>
      </c>
      <c r="X45" s="300">
        <v>2.415576425683545</v>
      </c>
      <c r="Y45" s="300">
        <f t="shared" ref="Y45:Y46" si="63">SUM(V45:X45)</f>
        <v>26.082318610137989</v>
      </c>
    </row>
    <row r="46" spans="1:25" x14ac:dyDescent="0.2">
      <c r="A46" s="264" t="s">
        <v>363</v>
      </c>
      <c r="B46" s="301">
        <f>SUM(B44:B45)</f>
        <v>30.087444544360757</v>
      </c>
      <c r="C46" s="301">
        <f t="shared" ref="C46" si="64">SUM(C44:C45)</f>
        <v>2.6307193704789782</v>
      </c>
      <c r="D46" s="301">
        <f t="shared" ref="D46" si="65">SUM(D44:D45)</f>
        <v>4.4038360851602736</v>
      </c>
      <c r="E46" s="301">
        <f t="shared" si="59"/>
        <v>37.122000000000007</v>
      </c>
      <c r="F46" s="301"/>
      <c r="G46" s="301">
        <f>SUM(G44:G45)</f>
        <v>32.398551434228395</v>
      </c>
      <c r="H46" s="301">
        <f t="shared" ref="H46" si="66">SUM(H44:H45)</f>
        <v>2.8173164017793679</v>
      </c>
      <c r="I46" s="301">
        <f t="shared" ref="I46" si="67">SUM(I44:I45)</f>
        <v>3.3481321639922443</v>
      </c>
      <c r="J46" s="301">
        <f t="shared" si="60"/>
        <v>38.564000000000007</v>
      </c>
      <c r="K46" s="301"/>
      <c r="L46" s="301">
        <f>SUM(L44:L45)</f>
        <v>31.368336978105123</v>
      </c>
      <c r="M46" s="301">
        <f t="shared" ref="M46" si="68">SUM(M44:M45)</f>
        <v>3.4741463135827058</v>
      </c>
      <c r="N46" s="301">
        <f t="shared" ref="N46" si="69">SUM(N44:N45)</f>
        <v>3.7545167083122166</v>
      </c>
      <c r="O46" s="301">
        <f t="shared" si="61"/>
        <v>38.597000000000044</v>
      </c>
      <c r="P46" s="301"/>
      <c r="Q46" s="301">
        <f>SUM(Q44:Q45)</f>
        <v>29.677631978344721</v>
      </c>
      <c r="R46" s="301">
        <f t="shared" ref="R46" si="70">SUM(R44:R45)</f>
        <v>3.3097314659292456</v>
      </c>
      <c r="S46" s="301">
        <f t="shared" ref="S46" si="71">SUM(S44:S45)</f>
        <v>3.5236365557259859</v>
      </c>
      <c r="T46" s="301">
        <f t="shared" si="62"/>
        <v>36.510999999999953</v>
      </c>
      <c r="U46" s="301"/>
      <c r="V46" s="301">
        <f>SUM(V44:V45)</f>
        <v>28.208120030920206</v>
      </c>
      <c r="W46" s="301">
        <f t="shared" ref="W46" si="72">SUM(W44:W45)</f>
        <v>3.2206972295881191</v>
      </c>
      <c r="X46" s="301">
        <f t="shared" ref="X46" si="73">SUM(X44:X45)</f>
        <v>3.4571827394917456</v>
      </c>
      <c r="Y46" s="301">
        <f t="shared" si="63"/>
        <v>34.886000000000067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0.36799455004696419</v>
      </c>
      <c r="C53" s="300">
        <v>9.8977003857333518E-2</v>
      </c>
      <c r="D53" s="300">
        <v>1.2189286189221792E-4</v>
      </c>
      <c r="E53" s="300">
        <f>SUM(B53:D53)</f>
        <v>0.46709344676618991</v>
      </c>
      <c r="F53" s="300"/>
      <c r="G53" s="300">
        <v>0.38962079077942618</v>
      </c>
      <c r="H53" s="300">
        <v>0.1082044696166535</v>
      </c>
      <c r="I53" s="300">
        <v>1.0587521488729836E-4</v>
      </c>
      <c r="J53" s="300">
        <f>SUM(G53:I53)</f>
        <v>0.49793113561096697</v>
      </c>
      <c r="K53" s="300"/>
      <c r="L53" s="300">
        <v>0.48701092736130414</v>
      </c>
      <c r="M53" s="300">
        <v>0.13257123718225788</v>
      </c>
      <c r="N53" s="300">
        <v>0.20323516851570708</v>
      </c>
      <c r="O53" s="300">
        <f>SUM(L53:N53)</f>
        <v>0.82281733305926907</v>
      </c>
      <c r="P53" s="300"/>
      <c r="Q53" s="300">
        <v>0.47596150539117871</v>
      </c>
      <c r="R53" s="300">
        <v>0.12840361290913047</v>
      </c>
      <c r="S53" s="300">
        <v>0.19401866666692411</v>
      </c>
      <c r="T53" s="300">
        <f>SUM(Q53:S53)</f>
        <v>0.79838378496723328</v>
      </c>
      <c r="U53" s="300"/>
      <c r="V53" s="300">
        <v>0.48624155910921091</v>
      </c>
      <c r="W53" s="300">
        <v>0.12871100094059271</v>
      </c>
      <c r="X53" s="300">
        <v>0.19141636038251122</v>
      </c>
      <c r="Y53" s="300">
        <f>SUM(V53:X53)</f>
        <v>0.80636892043231478</v>
      </c>
    </row>
    <row r="54" spans="1:25" x14ac:dyDescent="0.2">
      <c r="A54" s="260" t="s">
        <v>364</v>
      </c>
      <c r="B54" s="300">
        <v>1.2200256546556252</v>
      </c>
      <c r="C54" s="300">
        <v>1.8283929283755232E-2</v>
      </c>
      <c r="D54" s="300">
        <v>0.1285969692944281</v>
      </c>
      <c r="E54" s="300">
        <f t="shared" ref="E54:E55" si="74">SUM(B54:D54)</f>
        <v>1.3669065532338087</v>
      </c>
      <c r="F54" s="300"/>
      <c r="G54" s="300">
        <v>1.2947480028253842</v>
      </c>
      <c r="H54" s="300">
        <v>2.6362928506691929E-2</v>
      </c>
      <c r="I54" s="300">
        <v>0.27495793305695526</v>
      </c>
      <c r="J54" s="300">
        <f t="shared" ref="J54:J55" si="75">SUM(G54:I54)</f>
        <v>1.5960688643890313</v>
      </c>
      <c r="K54" s="300"/>
      <c r="L54" s="300">
        <v>1.5848473937566774</v>
      </c>
      <c r="M54" s="300">
        <v>2.4335273184057447E-2</v>
      </c>
      <c r="N54" s="300">
        <v>0</v>
      </c>
      <c r="O54" s="300">
        <f t="shared" ref="O54:O55" si="76">SUM(L54:N54)</f>
        <v>1.6091826669407348</v>
      </c>
      <c r="P54" s="300"/>
      <c r="Q54" s="300">
        <v>1.5246919569683952</v>
      </c>
      <c r="R54" s="300">
        <v>2.3924258064371234E-2</v>
      </c>
      <c r="S54" s="300">
        <v>0</v>
      </c>
      <c r="T54" s="300">
        <f t="shared" ref="T54:T55" si="77">SUM(Q54:S54)</f>
        <v>1.5486162150327665</v>
      </c>
      <c r="U54" s="300"/>
      <c r="V54" s="300">
        <v>1.5089289682758982</v>
      </c>
      <c r="W54" s="300">
        <v>2.4702111291789279E-2</v>
      </c>
      <c r="X54" s="300">
        <v>0</v>
      </c>
      <c r="Y54" s="300">
        <f t="shared" ref="Y54:Y55" si="78">SUM(V54:X54)</f>
        <v>1.5336310795676875</v>
      </c>
    </row>
    <row r="55" spans="1:25" x14ac:dyDescent="0.2">
      <c r="A55" s="264" t="s">
        <v>363</v>
      </c>
      <c r="B55" s="301">
        <f>SUM(B53:B54)</f>
        <v>1.5880202047025893</v>
      </c>
      <c r="C55" s="301">
        <f t="shared" ref="C55" si="79">SUM(C53:C54)</f>
        <v>0.11726093314108875</v>
      </c>
      <c r="D55" s="301">
        <f t="shared" ref="D55" si="80">SUM(D53:D54)</f>
        <v>0.12871886215632031</v>
      </c>
      <c r="E55" s="301">
        <f t="shared" si="74"/>
        <v>1.8339999999999983</v>
      </c>
      <c r="F55" s="301"/>
      <c r="G55" s="301">
        <f>SUM(G53:G54)</f>
        <v>1.6843687936048104</v>
      </c>
      <c r="H55" s="301">
        <f t="shared" ref="H55" si="81">SUM(H53:H54)</f>
        <v>0.13456739812334542</v>
      </c>
      <c r="I55" s="301">
        <f t="shared" ref="I55" si="82">SUM(I53:I54)</f>
        <v>0.27506380827184257</v>
      </c>
      <c r="J55" s="301">
        <f t="shared" si="75"/>
        <v>2.0939999999999985</v>
      </c>
      <c r="K55" s="301"/>
      <c r="L55" s="301">
        <f>SUM(L53:L54)</f>
        <v>2.0718583211179817</v>
      </c>
      <c r="M55" s="301">
        <f t="shared" ref="M55" si="83">SUM(M53:M54)</f>
        <v>0.15690651036631534</v>
      </c>
      <c r="N55" s="301">
        <f t="shared" ref="N55" si="84">SUM(N53:N54)</f>
        <v>0.20323516851570708</v>
      </c>
      <c r="O55" s="301">
        <f t="shared" si="76"/>
        <v>2.4320000000000039</v>
      </c>
      <c r="P55" s="301"/>
      <c r="Q55" s="301">
        <f>SUM(Q53:Q54)</f>
        <v>2.000653462359574</v>
      </c>
      <c r="R55" s="301">
        <f t="shared" ref="R55" si="85">SUM(R53:R54)</f>
        <v>0.1523278709735017</v>
      </c>
      <c r="S55" s="301">
        <f t="shared" ref="S55" si="86">SUM(S53:S54)</f>
        <v>0.19401866666692411</v>
      </c>
      <c r="T55" s="301">
        <f t="shared" si="77"/>
        <v>2.347</v>
      </c>
      <c r="U55" s="301"/>
      <c r="V55" s="301">
        <f>SUM(V53:V54)</f>
        <v>1.995170527385109</v>
      </c>
      <c r="W55" s="301">
        <f t="shared" ref="W55" si="87">SUM(W53:W54)</f>
        <v>0.15341311223238199</v>
      </c>
      <c r="X55" s="301">
        <f t="shared" ref="X55" si="88">SUM(X53:X54)</f>
        <v>0.19141636038251122</v>
      </c>
      <c r="Y55" s="301">
        <f t="shared" si="78"/>
        <v>2.3400000000000021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0.67821313901092006</v>
      </c>
      <c r="C62" s="300">
        <v>0.23897263653310855</v>
      </c>
      <c r="D62" s="300">
        <v>0.10746438195103476</v>
      </c>
      <c r="E62" s="300">
        <f>SUM(B62:D62)</f>
        <v>1.0246501574950633</v>
      </c>
      <c r="F62" s="300"/>
      <c r="G62" s="300">
        <v>0.7857000285350163</v>
      </c>
      <c r="H62" s="300">
        <v>0.19021775620925868</v>
      </c>
      <c r="I62" s="300">
        <v>0.13945623751280128</v>
      </c>
      <c r="J62" s="300">
        <f>SUM(G62:I62)</f>
        <v>1.1153740222570763</v>
      </c>
      <c r="K62" s="300"/>
      <c r="L62" s="300">
        <v>0.67060742071832746</v>
      </c>
      <c r="M62" s="300">
        <v>0.16087458541300778</v>
      </c>
      <c r="N62" s="300">
        <v>1.0953163262079452E-2</v>
      </c>
      <c r="O62" s="300">
        <f>SUM(L62:N62)</f>
        <v>0.84243516939341467</v>
      </c>
      <c r="P62" s="300"/>
      <c r="Q62" s="300">
        <v>0.74934171884150935</v>
      </c>
      <c r="R62" s="300">
        <v>0.17506574733898525</v>
      </c>
      <c r="S62" s="300">
        <v>1.1652770966192424E-2</v>
      </c>
      <c r="T62" s="300">
        <f>SUM(Q62:S62)</f>
        <v>0.93606023714668707</v>
      </c>
      <c r="U62" s="300"/>
      <c r="V62" s="300">
        <v>0.90267725782455954</v>
      </c>
      <c r="W62" s="300">
        <v>0.20016782386430132</v>
      </c>
      <c r="X62" s="300">
        <v>1.2630617143804179E-2</v>
      </c>
      <c r="Y62" s="300">
        <f>SUM(V62:X62)</f>
        <v>1.1154756988326651</v>
      </c>
    </row>
    <row r="63" spans="1:25" x14ac:dyDescent="0.2">
      <c r="A63" s="260" t="s">
        <v>364</v>
      </c>
      <c r="B63" s="300">
        <v>2.7525835895155342</v>
      </c>
      <c r="C63" s="300">
        <v>8.5766252989406808E-2</v>
      </c>
      <c r="D63" s="300">
        <v>0</v>
      </c>
      <c r="E63" s="300">
        <f t="shared" ref="E63:E64" si="89">SUM(B63:D63)</f>
        <v>2.8383498425049409</v>
      </c>
      <c r="F63" s="300"/>
      <c r="G63" s="300">
        <v>3.4121948044606767</v>
      </c>
      <c r="H63" s="300">
        <v>7.8625178419352085E-2</v>
      </c>
      <c r="I63" s="300">
        <v>0.22580599486289946</v>
      </c>
      <c r="J63" s="300">
        <f t="shared" ref="J63:J64" si="90">SUM(G63:I63)</f>
        <v>3.716625977742928</v>
      </c>
      <c r="K63" s="300"/>
      <c r="L63" s="300">
        <v>2.9746053129218959</v>
      </c>
      <c r="M63" s="300">
        <v>0.40951139146497373</v>
      </c>
      <c r="N63" s="300">
        <v>0.19044812621971233</v>
      </c>
      <c r="O63" s="300">
        <f t="shared" ref="O63:O64" si="91">SUM(L63:N63)</f>
        <v>3.5745648306065818</v>
      </c>
      <c r="P63" s="300"/>
      <c r="Q63" s="300">
        <v>3.1765453653712381</v>
      </c>
      <c r="R63" s="300">
        <v>0.44225693102256186</v>
      </c>
      <c r="S63" s="300">
        <v>0.19713746645952038</v>
      </c>
      <c r="T63" s="300">
        <f t="shared" ref="T63:T64" si="92">SUM(Q63:S63)</f>
        <v>3.8159397628533203</v>
      </c>
      <c r="U63" s="300"/>
      <c r="V63" s="300">
        <v>3.5049962573884281</v>
      </c>
      <c r="W63" s="300">
        <v>0.49561443358024421</v>
      </c>
      <c r="X63" s="300">
        <v>0.20291361019865609</v>
      </c>
      <c r="Y63" s="300">
        <f t="shared" ref="Y63:Y64" si="93">SUM(V63:X63)</f>
        <v>4.2035243011673282</v>
      </c>
    </row>
    <row r="64" spans="1:25" x14ac:dyDescent="0.2">
      <c r="A64" s="264" t="s">
        <v>363</v>
      </c>
      <c r="B64" s="301">
        <f>SUM(B62:B63)</f>
        <v>3.4307967285264542</v>
      </c>
      <c r="C64" s="301">
        <f t="shared" ref="C64" si="94">SUM(C62:C63)</f>
        <v>0.32473888952251534</v>
      </c>
      <c r="D64" s="301">
        <f t="shared" ref="D64" si="95">SUM(D62:D63)</f>
        <v>0.10746438195103476</v>
      </c>
      <c r="E64" s="301">
        <f t="shared" si="89"/>
        <v>3.863000000000004</v>
      </c>
      <c r="F64" s="301"/>
      <c r="G64" s="301">
        <f>SUM(G62:G63)</f>
        <v>4.1978948329956927</v>
      </c>
      <c r="H64" s="301">
        <f t="shared" ref="H64" si="96">SUM(H62:H63)</f>
        <v>0.26884293462861075</v>
      </c>
      <c r="I64" s="301">
        <f t="shared" ref="I64" si="97">SUM(I62:I63)</f>
        <v>0.36526223237570077</v>
      </c>
      <c r="J64" s="301">
        <f t="shared" si="90"/>
        <v>4.8320000000000043</v>
      </c>
      <c r="K64" s="301"/>
      <c r="L64" s="301">
        <f>SUM(L62:L63)</f>
        <v>3.6452127336402231</v>
      </c>
      <c r="M64" s="301">
        <f t="shared" ref="M64" si="98">SUM(M62:M63)</f>
        <v>0.57038597687798154</v>
      </c>
      <c r="N64" s="301">
        <f t="shared" ref="N64" si="99">SUM(N62:N63)</f>
        <v>0.20140128948179178</v>
      </c>
      <c r="O64" s="301">
        <f t="shared" si="91"/>
        <v>4.4169999999999963</v>
      </c>
      <c r="P64" s="301"/>
      <c r="Q64" s="301">
        <f>SUM(Q62:Q63)</f>
        <v>3.9258870842127473</v>
      </c>
      <c r="R64" s="301">
        <f t="shared" ref="R64" si="100">SUM(R62:R63)</f>
        <v>0.61732267836154708</v>
      </c>
      <c r="S64" s="301">
        <f t="shared" ref="S64" si="101">SUM(S62:S63)</f>
        <v>0.20879023742571279</v>
      </c>
      <c r="T64" s="301">
        <f t="shared" si="92"/>
        <v>4.7520000000000069</v>
      </c>
      <c r="U64" s="301"/>
      <c r="V64" s="301">
        <f>SUM(V62:V63)</f>
        <v>4.4076735152129878</v>
      </c>
      <c r="W64" s="301">
        <f t="shared" ref="W64" si="102">SUM(W62:W63)</f>
        <v>0.69578225744454558</v>
      </c>
      <c r="X64" s="301">
        <f t="shared" ref="X64" si="103">SUM(X62:X63)</f>
        <v>0.21554422734246026</v>
      </c>
      <c r="Y64" s="301">
        <f t="shared" si="93"/>
        <v>5.3189999999999928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3.8390991445727094</v>
      </c>
      <c r="C71" s="300">
        <v>2.7014298813347675</v>
      </c>
      <c r="D71" s="300">
        <v>1.510120510236248</v>
      </c>
      <c r="E71" s="300">
        <f>SUM(B71:D71)</f>
        <v>8.0506495361437249</v>
      </c>
      <c r="F71" s="300"/>
      <c r="G71" s="300">
        <v>5.0015080180235367</v>
      </c>
      <c r="H71" s="300">
        <v>3.2370583835425446</v>
      </c>
      <c r="I71" s="300">
        <v>2.0685071157399375</v>
      </c>
      <c r="J71" s="300">
        <f>SUM(G71:I71)</f>
        <v>10.307073517306019</v>
      </c>
      <c r="K71" s="300"/>
      <c r="L71" s="300">
        <v>4.7884853822275542</v>
      </c>
      <c r="M71" s="300">
        <v>3.7700808127085454</v>
      </c>
      <c r="N71" s="300">
        <v>1.5805109879392292</v>
      </c>
      <c r="O71" s="300">
        <f>SUM(L71:N71)</f>
        <v>10.139077182875329</v>
      </c>
      <c r="P71" s="300"/>
      <c r="Q71" s="300">
        <v>5.2168205249280772</v>
      </c>
      <c r="R71" s="300">
        <v>4.1345646958139914</v>
      </c>
      <c r="S71" s="300">
        <v>1.7297203964809167</v>
      </c>
      <c r="T71" s="300">
        <f>SUM(Q71:S71)</f>
        <v>11.081105617222985</v>
      </c>
      <c r="U71" s="300"/>
      <c r="V71" s="300">
        <v>5.8510035160004259</v>
      </c>
      <c r="W71" s="300">
        <v>4.6890910408814124</v>
      </c>
      <c r="X71" s="300">
        <v>1.9943765541082392</v>
      </c>
      <c r="Y71" s="300">
        <f>SUM(V71:X71)</f>
        <v>12.534471110990077</v>
      </c>
    </row>
    <row r="72" spans="1:25" x14ac:dyDescent="0.2">
      <c r="A72" s="260" t="s">
        <v>364</v>
      </c>
      <c r="B72" s="300">
        <v>24.138761339465816</v>
      </c>
      <c r="C72" s="300">
        <v>1.1834682922343556</v>
      </c>
      <c r="D72" s="300">
        <v>20.250120832156206</v>
      </c>
      <c r="E72" s="300">
        <f t="shared" ref="E72:E73" si="104">SUM(B72:D72)</f>
        <v>45.572350463856381</v>
      </c>
      <c r="F72" s="300"/>
      <c r="G72" s="300">
        <v>27.536884326127812</v>
      </c>
      <c r="H72" s="300">
        <v>1.045027916134105</v>
      </c>
      <c r="I72" s="300">
        <v>19.770014240432122</v>
      </c>
      <c r="J72" s="300">
        <f t="shared" ref="J72:J73" si="105">SUM(G72:I72)</f>
        <v>48.35192648269404</v>
      </c>
      <c r="K72" s="300"/>
      <c r="L72" s="300">
        <v>25.692892428330342</v>
      </c>
      <c r="M72" s="300">
        <v>1.9000850192976622</v>
      </c>
      <c r="N72" s="300">
        <v>21.022945369496579</v>
      </c>
      <c r="O72" s="300">
        <f t="shared" ref="O72:O73" si="106">SUM(L72:N72)</f>
        <v>48.615922817124584</v>
      </c>
      <c r="P72" s="300"/>
      <c r="Q72" s="300">
        <v>27.518846327141077</v>
      </c>
      <c r="R72" s="300">
        <v>2.0987364092853955</v>
      </c>
      <c r="S72" s="300">
        <v>23.033311646350707</v>
      </c>
      <c r="T72" s="300">
        <f t="shared" ref="T72:T73" si="107">SUM(Q72:S72)</f>
        <v>52.650894382777182</v>
      </c>
      <c r="U72" s="300"/>
      <c r="V72" s="300">
        <v>29.484937882190117</v>
      </c>
      <c r="W72" s="300">
        <v>2.4065338371068501</v>
      </c>
      <c r="X72" s="300">
        <v>26.047057169712939</v>
      </c>
      <c r="Y72" s="300">
        <f t="shared" ref="Y72:Y73" si="108">SUM(V72:X72)</f>
        <v>57.938528889009902</v>
      </c>
    </row>
    <row r="73" spans="1:25" x14ac:dyDescent="0.2">
      <c r="A73" s="264" t="s">
        <v>363</v>
      </c>
      <c r="B73" s="301">
        <f>SUM(B71:B72)</f>
        <v>27.977860484038526</v>
      </c>
      <c r="C73" s="301">
        <f t="shared" ref="C73" si="109">SUM(C71:C72)</f>
        <v>3.8848981735691233</v>
      </c>
      <c r="D73" s="301">
        <f t="shared" ref="D73" si="110">SUM(D71:D72)</f>
        <v>21.760241342392455</v>
      </c>
      <c r="E73" s="301">
        <f t="shared" si="104"/>
        <v>53.623000000000104</v>
      </c>
      <c r="F73" s="301"/>
      <c r="G73" s="301">
        <f>SUM(G71:G72)</f>
        <v>32.538392344151347</v>
      </c>
      <c r="H73" s="301">
        <f t="shared" ref="H73" si="111">SUM(H71:H72)</f>
        <v>4.2820862996766493</v>
      </c>
      <c r="I73" s="301">
        <f t="shared" ref="I73" si="112">SUM(I71:I72)</f>
        <v>21.838521356172059</v>
      </c>
      <c r="J73" s="301">
        <f t="shared" si="105"/>
        <v>58.659000000000056</v>
      </c>
      <c r="K73" s="301"/>
      <c r="L73" s="301">
        <f>SUM(L71:L72)</f>
        <v>30.481377810557895</v>
      </c>
      <c r="M73" s="301">
        <f t="shared" ref="M73" si="113">SUM(M71:M72)</f>
        <v>5.6701658320062078</v>
      </c>
      <c r="N73" s="301">
        <f t="shared" ref="N73" si="114">SUM(N71:N72)</f>
        <v>22.603456357435807</v>
      </c>
      <c r="O73" s="301">
        <f t="shared" si="106"/>
        <v>58.75499999999991</v>
      </c>
      <c r="P73" s="301"/>
      <c r="Q73" s="301">
        <f>SUM(Q71:Q72)</f>
        <v>32.735666852069151</v>
      </c>
      <c r="R73" s="301">
        <f t="shared" ref="R73" si="115">SUM(R71:R72)</f>
        <v>6.233301105099387</v>
      </c>
      <c r="S73" s="301">
        <f t="shared" ref="S73" si="116">SUM(S71:S72)</f>
        <v>24.763032042831625</v>
      </c>
      <c r="T73" s="301">
        <f t="shared" si="107"/>
        <v>63.732000000000163</v>
      </c>
      <c r="U73" s="301"/>
      <c r="V73" s="301">
        <f>SUM(V71:V72)</f>
        <v>35.335941398190542</v>
      </c>
      <c r="W73" s="301">
        <f t="shared" ref="W73" si="117">SUM(W71:W72)</f>
        <v>7.0956248779882625</v>
      </c>
      <c r="X73" s="301">
        <f t="shared" ref="X73" si="118">SUM(X71:X72)</f>
        <v>28.041433723821179</v>
      </c>
      <c r="Y73" s="301">
        <f t="shared" si="108"/>
        <v>70.472999999999985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24.150999561579521</v>
      </c>
      <c r="C80" s="300">
        <v>30.15350125771106</v>
      </c>
      <c r="D80" s="300">
        <v>3.0298484401199821</v>
      </c>
      <c r="E80" s="300">
        <f>SUM(B80:D80)</f>
        <v>57.334349259410565</v>
      </c>
      <c r="F80" s="300"/>
      <c r="G80" s="300">
        <v>26.031715706989367</v>
      </c>
      <c r="H80" s="300">
        <v>30.823113386487506</v>
      </c>
      <c r="I80" s="300">
        <v>2.3906902910407823</v>
      </c>
      <c r="J80" s="300">
        <f>SUM(G80:I80)</f>
        <v>59.245519384517657</v>
      </c>
      <c r="K80" s="300"/>
      <c r="L80" s="300">
        <v>28.355330519813489</v>
      </c>
      <c r="M80" s="300">
        <v>32.02393045429752</v>
      </c>
      <c r="N80" s="300">
        <v>2.956517160612012</v>
      </c>
      <c r="O80" s="300">
        <f>SUM(L80:N80)</f>
        <v>63.335778134723014</v>
      </c>
      <c r="P80" s="300"/>
      <c r="Q80" s="300">
        <v>29.603741921431922</v>
      </c>
      <c r="R80" s="300">
        <v>30.840678000436974</v>
      </c>
      <c r="S80" s="300">
        <v>3.0491872940006122</v>
      </c>
      <c r="T80" s="300">
        <f>SUM(Q80:S80)</f>
        <v>63.49360721586951</v>
      </c>
      <c r="U80" s="300"/>
      <c r="V80" s="300">
        <v>31.956766789723375</v>
      </c>
      <c r="W80" s="300">
        <v>28.737096804241482</v>
      </c>
      <c r="X80" s="300">
        <v>3.2532401658740047</v>
      </c>
      <c r="Y80" s="300">
        <f>SUM(V80:X80)</f>
        <v>63.947103759838861</v>
      </c>
    </row>
    <row r="81" spans="1:25" x14ac:dyDescent="0.2">
      <c r="A81" s="260" t="s">
        <v>364</v>
      </c>
      <c r="B81" s="300">
        <v>42.37182273586928</v>
      </c>
      <c r="C81" s="300">
        <v>14.027119217501937</v>
      </c>
      <c r="D81" s="300">
        <v>4.3297087872180757</v>
      </c>
      <c r="E81" s="300">
        <f t="shared" ref="E81:E82" si="119">SUM(B81:D81)</f>
        <v>60.728650740589295</v>
      </c>
      <c r="F81" s="300"/>
      <c r="G81" s="300">
        <v>48.231807346999503</v>
      </c>
      <c r="H81" s="300">
        <v>13.593878242564184</v>
      </c>
      <c r="I81" s="300">
        <v>3.931795025918702</v>
      </c>
      <c r="J81" s="300">
        <f t="shared" ref="J81:J82" si="120">SUM(G81:I81)</f>
        <v>65.757480615482393</v>
      </c>
      <c r="K81" s="300"/>
      <c r="L81" s="300">
        <v>45.311876188490032</v>
      </c>
      <c r="M81" s="300">
        <v>16.361522273724685</v>
      </c>
      <c r="N81" s="300">
        <v>3.7068234030621969</v>
      </c>
      <c r="O81" s="300">
        <f t="shared" ref="O81:O82" si="121">SUM(L81:N81)</f>
        <v>65.380221865276923</v>
      </c>
      <c r="P81" s="300"/>
      <c r="Q81" s="300">
        <v>46.122091950685331</v>
      </c>
      <c r="R81" s="300">
        <v>16.372858238385504</v>
      </c>
      <c r="S81" s="300">
        <v>3.7604425950596747</v>
      </c>
      <c r="T81" s="300">
        <f t="shared" ref="T81:T82" si="122">SUM(Q81:S81)</f>
        <v>66.255392784130507</v>
      </c>
      <c r="U81" s="300"/>
      <c r="V81" s="300">
        <v>47.089761024936521</v>
      </c>
      <c r="W81" s="300">
        <v>16.526923549865913</v>
      </c>
      <c r="X81" s="300">
        <v>3.8442116653586624</v>
      </c>
      <c r="Y81" s="300">
        <f t="shared" ref="Y81:Y82" si="123">SUM(V81:X81)</f>
        <v>67.460896240161091</v>
      </c>
    </row>
    <row r="82" spans="1:25" x14ac:dyDescent="0.2">
      <c r="A82" s="264" t="s">
        <v>363</v>
      </c>
      <c r="B82" s="301">
        <f>SUM(B80:B81)</f>
        <v>66.522822297448798</v>
      </c>
      <c r="C82" s="301">
        <f t="shared" ref="C82" si="124">SUM(C80:C81)</f>
        <v>44.180620475212997</v>
      </c>
      <c r="D82" s="301">
        <f t="shared" ref="D82" si="125">SUM(D80:D81)</f>
        <v>7.3595572273380583</v>
      </c>
      <c r="E82" s="301">
        <f t="shared" si="119"/>
        <v>118.06299999999985</v>
      </c>
      <c r="F82" s="301"/>
      <c r="G82" s="301">
        <f>SUM(G80:G81)</f>
        <v>74.263523053988877</v>
      </c>
      <c r="H82" s="301">
        <f t="shared" ref="H82" si="126">SUM(H80:H81)</f>
        <v>44.416991629051694</v>
      </c>
      <c r="I82" s="301">
        <f t="shared" ref="I82" si="127">SUM(I80:I81)</f>
        <v>6.3224853169594848</v>
      </c>
      <c r="J82" s="301">
        <f t="shared" si="120"/>
        <v>125.00300000000006</v>
      </c>
      <c r="K82" s="301"/>
      <c r="L82" s="301">
        <f>SUM(L80:L81)</f>
        <v>73.667206708303524</v>
      </c>
      <c r="M82" s="301">
        <f t="shared" ref="M82" si="128">SUM(M80:M81)</f>
        <v>48.385452728022202</v>
      </c>
      <c r="N82" s="301">
        <f t="shared" ref="N82" si="129">SUM(N80:N81)</f>
        <v>6.6633405636742093</v>
      </c>
      <c r="O82" s="301">
        <f t="shared" si="121"/>
        <v>128.71599999999992</v>
      </c>
      <c r="P82" s="301"/>
      <c r="Q82" s="301">
        <f>SUM(Q80:Q81)</f>
        <v>75.725833872117249</v>
      </c>
      <c r="R82" s="301">
        <f t="shared" ref="R82" si="130">SUM(R80:R81)</f>
        <v>47.213536238822478</v>
      </c>
      <c r="S82" s="301">
        <f t="shared" ref="S82" si="131">SUM(S80:S81)</f>
        <v>6.8096298890602869</v>
      </c>
      <c r="T82" s="301">
        <f t="shared" si="122"/>
        <v>129.74900000000002</v>
      </c>
      <c r="U82" s="301"/>
      <c r="V82" s="301">
        <f>SUM(V80:V81)</f>
        <v>79.046527814659896</v>
      </c>
      <c r="W82" s="301">
        <f t="shared" ref="W82" si="132">SUM(W80:W81)</f>
        <v>45.264020354107394</v>
      </c>
      <c r="X82" s="301">
        <f t="shared" ref="X82" si="133">SUM(X80:X81)</f>
        <v>7.0974518312326671</v>
      </c>
      <c r="Y82" s="301">
        <f t="shared" si="123"/>
        <v>131.40799999999996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3.6226428312253831</v>
      </c>
      <c r="C89" s="300">
        <v>1.9995718544441565</v>
      </c>
      <c r="D89" s="300">
        <v>0.35107838749350406</v>
      </c>
      <c r="E89" s="300">
        <f>SUM(B89:D89)</f>
        <v>5.9732930731630436</v>
      </c>
      <c r="F89" s="300"/>
      <c r="G89" s="300">
        <v>3.8129531100597429</v>
      </c>
      <c r="H89" s="300">
        <v>2.2744737352424735</v>
      </c>
      <c r="I89" s="300">
        <v>0.50882730147901001</v>
      </c>
      <c r="J89" s="300">
        <f>SUM(G89:I89)</f>
        <v>6.5962541467812263</v>
      </c>
      <c r="K89" s="300"/>
      <c r="L89" s="300">
        <v>3.8921561836157226</v>
      </c>
      <c r="M89" s="300">
        <v>2.3381649344195634</v>
      </c>
      <c r="N89" s="300">
        <v>0.21534181328075314</v>
      </c>
      <c r="O89" s="300">
        <f>SUM(L89:N89)</f>
        <v>6.4456629313160398</v>
      </c>
      <c r="P89" s="300"/>
      <c r="Q89" s="300">
        <v>4.0194943949356619</v>
      </c>
      <c r="R89" s="300">
        <v>2.4821135569517003</v>
      </c>
      <c r="S89" s="300">
        <v>0.2151101942604349</v>
      </c>
      <c r="T89" s="300">
        <f>SUM(Q89:S89)</f>
        <v>6.7167181461477963</v>
      </c>
      <c r="U89" s="300"/>
      <c r="V89" s="300">
        <v>4.1588353926826382</v>
      </c>
      <c r="W89" s="300">
        <v>2.6792656950154479</v>
      </c>
      <c r="X89" s="300">
        <v>0.21153658656116345</v>
      </c>
      <c r="Y89" s="300">
        <f>SUM(V89:X89)</f>
        <v>7.0496376742592499</v>
      </c>
    </row>
    <row r="90" spans="1:25" x14ac:dyDescent="0.2">
      <c r="A90" s="260" t="s">
        <v>364</v>
      </c>
      <c r="B90" s="300">
        <v>15.089549993949756</v>
      </c>
      <c r="C90" s="300">
        <v>1.5365104984236453</v>
      </c>
      <c r="D90" s="300">
        <v>4.1086464344635472</v>
      </c>
      <c r="E90" s="300">
        <f t="shared" ref="E90:E91" si="134">SUM(B90:D90)</f>
        <v>20.734706926836949</v>
      </c>
      <c r="F90" s="300"/>
      <c r="G90" s="300">
        <v>13.36327602818916</v>
      </c>
      <c r="H90" s="300">
        <v>2.0057079701875007</v>
      </c>
      <c r="I90" s="300">
        <v>4.675761854842035</v>
      </c>
      <c r="J90" s="300">
        <f t="shared" ref="J90:J91" si="135">SUM(G90:I90)</f>
        <v>20.044745853218696</v>
      </c>
      <c r="K90" s="300"/>
      <c r="L90" s="300">
        <v>14.307757232217426</v>
      </c>
      <c r="M90" s="300">
        <v>2.3066285376659672</v>
      </c>
      <c r="N90" s="300">
        <v>2.4359512988005472</v>
      </c>
      <c r="O90" s="300">
        <f t="shared" ref="O90:O91" si="136">SUM(L90:N90)</f>
        <v>19.050337068683941</v>
      </c>
      <c r="P90" s="300"/>
      <c r="Q90" s="300">
        <v>14.731082323367367</v>
      </c>
      <c r="R90" s="300">
        <v>2.4012548542197547</v>
      </c>
      <c r="S90" s="300">
        <v>2.5209446762650227</v>
      </c>
      <c r="T90" s="300">
        <f t="shared" ref="T90:T91" si="137">SUM(Q90:S90)</f>
        <v>19.653281853852143</v>
      </c>
      <c r="U90" s="300"/>
      <c r="V90" s="300">
        <v>14.499213561474633</v>
      </c>
      <c r="W90" s="300">
        <v>2.4934741670067879</v>
      </c>
      <c r="X90" s="300">
        <v>2.6016745972593052</v>
      </c>
      <c r="Y90" s="300">
        <f t="shared" ref="Y90:Y91" si="138">SUM(V90:X90)</f>
        <v>19.594362325740725</v>
      </c>
    </row>
    <row r="91" spans="1:25" x14ac:dyDescent="0.2">
      <c r="A91" s="264" t="s">
        <v>363</v>
      </c>
      <c r="B91" s="301">
        <f>SUM(B89:B90)</f>
        <v>18.712192825175141</v>
      </c>
      <c r="C91" s="301">
        <f t="shared" ref="C91" si="139">SUM(C89:C90)</f>
        <v>3.536082352867802</v>
      </c>
      <c r="D91" s="301">
        <f t="shared" ref="D91" si="140">SUM(D89:D90)</f>
        <v>4.4597248219570513</v>
      </c>
      <c r="E91" s="301">
        <f t="shared" si="134"/>
        <v>26.707999999999991</v>
      </c>
      <c r="F91" s="301"/>
      <c r="G91" s="301">
        <f>SUM(G89:G90)</f>
        <v>17.176229138248903</v>
      </c>
      <c r="H91" s="301">
        <f t="shared" ref="H91" si="141">SUM(H89:H90)</f>
        <v>4.2801817054299747</v>
      </c>
      <c r="I91" s="301">
        <f t="shared" ref="I91" si="142">SUM(I89:I90)</f>
        <v>5.1845891563210449</v>
      </c>
      <c r="J91" s="301">
        <f t="shared" si="135"/>
        <v>26.640999999999924</v>
      </c>
      <c r="K91" s="301"/>
      <c r="L91" s="301">
        <f>SUM(L89:L90)</f>
        <v>18.199913415833148</v>
      </c>
      <c r="M91" s="301">
        <f t="shared" ref="M91" si="143">SUM(M89:M90)</f>
        <v>4.6447934720855306</v>
      </c>
      <c r="N91" s="301">
        <f t="shared" ref="N91" si="144">SUM(N89:N90)</f>
        <v>2.6512931120813001</v>
      </c>
      <c r="O91" s="301">
        <f t="shared" si="136"/>
        <v>25.495999999999981</v>
      </c>
      <c r="P91" s="301"/>
      <c r="Q91" s="301">
        <f>SUM(Q89:Q90)</f>
        <v>18.75057671830303</v>
      </c>
      <c r="R91" s="301">
        <f t="shared" ref="R91" si="145">SUM(R89:R90)</f>
        <v>4.883368411171455</v>
      </c>
      <c r="S91" s="301">
        <f t="shared" ref="S91" si="146">SUM(S89:S90)</f>
        <v>2.7360548705254577</v>
      </c>
      <c r="T91" s="301">
        <f t="shared" si="137"/>
        <v>26.369999999999941</v>
      </c>
      <c r="U91" s="301"/>
      <c r="V91" s="301">
        <f>SUM(V89:V90)</f>
        <v>18.658048954157273</v>
      </c>
      <c r="W91" s="301">
        <f t="shared" ref="W91" si="147">SUM(W89:W90)</f>
        <v>5.1727398620222358</v>
      </c>
      <c r="X91" s="301">
        <f t="shared" ref="X91" si="148">SUM(X89:X90)</f>
        <v>2.8132111838204685</v>
      </c>
      <c r="Y91" s="301">
        <f t="shared" si="138"/>
        <v>26.643999999999977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11.449976708574779</v>
      </c>
      <c r="C98" s="300">
        <v>18.610937339188339</v>
      </c>
      <c r="D98" s="300">
        <v>1.2937804885320972</v>
      </c>
      <c r="E98" s="300">
        <f>SUM(B98:D98)</f>
        <v>31.354694536295217</v>
      </c>
      <c r="F98" s="300"/>
      <c r="G98" s="300">
        <v>12.196714999013542</v>
      </c>
      <c r="H98" s="300">
        <v>20.305822541567853</v>
      </c>
      <c r="I98" s="300">
        <v>1.7399384278507612</v>
      </c>
      <c r="J98" s="300">
        <f>SUM(G98:I98)</f>
        <v>34.242475968432153</v>
      </c>
      <c r="K98" s="300"/>
      <c r="L98" s="300">
        <v>12.001661832115044</v>
      </c>
      <c r="M98" s="300">
        <v>20.511122715036425</v>
      </c>
      <c r="N98" s="300">
        <v>1.167200934449059</v>
      </c>
      <c r="O98" s="300">
        <f>SUM(L98:N98)</f>
        <v>33.679985481600525</v>
      </c>
      <c r="P98" s="300"/>
      <c r="Q98" s="300">
        <v>12.714437174740446</v>
      </c>
      <c r="R98" s="300">
        <v>21.57851228658895</v>
      </c>
      <c r="S98" s="300">
        <v>1.252054534369849</v>
      </c>
      <c r="T98" s="300">
        <f>SUM(Q98:S98)</f>
        <v>35.545003995699247</v>
      </c>
      <c r="U98" s="300"/>
      <c r="V98" s="300">
        <v>14.17375550311275</v>
      </c>
      <c r="W98" s="300">
        <v>23.927560908164061</v>
      </c>
      <c r="X98" s="300">
        <v>1.3987837574478383</v>
      </c>
      <c r="Y98" s="300">
        <f>SUM(V98:X98)</f>
        <v>39.50010016872465</v>
      </c>
    </row>
    <row r="99" spans="1:25" x14ac:dyDescent="0.2">
      <c r="A99" s="260" t="s">
        <v>364</v>
      </c>
      <c r="B99" s="300">
        <v>15.16092065400203</v>
      </c>
      <c r="C99" s="300">
        <v>11.862885375361731</v>
      </c>
      <c r="D99" s="300">
        <v>1.4224994343410153</v>
      </c>
      <c r="E99" s="300">
        <f t="shared" ref="E99:E100" si="149">SUM(B99:D99)</f>
        <v>28.446305463704778</v>
      </c>
      <c r="F99" s="300"/>
      <c r="G99" s="300">
        <v>16.160680713087931</v>
      </c>
      <c r="H99" s="300">
        <v>13.911696464963359</v>
      </c>
      <c r="I99" s="300">
        <v>2.0971468535166369</v>
      </c>
      <c r="J99" s="300">
        <f t="shared" ref="J99:J100" si="150">SUM(G99:I99)</f>
        <v>32.169524031567924</v>
      </c>
      <c r="K99" s="300"/>
      <c r="L99" s="300">
        <v>14.097491669101469</v>
      </c>
      <c r="M99" s="300">
        <v>14.705282321805134</v>
      </c>
      <c r="N99" s="300">
        <v>0.77624052749273809</v>
      </c>
      <c r="O99" s="300">
        <f t="shared" ref="O99:O100" si="151">SUM(L99:N99)</f>
        <v>29.57901451839934</v>
      </c>
      <c r="P99" s="300"/>
      <c r="Q99" s="300">
        <v>14.966172868194709</v>
      </c>
      <c r="R99" s="300">
        <v>15.420091698588516</v>
      </c>
      <c r="S99" s="300">
        <v>0.82973143751753897</v>
      </c>
      <c r="T99" s="300">
        <f t="shared" ref="T99:T100" si="152">SUM(Q99:S99)</f>
        <v>31.215996004300763</v>
      </c>
      <c r="U99" s="300"/>
      <c r="V99" s="300">
        <v>16.851203204210179</v>
      </c>
      <c r="W99" s="300">
        <v>17.126445898911811</v>
      </c>
      <c r="X99" s="300">
        <v>0.92825072815333587</v>
      </c>
      <c r="Y99" s="300">
        <f t="shared" ref="Y99:Y100" si="153">SUM(V99:X99)</f>
        <v>34.905899831275327</v>
      </c>
    </row>
    <row r="100" spans="1:25" x14ac:dyDescent="0.2">
      <c r="A100" s="264" t="s">
        <v>363</v>
      </c>
      <c r="B100" s="301">
        <f>SUM(B98:B99)</f>
        <v>26.610897362576807</v>
      </c>
      <c r="C100" s="301">
        <f t="shared" ref="C100" si="154">SUM(C98:C99)</f>
        <v>30.473822714550071</v>
      </c>
      <c r="D100" s="301">
        <f t="shared" ref="D100" si="155">SUM(D98:D99)</f>
        <v>2.7162799228731123</v>
      </c>
      <c r="E100" s="301">
        <f t="shared" si="149"/>
        <v>59.800999999999988</v>
      </c>
      <c r="F100" s="301"/>
      <c r="G100" s="301">
        <f>SUM(G98:G99)</f>
        <v>28.357395712101471</v>
      </c>
      <c r="H100" s="301">
        <f t="shared" ref="H100" si="156">SUM(H98:H99)</f>
        <v>34.217519006531212</v>
      </c>
      <c r="I100" s="301">
        <f t="shared" ref="I100" si="157">SUM(I98:I99)</f>
        <v>3.8370852813673979</v>
      </c>
      <c r="J100" s="301">
        <f t="shared" si="150"/>
        <v>66.412000000000077</v>
      </c>
      <c r="K100" s="301"/>
      <c r="L100" s="301">
        <f>SUM(L98:L99)</f>
        <v>26.099153501216513</v>
      </c>
      <c r="M100" s="301">
        <f t="shared" ref="M100" si="158">SUM(M98:M99)</f>
        <v>35.216405036841557</v>
      </c>
      <c r="N100" s="301">
        <f t="shared" ref="N100" si="159">SUM(N98:N99)</f>
        <v>1.9434414619417972</v>
      </c>
      <c r="O100" s="301">
        <f t="shared" si="151"/>
        <v>63.258999999999865</v>
      </c>
      <c r="P100" s="301"/>
      <c r="Q100" s="301">
        <f>SUM(Q98:Q99)</f>
        <v>27.680610042935157</v>
      </c>
      <c r="R100" s="301">
        <f t="shared" ref="R100" si="160">SUM(R98:R99)</f>
        <v>36.998603985177468</v>
      </c>
      <c r="S100" s="301">
        <f t="shared" ref="S100" si="161">SUM(S98:S99)</f>
        <v>2.0817859718873879</v>
      </c>
      <c r="T100" s="301">
        <f t="shared" si="152"/>
        <v>66.76100000000001</v>
      </c>
      <c r="U100" s="301"/>
      <c r="V100" s="301">
        <f>SUM(V98:V99)</f>
        <v>31.024958707322931</v>
      </c>
      <c r="W100" s="301">
        <f t="shared" ref="W100" si="162">SUM(W98:W99)</f>
        <v>41.054006807075872</v>
      </c>
      <c r="X100" s="301">
        <f t="shared" ref="X100" si="163">SUM(X98:X99)</f>
        <v>2.3270344856011742</v>
      </c>
      <c r="Y100" s="301">
        <f t="shared" si="153"/>
        <v>74.405999999999977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1.292802235017745</v>
      </c>
      <c r="C107" s="300">
        <v>0.46118224497200333</v>
      </c>
      <c r="D107" s="300">
        <v>0.4369144650873365</v>
      </c>
      <c r="E107" s="300">
        <f>SUM(B107:D107)</f>
        <v>2.1908989450770848</v>
      </c>
      <c r="F107" s="300"/>
      <c r="G107" s="300">
        <v>1.1129405226204783</v>
      </c>
      <c r="H107" s="300">
        <v>0.57221941966800161</v>
      </c>
      <c r="I107" s="300">
        <v>0.29385929567386926</v>
      </c>
      <c r="J107" s="300">
        <f>SUM(G107:I107)</f>
        <v>1.979019237962349</v>
      </c>
      <c r="K107" s="300"/>
      <c r="L107" s="300">
        <v>1.1062638149593393</v>
      </c>
      <c r="M107" s="300">
        <v>0.54242465887064728</v>
      </c>
      <c r="N107" s="300">
        <v>0.80953633985437157</v>
      </c>
      <c r="O107" s="300">
        <f>SUM(L107:N107)</f>
        <v>2.4582248136843585</v>
      </c>
      <c r="P107" s="300"/>
      <c r="Q107" s="300">
        <v>1.0636604392677613</v>
      </c>
      <c r="R107" s="300">
        <v>0.52938306079172837</v>
      </c>
      <c r="S107" s="300">
        <v>0.77079812673589931</v>
      </c>
      <c r="T107" s="300">
        <f>SUM(Q107:S107)</f>
        <v>2.3638416267953888</v>
      </c>
      <c r="U107" s="300"/>
      <c r="V107" s="300">
        <v>1.0468728761515116</v>
      </c>
      <c r="W107" s="300">
        <v>0.51782272262161133</v>
      </c>
      <c r="X107" s="300">
        <v>0.71991647901745648</v>
      </c>
      <c r="Y107" s="300">
        <f>SUM(V107:X107)</f>
        <v>2.2846120777905794</v>
      </c>
    </row>
    <row r="108" spans="1:25" x14ac:dyDescent="0.2">
      <c r="A108" s="260" t="s">
        <v>364</v>
      </c>
      <c r="B108" s="300">
        <v>1.6588963307861488</v>
      </c>
      <c r="C108" s="300">
        <v>0.43134326269969481</v>
      </c>
      <c r="D108" s="300">
        <v>0.84786146143706786</v>
      </c>
      <c r="E108" s="300">
        <f t="shared" ref="E108:E109" si="164">SUM(B108:D108)</f>
        <v>2.9381010549229112</v>
      </c>
      <c r="F108" s="300"/>
      <c r="G108" s="300">
        <v>1.5096693207876539</v>
      </c>
      <c r="H108" s="300">
        <v>0.53322150377237587</v>
      </c>
      <c r="I108" s="300">
        <v>0.6560899374776249</v>
      </c>
      <c r="J108" s="300">
        <f t="shared" ref="J108:J109" si="165">SUM(G108:I108)</f>
        <v>2.6989807620376549</v>
      </c>
      <c r="K108" s="300"/>
      <c r="L108" s="300">
        <v>1.3446709571295485</v>
      </c>
      <c r="M108" s="300">
        <v>0.42418929643315939</v>
      </c>
      <c r="N108" s="300">
        <v>0.48091493275293468</v>
      </c>
      <c r="O108" s="300">
        <f t="shared" ref="O108:O109" si="166">SUM(L108:N108)</f>
        <v>2.2497751863156426</v>
      </c>
      <c r="P108" s="300"/>
      <c r="Q108" s="300">
        <v>1.2873193759118444</v>
      </c>
      <c r="R108" s="300">
        <v>0.42785442388181849</v>
      </c>
      <c r="S108" s="300">
        <v>0.46598457341094673</v>
      </c>
      <c r="T108" s="300">
        <f t="shared" ref="T108:T109" si="167">SUM(Q108:S108)</f>
        <v>2.1811583732046098</v>
      </c>
      <c r="U108" s="300"/>
      <c r="V108" s="300">
        <v>1.243069396091891</v>
      </c>
      <c r="W108" s="300">
        <v>0.44524135107790602</v>
      </c>
      <c r="X108" s="300">
        <v>0.45907717503962603</v>
      </c>
      <c r="Y108" s="300">
        <f t="shared" ref="Y108:Y109" si="168">SUM(V108:X108)</f>
        <v>2.1473879222094232</v>
      </c>
    </row>
    <row r="109" spans="1:25" x14ac:dyDescent="0.2">
      <c r="A109" s="264" t="s">
        <v>363</v>
      </c>
      <c r="B109" s="301">
        <f>SUM(B107:B108)</f>
        <v>2.9516985658038939</v>
      </c>
      <c r="C109" s="301">
        <f t="shared" ref="C109" si="169">SUM(C107:C108)</f>
        <v>0.89252550767169814</v>
      </c>
      <c r="D109" s="301">
        <f t="shared" ref="D109" si="170">SUM(D107:D108)</f>
        <v>1.2847759265244043</v>
      </c>
      <c r="E109" s="301">
        <f t="shared" si="164"/>
        <v>5.128999999999996</v>
      </c>
      <c r="F109" s="301"/>
      <c r="G109" s="301">
        <f>SUM(G107:G108)</f>
        <v>2.6226098434081324</v>
      </c>
      <c r="H109" s="301">
        <f t="shared" ref="H109" si="171">SUM(H107:H108)</f>
        <v>1.1054409234403775</v>
      </c>
      <c r="I109" s="301">
        <f t="shared" ref="I109" si="172">SUM(I107:I108)</f>
        <v>0.94994923315149415</v>
      </c>
      <c r="J109" s="301">
        <f t="shared" si="165"/>
        <v>4.6780000000000035</v>
      </c>
      <c r="K109" s="301"/>
      <c r="L109" s="301">
        <f>SUM(L107:L108)</f>
        <v>2.4509347720888881</v>
      </c>
      <c r="M109" s="301">
        <f t="shared" ref="M109" si="173">SUM(M107:M108)</f>
        <v>0.96661395530380667</v>
      </c>
      <c r="N109" s="301">
        <f t="shared" ref="N109" si="174">SUM(N107:N108)</f>
        <v>1.2904512726073063</v>
      </c>
      <c r="O109" s="301">
        <f t="shared" si="166"/>
        <v>4.7080000000000011</v>
      </c>
      <c r="P109" s="301"/>
      <c r="Q109" s="301">
        <f>SUM(Q107:Q108)</f>
        <v>2.3509798151796057</v>
      </c>
      <c r="R109" s="301">
        <f t="shared" ref="R109" si="175">SUM(R107:R108)</f>
        <v>0.95723748467354686</v>
      </c>
      <c r="S109" s="301">
        <f t="shared" ref="S109" si="176">SUM(S107:S108)</f>
        <v>1.2367827001468461</v>
      </c>
      <c r="T109" s="301">
        <f t="shared" si="167"/>
        <v>4.5449999999999982</v>
      </c>
      <c r="U109" s="301"/>
      <c r="V109" s="301">
        <f>SUM(V107:V108)</f>
        <v>2.2899422722434029</v>
      </c>
      <c r="W109" s="301">
        <f t="shared" ref="W109" si="177">SUM(W107:W108)</f>
        <v>0.9630640736995173</v>
      </c>
      <c r="X109" s="301">
        <f t="shared" ref="X109" si="178">SUM(X107:X108)</f>
        <v>1.1789936540570825</v>
      </c>
      <c r="Y109" s="301">
        <f t="shared" si="168"/>
        <v>4.4320000000000022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6.9751617179103231</v>
      </c>
      <c r="C116" s="300">
        <v>1.8832058794659567</v>
      </c>
      <c r="D116" s="300">
        <v>0.83626168838882153</v>
      </c>
      <c r="E116" s="300">
        <f>SUM(B116:D116)</f>
        <v>9.6946292857651013</v>
      </c>
      <c r="F116" s="300"/>
      <c r="G116" s="300">
        <v>6.4425520403759764</v>
      </c>
      <c r="H116" s="300">
        <v>2.3846845184740717</v>
      </c>
      <c r="I116" s="300">
        <v>0.19428062291569362</v>
      </c>
      <c r="J116" s="300">
        <f>SUM(G116:I116)</f>
        <v>9.0215171817657414</v>
      </c>
      <c r="K116" s="300"/>
      <c r="L116" s="300">
        <v>7.313623034327037</v>
      </c>
      <c r="M116" s="300">
        <v>1.9498498217750393</v>
      </c>
      <c r="N116" s="300">
        <v>1.0449959994804703</v>
      </c>
      <c r="O116" s="300">
        <f>SUM(L116:N116)</f>
        <v>10.308468855582547</v>
      </c>
      <c r="P116" s="300"/>
      <c r="Q116" s="300">
        <v>7.9988349753917909</v>
      </c>
      <c r="R116" s="300">
        <v>2.0551820467116637</v>
      </c>
      <c r="S116" s="300">
        <v>1.1343845477218601</v>
      </c>
      <c r="T116" s="300">
        <f>SUM(Q116:S116)</f>
        <v>11.188401569825315</v>
      </c>
      <c r="U116" s="300"/>
      <c r="V116" s="300">
        <v>8.9613257939570712</v>
      </c>
      <c r="W116" s="300">
        <v>2.1323380863959587</v>
      </c>
      <c r="X116" s="300">
        <v>1.2227045063438149</v>
      </c>
      <c r="Y116" s="300">
        <f>SUM(V116:X116)</f>
        <v>12.316368386696846</v>
      </c>
    </row>
    <row r="117" spans="1:25" x14ac:dyDescent="0.2">
      <c r="A117" s="260" t="s">
        <v>364</v>
      </c>
      <c r="B117" s="300">
        <v>22.973479247911552</v>
      </c>
      <c r="C117" s="300">
        <v>1.1801608320478061</v>
      </c>
      <c r="D117" s="300">
        <v>3.7037306342755256</v>
      </c>
      <c r="E117" s="300">
        <f t="shared" ref="E117:E118" si="179">SUM(B117:D117)</f>
        <v>27.857370714234886</v>
      </c>
      <c r="F117" s="300"/>
      <c r="G117" s="300">
        <v>22.797061459207182</v>
      </c>
      <c r="H117" s="300">
        <v>1.7403229841513379</v>
      </c>
      <c r="I117" s="300">
        <v>2.034098374875744</v>
      </c>
      <c r="J117" s="300">
        <f t="shared" ref="J117:J118" si="180">SUM(G117:I117)</f>
        <v>26.571482818234262</v>
      </c>
      <c r="K117" s="300"/>
      <c r="L117" s="300">
        <v>21.088624803935481</v>
      </c>
      <c r="M117" s="300">
        <v>1.5943233572480626</v>
      </c>
      <c r="N117" s="300">
        <v>2.7515829832339196</v>
      </c>
      <c r="O117" s="300">
        <f t="shared" ref="O117:O118" si="181">SUM(L117:N117)</f>
        <v>25.434531144417463</v>
      </c>
      <c r="P117" s="300"/>
      <c r="Q117" s="300">
        <v>22.373984976766568</v>
      </c>
      <c r="R117" s="300">
        <v>1.7171508772436732</v>
      </c>
      <c r="S117" s="300">
        <v>3.0084625761644506</v>
      </c>
      <c r="T117" s="300">
        <f t="shared" ref="T117:T118" si="182">SUM(Q117:S117)</f>
        <v>27.099598430174691</v>
      </c>
      <c r="U117" s="300"/>
      <c r="V117" s="300">
        <v>23.773182826340065</v>
      </c>
      <c r="W117" s="300">
        <v>1.8589501446537702</v>
      </c>
      <c r="X117" s="300">
        <v>3.3034986423094028</v>
      </c>
      <c r="Y117" s="300">
        <f t="shared" ref="Y117:Y118" si="183">SUM(V117:X117)</f>
        <v>28.93563161330324</v>
      </c>
    </row>
    <row r="118" spans="1:25" x14ac:dyDescent="0.2">
      <c r="A118" s="264" t="s">
        <v>363</v>
      </c>
      <c r="B118" s="301">
        <f>SUM(B116:B117)</f>
        <v>29.948640965821873</v>
      </c>
      <c r="C118" s="301">
        <f t="shared" ref="C118" si="184">SUM(C116:C117)</f>
        <v>3.0633667115137628</v>
      </c>
      <c r="D118" s="301">
        <f t="shared" ref="D118" si="185">SUM(D116:D117)</f>
        <v>4.5399923226643475</v>
      </c>
      <c r="E118" s="301">
        <f t="shared" si="179"/>
        <v>37.551999999999985</v>
      </c>
      <c r="F118" s="301"/>
      <c r="G118" s="301">
        <f>SUM(G116:G117)</f>
        <v>29.239613499583157</v>
      </c>
      <c r="H118" s="301">
        <f t="shared" ref="H118" si="186">SUM(H116:H117)</f>
        <v>4.1250075026254098</v>
      </c>
      <c r="I118" s="301">
        <f t="shared" ref="I118" si="187">SUM(I116:I117)</f>
        <v>2.2283789977914377</v>
      </c>
      <c r="J118" s="301">
        <f t="shared" si="180"/>
        <v>35.593000000000004</v>
      </c>
      <c r="K118" s="301"/>
      <c r="L118" s="301">
        <f>SUM(L116:L117)</f>
        <v>28.402247838262518</v>
      </c>
      <c r="M118" s="301">
        <f t="shared" ref="M118" si="188">SUM(M116:M117)</f>
        <v>3.5441731790231019</v>
      </c>
      <c r="N118" s="301">
        <f t="shared" ref="N118" si="189">SUM(N116:N117)</f>
        <v>3.7965789827143901</v>
      </c>
      <c r="O118" s="301">
        <f t="shared" si="181"/>
        <v>35.743000000000009</v>
      </c>
      <c r="P118" s="301"/>
      <c r="Q118" s="301">
        <f>SUM(Q116:Q117)</f>
        <v>30.372819952158359</v>
      </c>
      <c r="R118" s="301">
        <f t="shared" ref="R118" si="190">SUM(R116:R117)</f>
        <v>3.7723329239553367</v>
      </c>
      <c r="S118" s="301">
        <f t="shared" ref="S118" si="191">SUM(S116:S117)</f>
        <v>4.1428471238863107</v>
      </c>
      <c r="T118" s="301">
        <f t="shared" si="182"/>
        <v>38.288000000000011</v>
      </c>
      <c r="U118" s="301"/>
      <c r="V118" s="301">
        <f>SUM(V116:V117)</f>
        <v>32.734508620297134</v>
      </c>
      <c r="W118" s="301">
        <f t="shared" ref="W118" si="192">SUM(W116:W117)</f>
        <v>3.9912882310497286</v>
      </c>
      <c r="X118" s="301">
        <f t="shared" ref="X118" si="193">SUM(X116:X117)</f>
        <v>4.5262031486532175</v>
      </c>
      <c r="Y118" s="301">
        <f t="shared" si="183"/>
        <v>41.252000000000081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9.614064014444681</v>
      </c>
      <c r="C125" s="300">
        <v>3.4947419758027922</v>
      </c>
      <c r="D125" s="300">
        <v>0.97185788519409777</v>
      </c>
      <c r="E125" s="300">
        <f>SUM(B125:D125)</f>
        <v>14.080663875441571</v>
      </c>
      <c r="F125" s="300"/>
      <c r="G125" s="300">
        <v>10.263569989426163</v>
      </c>
      <c r="H125" s="300">
        <v>3.172632286191114</v>
      </c>
      <c r="I125" s="300">
        <v>1.0883570346997149</v>
      </c>
      <c r="J125" s="300">
        <f>SUM(G125:I125)</f>
        <v>14.524559310316992</v>
      </c>
      <c r="K125" s="300"/>
      <c r="L125" s="300">
        <v>10.359531092372519</v>
      </c>
      <c r="M125" s="300">
        <v>2.9194085546033053</v>
      </c>
      <c r="N125" s="300">
        <v>0.5709797643111425</v>
      </c>
      <c r="O125" s="300">
        <f>SUM(L125:N125)</f>
        <v>13.849919411286967</v>
      </c>
      <c r="P125" s="300"/>
      <c r="Q125" s="300">
        <v>10.198531000207247</v>
      </c>
      <c r="R125" s="300">
        <v>2.8432367040837305</v>
      </c>
      <c r="S125" s="300">
        <v>0.58732434823340618</v>
      </c>
      <c r="T125" s="300">
        <f>SUM(Q125:S125)</f>
        <v>13.629092052524383</v>
      </c>
      <c r="U125" s="300"/>
      <c r="V125" s="300">
        <v>9.6907844589757026</v>
      </c>
      <c r="W125" s="300">
        <v>2.6768816142209904</v>
      </c>
      <c r="X125" s="300">
        <v>0.56834260741861287</v>
      </c>
      <c r="Y125" s="300">
        <f>SUM(V125:X125)</f>
        <v>12.936008680615306</v>
      </c>
    </row>
    <row r="126" spans="1:25" x14ac:dyDescent="0.2">
      <c r="A126" s="260" t="s">
        <v>364</v>
      </c>
      <c r="B126" s="300">
        <v>12.333184469575357</v>
      </c>
      <c r="C126" s="300">
        <v>0.4757376617778068</v>
      </c>
      <c r="D126" s="300">
        <v>2.1124139932052932</v>
      </c>
      <c r="E126" s="300">
        <f t="shared" ref="E126:E127" si="194">SUM(B126:D126)</f>
        <v>14.921336124558458</v>
      </c>
      <c r="F126" s="300"/>
      <c r="G126" s="300">
        <v>12.017926697978465</v>
      </c>
      <c r="H126" s="300">
        <v>0.43314188964122258</v>
      </c>
      <c r="I126" s="300">
        <v>1.3623721020633632</v>
      </c>
      <c r="J126" s="300">
        <f t="shared" ref="J126:J127" si="195">SUM(G126:I126)</f>
        <v>13.81344068968305</v>
      </c>
      <c r="K126" s="300"/>
      <c r="L126" s="300">
        <v>12.570247615797026</v>
      </c>
      <c r="M126" s="300">
        <v>0.54169875076587592</v>
      </c>
      <c r="N126" s="300">
        <v>2.7581342221501863</v>
      </c>
      <c r="O126" s="300">
        <f t="shared" ref="O126:O127" si="196">SUM(L126:N126)</f>
        <v>15.870080588713089</v>
      </c>
      <c r="P126" s="300"/>
      <c r="Q126" s="300">
        <v>12.427429230352207</v>
      </c>
      <c r="R126" s="300">
        <v>0.55798141886700747</v>
      </c>
      <c r="S126" s="300">
        <v>2.8634972982564006</v>
      </c>
      <c r="T126" s="300">
        <f t="shared" ref="T126:T127" si="197">SUM(Q126:S126)</f>
        <v>15.848907947475613</v>
      </c>
      <c r="U126" s="300"/>
      <c r="V126" s="300">
        <v>11.846866350311823</v>
      </c>
      <c r="W126" s="300">
        <v>0.56834260742981546</v>
      </c>
      <c r="X126" s="300">
        <v>2.8397823616430724</v>
      </c>
      <c r="Y126" s="300">
        <f t="shared" ref="Y126:Y127" si="198">SUM(V126:X126)</f>
        <v>15.254991319384711</v>
      </c>
    </row>
    <row r="127" spans="1:25" x14ac:dyDescent="0.2">
      <c r="A127" s="264" t="s">
        <v>363</v>
      </c>
      <c r="B127" s="301">
        <f>SUM(B125:B126)</f>
        <v>21.947248484020037</v>
      </c>
      <c r="C127" s="301">
        <f t="shared" ref="C127" si="199">SUM(C125:C126)</f>
        <v>3.9704796375805991</v>
      </c>
      <c r="D127" s="301">
        <f t="shared" ref="D127" si="200">SUM(D125:D126)</f>
        <v>3.0842718783993908</v>
      </c>
      <c r="E127" s="301">
        <f t="shared" si="194"/>
        <v>29.002000000000027</v>
      </c>
      <c r="F127" s="301"/>
      <c r="G127" s="301">
        <f>SUM(G125:G126)</f>
        <v>22.281496687404626</v>
      </c>
      <c r="H127" s="301">
        <f t="shared" ref="H127" si="201">SUM(H125:H126)</f>
        <v>3.6057741758323365</v>
      </c>
      <c r="I127" s="301">
        <f t="shared" ref="I127" si="202">SUM(I125:I126)</f>
        <v>2.4507291367630781</v>
      </c>
      <c r="J127" s="301">
        <f t="shared" si="195"/>
        <v>28.338000000000044</v>
      </c>
      <c r="K127" s="301"/>
      <c r="L127" s="301">
        <f>SUM(L125:L126)</f>
        <v>22.929778708169543</v>
      </c>
      <c r="M127" s="301">
        <f t="shared" ref="M127" si="203">SUM(M125:M126)</f>
        <v>3.4611073053691812</v>
      </c>
      <c r="N127" s="301">
        <f t="shared" ref="N127" si="204">SUM(N125:N126)</f>
        <v>3.3291139864613291</v>
      </c>
      <c r="O127" s="301">
        <f t="shared" si="196"/>
        <v>29.720000000000056</v>
      </c>
      <c r="P127" s="301"/>
      <c r="Q127" s="301">
        <f>SUM(Q125:Q126)</f>
        <v>22.625960230559453</v>
      </c>
      <c r="R127" s="301">
        <f t="shared" ref="R127" si="205">SUM(R125:R126)</f>
        <v>3.4012181229507381</v>
      </c>
      <c r="S127" s="301">
        <f t="shared" ref="S127" si="206">SUM(S125:S126)</f>
        <v>3.4508216464898069</v>
      </c>
      <c r="T127" s="301">
        <f t="shared" si="197"/>
        <v>29.477999999999998</v>
      </c>
      <c r="U127" s="301"/>
      <c r="V127" s="301">
        <f>SUM(V125:V126)</f>
        <v>21.537650809287527</v>
      </c>
      <c r="W127" s="301">
        <f t="shared" ref="W127" si="207">SUM(W125:W126)</f>
        <v>3.2452242216508056</v>
      </c>
      <c r="X127" s="301">
        <f t="shared" ref="X127" si="208">SUM(X125:X126)</f>
        <v>3.4081249690616851</v>
      </c>
      <c r="Y127" s="301">
        <f t="shared" si="198"/>
        <v>28.191000000000017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4.2693182962100318</v>
      </c>
      <c r="C134" s="300">
        <v>2.5689837367220871</v>
      </c>
      <c r="D134" s="300">
        <v>0.76273368829719979</v>
      </c>
      <c r="E134" s="300">
        <f>SUM(B134:D134)</f>
        <v>7.6010357212293185</v>
      </c>
      <c r="F134" s="300"/>
      <c r="G134" s="300">
        <v>4.8287119327125385</v>
      </c>
      <c r="H134" s="300">
        <v>2.4748829962256766</v>
      </c>
      <c r="I134" s="300">
        <v>1.4867921678634277</v>
      </c>
      <c r="J134" s="300">
        <f>SUM(G134:I134)</f>
        <v>8.7903870968016431</v>
      </c>
      <c r="K134" s="300"/>
      <c r="L134" s="300">
        <v>4.8800520485125745</v>
      </c>
      <c r="M134" s="300">
        <v>3.727727370888863</v>
      </c>
      <c r="N134" s="300">
        <v>1.0121745014787611</v>
      </c>
      <c r="O134" s="300">
        <f>SUM(L134:N134)</f>
        <v>9.6199539208801976</v>
      </c>
      <c r="P134" s="300"/>
      <c r="Q134" s="300">
        <v>4.747546381597826</v>
      </c>
      <c r="R134" s="300">
        <v>3.3492680118011018</v>
      </c>
      <c r="S134" s="300">
        <v>0.96440452949859989</v>
      </c>
      <c r="T134" s="300">
        <f>SUM(Q134:S134)</f>
        <v>9.0612189228975275</v>
      </c>
      <c r="U134" s="300"/>
      <c r="V134" s="300">
        <v>5.311937137897333</v>
      </c>
      <c r="W134" s="300">
        <v>3.203797384564337</v>
      </c>
      <c r="X134" s="300">
        <v>1.0148781244848288</v>
      </c>
      <c r="Y134" s="300">
        <f>SUM(V134:X134)</f>
        <v>9.5306126469464996</v>
      </c>
    </row>
    <row r="135" spans="1:25" x14ac:dyDescent="0.2">
      <c r="A135" s="260" t="s">
        <v>364</v>
      </c>
      <c r="B135" s="300">
        <v>4.5863539205853749</v>
      </c>
      <c r="C135" s="300">
        <v>1.1165553968959701</v>
      </c>
      <c r="D135" s="300">
        <v>1.3820549612893487</v>
      </c>
      <c r="E135" s="300">
        <f t="shared" ref="E135:E136" si="209">SUM(B135:D135)</f>
        <v>7.0849642787706939</v>
      </c>
      <c r="F135" s="300"/>
      <c r="G135" s="300">
        <v>4.6600639693461465</v>
      </c>
      <c r="H135" s="300">
        <v>0.63962068069563205</v>
      </c>
      <c r="I135" s="300">
        <v>1.0489282531565736</v>
      </c>
      <c r="J135" s="300">
        <f t="shared" ref="J135:J136" si="210">SUM(G135:I135)</f>
        <v>6.3486129031983527</v>
      </c>
      <c r="K135" s="300"/>
      <c r="L135" s="300">
        <v>5.0098914488166546</v>
      </c>
      <c r="M135" s="300">
        <v>1.2229725866971251</v>
      </c>
      <c r="N135" s="300">
        <v>0.78018204360600552</v>
      </c>
      <c r="O135" s="300">
        <f t="shared" ref="O135:O136" si="211">SUM(L135:N135)</f>
        <v>7.0130460791197855</v>
      </c>
      <c r="P135" s="300"/>
      <c r="Q135" s="300">
        <v>4.7028245558826374</v>
      </c>
      <c r="R135" s="300">
        <v>1.1510460194099343</v>
      </c>
      <c r="S135" s="300">
        <v>0.77091050180990905</v>
      </c>
      <c r="T135" s="300">
        <f t="shared" ref="T135:T136" si="212">SUM(Q135:S135)</f>
        <v>6.6247810771024804</v>
      </c>
      <c r="U135" s="300"/>
      <c r="V135" s="300">
        <v>4.9123181799037745</v>
      </c>
      <c r="W135" s="300">
        <v>1.2241860412078784</v>
      </c>
      <c r="X135" s="300">
        <v>0.87488313194183498</v>
      </c>
      <c r="Y135" s="300">
        <f t="shared" ref="Y135:Y136" si="213">SUM(V135:X135)</f>
        <v>7.0113873530534878</v>
      </c>
    </row>
    <row r="136" spans="1:25" x14ac:dyDescent="0.2">
      <c r="A136" s="264" t="s">
        <v>363</v>
      </c>
      <c r="B136" s="301">
        <f>SUM(B134:B135)</f>
        <v>8.8556722167954067</v>
      </c>
      <c r="C136" s="301">
        <f t="shared" ref="C136" si="214">SUM(C134:C135)</f>
        <v>3.6855391336180574</v>
      </c>
      <c r="D136" s="301">
        <f t="shared" ref="D136" si="215">SUM(D134:D135)</f>
        <v>2.1447886495865482</v>
      </c>
      <c r="E136" s="301">
        <f t="shared" si="209"/>
        <v>14.686000000000012</v>
      </c>
      <c r="F136" s="301"/>
      <c r="G136" s="301">
        <f>SUM(G134:G135)</f>
        <v>9.4887759020586842</v>
      </c>
      <c r="H136" s="301">
        <f t="shared" ref="H136" si="216">SUM(H134:H135)</f>
        <v>3.1145036769213088</v>
      </c>
      <c r="I136" s="301">
        <f t="shared" ref="I136" si="217">SUM(I134:I135)</f>
        <v>2.5357204210200015</v>
      </c>
      <c r="J136" s="301">
        <f t="shared" si="210"/>
        <v>15.138999999999996</v>
      </c>
      <c r="K136" s="301"/>
      <c r="L136" s="301">
        <f>SUM(L134:L135)</f>
        <v>9.8899434973292291</v>
      </c>
      <c r="M136" s="301">
        <f t="shared" ref="M136" si="218">SUM(M134:M135)</f>
        <v>4.9506999575859876</v>
      </c>
      <c r="N136" s="301">
        <f t="shared" ref="N136" si="219">SUM(N134:N135)</f>
        <v>1.7923565450847665</v>
      </c>
      <c r="O136" s="301">
        <f t="shared" si="211"/>
        <v>16.632999999999981</v>
      </c>
      <c r="P136" s="301"/>
      <c r="Q136" s="301">
        <f>SUM(Q134:Q135)</f>
        <v>9.4503709374804643</v>
      </c>
      <c r="R136" s="301">
        <f t="shared" ref="R136" si="220">SUM(R134:R135)</f>
        <v>4.5003140312110359</v>
      </c>
      <c r="S136" s="301">
        <f t="shared" ref="S136" si="221">SUM(S134:S135)</f>
        <v>1.7353150313085091</v>
      </c>
      <c r="T136" s="301">
        <f t="shared" si="212"/>
        <v>15.686000000000011</v>
      </c>
      <c r="U136" s="301"/>
      <c r="V136" s="301">
        <f>SUM(V134:V135)</f>
        <v>10.224255317801108</v>
      </c>
      <c r="W136" s="301">
        <f t="shared" ref="W136" si="222">SUM(W134:W135)</f>
        <v>4.427983425772215</v>
      </c>
      <c r="X136" s="301">
        <f t="shared" ref="X136" si="223">SUM(X134:X135)</f>
        <v>1.8897612564266639</v>
      </c>
      <c r="Y136" s="301">
        <f t="shared" si="213"/>
        <v>16.541999999999987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16.24178483118498</v>
      </c>
      <c r="C143" s="300">
        <v>10.711587419052671</v>
      </c>
      <c r="D143" s="300">
        <v>5.4562758428745388</v>
      </c>
      <c r="E143" s="300">
        <f>SUM(B143:D143)</f>
        <v>32.409648093112189</v>
      </c>
      <c r="F143" s="300"/>
      <c r="G143" s="300">
        <v>20.242627984816355</v>
      </c>
      <c r="H143" s="300">
        <v>8.7353192243783049</v>
      </c>
      <c r="I143" s="300">
        <v>7.8779730460838255</v>
      </c>
      <c r="J143" s="300">
        <f>SUM(G143:I143)</f>
        <v>36.855920255278484</v>
      </c>
      <c r="K143" s="300"/>
      <c r="L143" s="300">
        <v>19.622081532050665</v>
      </c>
      <c r="M143" s="300">
        <v>8.3070700540105591</v>
      </c>
      <c r="N143" s="300">
        <v>4.9825469493613097</v>
      </c>
      <c r="O143" s="300">
        <f>SUM(L143:N143)</f>
        <v>32.911698535422531</v>
      </c>
      <c r="P143" s="300"/>
      <c r="Q143" s="300">
        <v>20.792817279752388</v>
      </c>
      <c r="R143" s="300">
        <v>8.8128913507787168</v>
      </c>
      <c r="S143" s="300">
        <v>5.4456314818201301</v>
      </c>
      <c r="T143" s="300">
        <f>SUM(Q143:S143)</f>
        <v>35.051340112351234</v>
      </c>
      <c r="U143" s="300"/>
      <c r="V143" s="300">
        <v>22.418772588204138</v>
      </c>
      <c r="W143" s="300">
        <v>9.5357655073142897</v>
      </c>
      <c r="X143" s="300">
        <v>6.2213206383344613</v>
      </c>
      <c r="Y143" s="300">
        <f>SUM(V143:X143)</f>
        <v>38.175858733852891</v>
      </c>
    </row>
    <row r="144" spans="1:25" x14ac:dyDescent="0.2">
      <c r="A144" s="260" t="s">
        <v>364</v>
      </c>
      <c r="B144" s="300">
        <v>26.6111249837233</v>
      </c>
      <c r="C144" s="300">
        <v>3.3789517389186088</v>
      </c>
      <c r="D144" s="300">
        <v>7.3092751842459229</v>
      </c>
      <c r="E144" s="300">
        <f t="shared" ref="E144:E145" si="224">SUM(B144:D144)</f>
        <v>37.299351906887836</v>
      </c>
      <c r="F144" s="300"/>
      <c r="G144" s="300">
        <v>28.578366669691619</v>
      </c>
      <c r="H144" s="300">
        <v>3.4896593313328506</v>
      </c>
      <c r="I144" s="300">
        <v>7.4830537436970008</v>
      </c>
      <c r="J144" s="300">
        <f t="shared" ref="J144:J145" si="225">SUM(G144:I144)</f>
        <v>39.55107974472147</v>
      </c>
      <c r="K144" s="300"/>
      <c r="L144" s="300">
        <v>29.3335777175236</v>
      </c>
      <c r="M144" s="300">
        <v>4.6985374525110073</v>
      </c>
      <c r="N144" s="300">
        <v>6.0261862945428932</v>
      </c>
      <c r="O144" s="300">
        <f t="shared" ref="O144:O145" si="226">SUM(L144:N144)</f>
        <v>40.058301464577504</v>
      </c>
      <c r="P144" s="300"/>
      <c r="Q144" s="300">
        <v>30.143503832790362</v>
      </c>
      <c r="R144" s="300">
        <v>5.006790596774116</v>
      </c>
      <c r="S144" s="300">
        <v>6.3623654580841764</v>
      </c>
      <c r="T144" s="300">
        <f t="shared" ref="T144:T145" si="227">SUM(Q144:S144)</f>
        <v>41.512659887648653</v>
      </c>
      <c r="U144" s="300"/>
      <c r="V144" s="300">
        <v>31.258061339817569</v>
      </c>
      <c r="W144" s="300">
        <v>5.5579702033585576</v>
      </c>
      <c r="X144" s="300">
        <v>6.8901097229711326</v>
      </c>
      <c r="Y144" s="300">
        <f t="shared" ref="Y144:Y145" si="228">SUM(V144:X144)</f>
        <v>43.706141266147256</v>
      </c>
    </row>
    <row r="145" spans="1:25" x14ac:dyDescent="0.2">
      <c r="A145" s="264" t="s">
        <v>363</v>
      </c>
      <c r="B145" s="301">
        <f>SUM(B143:B144)</f>
        <v>42.85290981490828</v>
      </c>
      <c r="C145" s="301">
        <f t="shared" ref="C145" si="229">SUM(C143:C144)</f>
        <v>14.09053915797128</v>
      </c>
      <c r="D145" s="301">
        <f t="shared" ref="D145" si="230">SUM(D143:D144)</f>
        <v>12.765551027120463</v>
      </c>
      <c r="E145" s="301">
        <f t="shared" si="224"/>
        <v>69.709000000000017</v>
      </c>
      <c r="F145" s="301"/>
      <c r="G145" s="301">
        <f>SUM(G143:G144)</f>
        <v>48.82099465450797</v>
      </c>
      <c r="H145" s="301">
        <f t="shared" ref="H145" si="231">SUM(H143:H144)</f>
        <v>12.224978555711155</v>
      </c>
      <c r="I145" s="301">
        <f t="shared" ref="I145" si="232">SUM(I143:I144)</f>
        <v>15.361026789780826</v>
      </c>
      <c r="J145" s="301">
        <f t="shared" si="225"/>
        <v>76.406999999999954</v>
      </c>
      <c r="K145" s="301"/>
      <c r="L145" s="301">
        <f>SUM(L143:L144)</f>
        <v>48.955659249574268</v>
      </c>
      <c r="M145" s="301">
        <f t="shared" ref="M145" si="233">SUM(M143:M144)</f>
        <v>13.005607506521567</v>
      </c>
      <c r="N145" s="301">
        <f t="shared" ref="N145" si="234">SUM(N143:N144)</f>
        <v>11.008733243904203</v>
      </c>
      <c r="O145" s="301">
        <f t="shared" si="226"/>
        <v>72.970000000000041</v>
      </c>
      <c r="P145" s="301"/>
      <c r="Q145" s="301">
        <f>SUM(Q143:Q144)</f>
        <v>50.93632111254275</v>
      </c>
      <c r="R145" s="301">
        <f t="shared" ref="R145" si="235">SUM(R143:R144)</f>
        <v>13.819681947552834</v>
      </c>
      <c r="S145" s="301">
        <f t="shared" ref="S145" si="236">SUM(S143:S144)</f>
        <v>11.807996939904307</v>
      </c>
      <c r="T145" s="301">
        <f t="shared" si="227"/>
        <v>76.563999999999879</v>
      </c>
      <c r="U145" s="301"/>
      <c r="V145" s="301">
        <f>SUM(V143:V144)</f>
        <v>53.676833928021708</v>
      </c>
      <c r="W145" s="301">
        <f t="shared" ref="W145" si="237">SUM(W143:W144)</f>
        <v>15.093735710672847</v>
      </c>
      <c r="X145" s="301">
        <f t="shared" ref="X145" si="238">SUM(X143:X144)</f>
        <v>13.111430361305594</v>
      </c>
      <c r="Y145" s="301">
        <f t="shared" si="228"/>
        <v>81.882000000000147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10.727517549187894</v>
      </c>
      <c r="C152" s="300">
        <v>9.6114498814817964</v>
      </c>
      <c r="D152" s="300">
        <v>3.3824568288276224</v>
      </c>
      <c r="E152" s="300">
        <f>SUM(B152:D152)</f>
        <v>23.721424259497311</v>
      </c>
      <c r="F152" s="300"/>
      <c r="G152" s="300">
        <v>11.542980195475284</v>
      </c>
      <c r="H152" s="300">
        <v>9.7092849918352151</v>
      </c>
      <c r="I152" s="300">
        <v>4.3486394000776718</v>
      </c>
      <c r="J152" s="300">
        <f>SUM(G152:I152)</f>
        <v>25.600904587388172</v>
      </c>
      <c r="K152" s="300"/>
      <c r="L152" s="300">
        <v>9.8231484168146732</v>
      </c>
      <c r="M152" s="300">
        <v>10.006286374590308</v>
      </c>
      <c r="N152" s="300">
        <v>4.0143952903270099</v>
      </c>
      <c r="O152" s="300">
        <f>SUM(L152:N152)</f>
        <v>23.843830081731991</v>
      </c>
      <c r="P152" s="300"/>
      <c r="Q152" s="300">
        <v>10.876514981431454</v>
      </c>
      <c r="R152" s="300">
        <v>10.679393570367271</v>
      </c>
      <c r="S152" s="300">
        <v>4.2937049664693792</v>
      </c>
      <c r="T152" s="300">
        <f>SUM(Q152:S152)</f>
        <v>25.8496135182681</v>
      </c>
      <c r="U152" s="300"/>
      <c r="V152" s="300">
        <v>12.213080064363844</v>
      </c>
      <c r="W152" s="300">
        <v>11.32941843593351</v>
      </c>
      <c r="X152" s="300">
        <v>4.7583352947042998</v>
      </c>
      <c r="Y152" s="300">
        <f>SUM(V152:X152)</f>
        <v>28.300833795001655</v>
      </c>
    </row>
    <row r="153" spans="1:25" x14ac:dyDescent="0.2">
      <c r="A153" s="260" t="s">
        <v>364</v>
      </c>
      <c r="B153" s="300">
        <v>19.237497384312263</v>
      </c>
      <c r="C153" s="300">
        <v>6.7364410689262293</v>
      </c>
      <c r="D153" s="300">
        <v>4.7056372872641115</v>
      </c>
      <c r="E153" s="300">
        <f t="shared" ref="E153:E154" si="239">SUM(B153:D153)</f>
        <v>30.679575740502603</v>
      </c>
      <c r="F153" s="300"/>
      <c r="G153" s="300">
        <v>19.290024786285663</v>
      </c>
      <c r="H153" s="300">
        <v>7.8511242980596831</v>
      </c>
      <c r="I153" s="300">
        <v>5.264946328266574</v>
      </c>
      <c r="J153" s="300">
        <f t="shared" ref="J153:J154" si="240">SUM(G153:I153)</f>
        <v>32.406095412611919</v>
      </c>
      <c r="K153" s="300"/>
      <c r="L153" s="300">
        <v>17.788593816313842</v>
      </c>
      <c r="M153" s="300">
        <v>7.7990587232825037</v>
      </c>
      <c r="N153" s="300">
        <v>4.4295173786715871</v>
      </c>
      <c r="O153" s="300">
        <f t="shared" ref="O153:O154" si="241">SUM(L153:N153)</f>
        <v>30.017169918267932</v>
      </c>
      <c r="P153" s="300"/>
      <c r="Q153" s="300">
        <v>19.348380994234397</v>
      </c>
      <c r="R153" s="300">
        <v>8.4654791632763775</v>
      </c>
      <c r="S153" s="300">
        <v>4.7425263242211182</v>
      </c>
      <c r="T153" s="300">
        <f t="shared" ref="T153:T154" si="242">SUM(Q153:S153)</f>
        <v>32.556386481731892</v>
      </c>
      <c r="U153" s="300"/>
      <c r="V153" s="300">
        <v>21.252281254971304</v>
      </c>
      <c r="W153" s="300">
        <v>9.2134505001795794</v>
      </c>
      <c r="X153" s="300">
        <v>5.2254344498474428</v>
      </c>
      <c r="Y153" s="300">
        <f t="shared" ref="Y153:Y154" si="243">SUM(V153:X153)</f>
        <v>35.691166204998325</v>
      </c>
    </row>
    <row r="154" spans="1:25" x14ac:dyDescent="0.2">
      <c r="A154" s="264" t="s">
        <v>363</v>
      </c>
      <c r="B154" s="301">
        <f>SUM(B152:B153)</f>
        <v>29.965014933500157</v>
      </c>
      <c r="C154" s="301">
        <f t="shared" ref="C154" si="244">SUM(C152:C153)</f>
        <v>16.347890950408026</v>
      </c>
      <c r="D154" s="301">
        <f t="shared" ref="D154" si="245">SUM(D152:D153)</f>
        <v>8.0880941160917335</v>
      </c>
      <c r="E154" s="301">
        <f t="shared" si="239"/>
        <v>54.400999999999918</v>
      </c>
      <c r="F154" s="301"/>
      <c r="G154" s="301">
        <f>SUM(G152:G153)</f>
        <v>30.833004981760947</v>
      </c>
      <c r="H154" s="301">
        <f t="shared" ref="H154" si="246">SUM(H152:H153)</f>
        <v>17.560409289894899</v>
      </c>
      <c r="I154" s="301">
        <f t="shared" ref="I154" si="247">SUM(I152:I153)</f>
        <v>9.6135857283442459</v>
      </c>
      <c r="J154" s="301">
        <f t="shared" si="240"/>
        <v>58.00700000000009</v>
      </c>
      <c r="K154" s="301"/>
      <c r="L154" s="301">
        <f>SUM(L152:L153)</f>
        <v>27.611742233128517</v>
      </c>
      <c r="M154" s="301">
        <f t="shared" ref="M154" si="248">SUM(M152:M153)</f>
        <v>17.805345097872813</v>
      </c>
      <c r="N154" s="301">
        <f t="shared" ref="N154" si="249">SUM(N152:N153)</f>
        <v>8.4439126689985962</v>
      </c>
      <c r="O154" s="301">
        <f t="shared" si="241"/>
        <v>53.860999999999919</v>
      </c>
      <c r="P154" s="301"/>
      <c r="Q154" s="301">
        <f>SUM(Q152:Q153)</f>
        <v>30.224895975665852</v>
      </c>
      <c r="R154" s="301">
        <f t="shared" ref="R154" si="250">SUM(R152:R153)</f>
        <v>19.144872733643648</v>
      </c>
      <c r="S154" s="301">
        <f t="shared" ref="S154" si="251">SUM(S152:S153)</f>
        <v>9.0362312906904982</v>
      </c>
      <c r="T154" s="301">
        <f t="shared" si="242"/>
        <v>58.405999999999992</v>
      </c>
      <c r="U154" s="301"/>
      <c r="V154" s="301">
        <f>SUM(V152:V153)</f>
        <v>33.465361319335145</v>
      </c>
      <c r="W154" s="301">
        <f t="shared" ref="W154" si="252">SUM(W152:W153)</f>
        <v>20.542868936113088</v>
      </c>
      <c r="X154" s="301">
        <f t="shared" ref="X154" si="253">SUM(X152:X153)</f>
        <v>9.9837697445517435</v>
      </c>
      <c r="Y154" s="301">
        <f t="shared" si="243"/>
        <v>63.991999999999976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9.4135146088026325</v>
      </c>
      <c r="C161" s="300">
        <v>7.7935431578634198</v>
      </c>
      <c r="D161" s="300">
        <v>0.93795325173811017</v>
      </c>
      <c r="E161" s="300">
        <f>SUM(B161:D161)</f>
        <v>18.145011018404166</v>
      </c>
      <c r="F161" s="300"/>
      <c r="G161" s="300">
        <v>9.3800019367753098</v>
      </c>
      <c r="H161" s="300">
        <v>7.5714516754388006</v>
      </c>
      <c r="I161" s="300">
        <v>0.73611659886903835</v>
      </c>
      <c r="J161" s="300">
        <f>SUM(G161:I161)</f>
        <v>17.687570211083148</v>
      </c>
      <c r="K161" s="300"/>
      <c r="L161" s="300">
        <v>9.6667188343154233</v>
      </c>
      <c r="M161" s="300">
        <v>7.6943451009216242</v>
      </c>
      <c r="N161" s="300">
        <v>1.039313594125872</v>
      </c>
      <c r="O161" s="300">
        <f>SUM(L161:N161)</f>
        <v>18.40037752936292</v>
      </c>
      <c r="P161" s="300"/>
      <c r="Q161" s="300">
        <v>9.7254372994368055</v>
      </c>
      <c r="R161" s="300">
        <v>7.7570244589845521</v>
      </c>
      <c r="S161" s="300">
        <v>1.0469712801135591</v>
      </c>
      <c r="T161" s="300">
        <f>SUM(Q161:S161)</f>
        <v>18.529433038534918</v>
      </c>
      <c r="U161" s="300"/>
      <c r="V161" s="300">
        <v>9.6495344464505521</v>
      </c>
      <c r="W161" s="300">
        <v>7.6998837043502215</v>
      </c>
      <c r="X161" s="300">
        <v>1.0473873134508604</v>
      </c>
      <c r="Y161" s="300">
        <f>SUM(V161:X161)</f>
        <v>18.396805464251635</v>
      </c>
    </row>
    <row r="162" spans="1:25" x14ac:dyDescent="0.2">
      <c r="A162" s="260" t="s">
        <v>364</v>
      </c>
      <c r="B162" s="300">
        <v>11.86022519405331</v>
      </c>
      <c r="C162" s="300">
        <v>1.7114616972375709</v>
      </c>
      <c r="D162" s="300">
        <v>0.97930209030496418</v>
      </c>
      <c r="E162" s="300">
        <f t="shared" ref="E162:E163" si="254">SUM(B162:D162)</f>
        <v>14.550988981595845</v>
      </c>
      <c r="F162" s="300"/>
      <c r="G162" s="300">
        <v>11.247600232451207</v>
      </c>
      <c r="H162" s="300">
        <v>1.6283720705047973</v>
      </c>
      <c r="I162" s="300">
        <v>0.76645748596089991</v>
      </c>
      <c r="J162" s="300">
        <f t="shared" ref="J162:J163" si="255">SUM(G162:I162)</f>
        <v>13.642429788916903</v>
      </c>
      <c r="K162" s="300"/>
      <c r="L162" s="300">
        <v>11.615637059094901</v>
      </c>
      <c r="M162" s="300">
        <v>1.6728468863481365</v>
      </c>
      <c r="N162" s="300">
        <v>0.62813852519398361</v>
      </c>
      <c r="O162" s="300">
        <f t="shared" ref="O162:O163" si="256">SUM(L162:N162)</f>
        <v>13.916622470637021</v>
      </c>
      <c r="P162" s="300"/>
      <c r="Q162" s="300">
        <v>11.45035809464718</v>
      </c>
      <c r="R162" s="300">
        <v>1.7736637183912003</v>
      </c>
      <c r="S162" s="300">
        <v>0.63254514842668985</v>
      </c>
      <c r="T162" s="300">
        <f t="shared" ref="T162:T163" si="257">SUM(Q162:S162)</f>
        <v>13.85656696146507</v>
      </c>
      <c r="U162" s="300"/>
      <c r="V162" s="300">
        <v>10.898519192509545</v>
      </c>
      <c r="W162" s="300">
        <v>1.9413329326996303</v>
      </c>
      <c r="X162" s="300">
        <v>0.63434241053920859</v>
      </c>
      <c r="Y162" s="300">
        <f t="shared" ref="Y162:Y163" si="258">SUM(V162:X162)</f>
        <v>13.474194535748383</v>
      </c>
    </row>
    <row r="163" spans="1:25" x14ac:dyDescent="0.2">
      <c r="A163" s="264" t="s">
        <v>363</v>
      </c>
      <c r="B163" s="301">
        <f>SUM(B161:B162)</f>
        <v>21.273739802855943</v>
      </c>
      <c r="C163" s="301">
        <f t="shared" ref="C163" si="259">SUM(C161:C162)</f>
        <v>9.5050048551009905</v>
      </c>
      <c r="D163" s="301">
        <f t="shared" ref="D163" si="260">SUM(D161:D162)</f>
        <v>1.9172553420430742</v>
      </c>
      <c r="E163" s="301">
        <f t="shared" si="254"/>
        <v>32.696000000000012</v>
      </c>
      <c r="F163" s="301"/>
      <c r="G163" s="301">
        <f>SUM(G161:G162)</f>
        <v>20.627602169226517</v>
      </c>
      <c r="H163" s="301">
        <f t="shared" ref="H163" si="261">SUM(H161:H162)</f>
        <v>9.199823745943597</v>
      </c>
      <c r="I163" s="301">
        <f t="shared" ref="I163" si="262">SUM(I161:I162)</f>
        <v>1.5025740848299383</v>
      </c>
      <c r="J163" s="301">
        <f t="shared" si="255"/>
        <v>31.330000000000052</v>
      </c>
      <c r="K163" s="301"/>
      <c r="L163" s="301">
        <f>SUM(L161:L162)</f>
        <v>21.282355893410326</v>
      </c>
      <c r="M163" s="301">
        <f t="shared" ref="M163" si="263">SUM(M161:M162)</f>
        <v>9.3671919872697611</v>
      </c>
      <c r="N163" s="301">
        <f t="shared" ref="N163" si="264">SUM(N161:N162)</f>
        <v>1.6674521193198557</v>
      </c>
      <c r="O163" s="301">
        <f t="shared" si="256"/>
        <v>32.316999999999943</v>
      </c>
      <c r="P163" s="301"/>
      <c r="Q163" s="301">
        <f>SUM(Q161:Q162)</f>
        <v>21.175795394083984</v>
      </c>
      <c r="R163" s="301">
        <f t="shared" ref="R163" si="265">SUM(R161:R162)</f>
        <v>9.5306881773757528</v>
      </c>
      <c r="S163" s="301">
        <f t="shared" ref="S163" si="266">SUM(S161:S162)</f>
        <v>1.6795164285402491</v>
      </c>
      <c r="T163" s="301">
        <f t="shared" si="257"/>
        <v>32.385999999999981</v>
      </c>
      <c r="U163" s="301"/>
      <c r="V163" s="301">
        <f>SUM(V161:V162)</f>
        <v>20.548053638960099</v>
      </c>
      <c r="W163" s="301">
        <f t="shared" ref="W163" si="267">SUM(W161:W162)</f>
        <v>9.6412166370498511</v>
      </c>
      <c r="X163" s="301">
        <f t="shared" ref="X163" si="268">SUM(X161:X162)</f>
        <v>1.681729723990069</v>
      </c>
      <c r="Y163" s="301">
        <f t="shared" si="258"/>
        <v>31.87100000000002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18.771980907483226</v>
      </c>
      <c r="C170" s="300">
        <v>23.931837708062869</v>
      </c>
      <c r="D170" s="300">
        <v>5.7793317422177077</v>
      </c>
      <c r="E170" s="300">
        <f>SUM(B170:D170)</f>
        <v>48.483150357763805</v>
      </c>
      <c r="F170" s="300"/>
      <c r="G170" s="300">
        <v>17.845136010536091</v>
      </c>
      <c r="H170" s="300">
        <v>23.593757078616385</v>
      </c>
      <c r="I170" s="300">
        <v>5.3553221990490751</v>
      </c>
      <c r="J170" s="300">
        <f>SUM(G170:I170)</f>
        <v>46.794215288201549</v>
      </c>
      <c r="K170" s="300"/>
      <c r="L170" s="300">
        <v>16.689414746743399</v>
      </c>
      <c r="M170" s="300">
        <v>22.997262313270735</v>
      </c>
      <c r="N170" s="300">
        <v>5.1991365101307885</v>
      </c>
      <c r="O170" s="300">
        <f>SUM(L170:N170)</f>
        <v>44.885813570144919</v>
      </c>
      <c r="P170" s="300"/>
      <c r="Q170" s="300">
        <v>17.221365077649086</v>
      </c>
      <c r="R170" s="300">
        <v>22.714676122340716</v>
      </c>
      <c r="S170" s="300">
        <v>5.3068245465637345</v>
      </c>
      <c r="T170" s="300">
        <f>SUM(Q170:S170)</f>
        <v>45.242865746553534</v>
      </c>
      <c r="U170" s="300"/>
      <c r="V170" s="300">
        <v>18.75615128681595</v>
      </c>
      <c r="W170" s="300">
        <v>22.614641055477342</v>
      </c>
      <c r="X170" s="300">
        <v>5.5312817254234865</v>
      </c>
      <c r="Y170" s="300">
        <f>SUM(V170:X170)</f>
        <v>46.902074067716782</v>
      </c>
    </row>
    <row r="171" spans="1:25" x14ac:dyDescent="0.2">
      <c r="A171" s="260" t="s">
        <v>364</v>
      </c>
      <c r="B171" s="300">
        <v>12.31804295979488</v>
      </c>
      <c r="C171" s="300">
        <v>4.9072553697261849</v>
      </c>
      <c r="D171" s="300">
        <v>2.6315513127150916</v>
      </c>
      <c r="E171" s="300">
        <f t="shared" ref="E171" si="269">SUM(B171:D171)</f>
        <v>19.85684964223616</v>
      </c>
      <c r="F171" s="300"/>
      <c r="G171" s="300">
        <v>11.300592704212235</v>
      </c>
      <c r="H171" s="300">
        <v>5.1710590338592795</v>
      </c>
      <c r="I171" s="300">
        <v>3.1561329737268475</v>
      </c>
      <c r="J171" s="300">
        <f t="shared" ref="J171:J172" si="270">SUM(G171:I171)</f>
        <v>19.627784711798363</v>
      </c>
      <c r="K171" s="300"/>
      <c r="L171" s="300">
        <v>10.66319983427641</v>
      </c>
      <c r="M171" s="300">
        <v>5.3698145310685268</v>
      </c>
      <c r="N171" s="300">
        <v>3.4611720645101518</v>
      </c>
      <c r="O171" s="300">
        <f t="shared" ref="O171:O172" si="271">SUM(L171:N171)</f>
        <v>19.494186429855088</v>
      </c>
      <c r="P171" s="300"/>
      <c r="Q171" s="300">
        <v>10.62324143942414</v>
      </c>
      <c r="R171" s="300">
        <v>5.4933110445546447</v>
      </c>
      <c r="S171" s="300">
        <v>3.5615817694676863</v>
      </c>
      <c r="T171" s="300">
        <f t="shared" ref="T171:T172" si="272">SUM(Q171:S171)</f>
        <v>19.678134253446473</v>
      </c>
      <c r="U171" s="300"/>
      <c r="V171" s="300">
        <v>10.777726689165124</v>
      </c>
      <c r="W171" s="300">
        <v>5.8413644089187269</v>
      </c>
      <c r="X171" s="300">
        <v>3.8208348341993239</v>
      </c>
      <c r="Y171" s="300">
        <f t="shared" ref="Y171:Y172" si="273">SUM(V171:X171)</f>
        <v>20.439925932283174</v>
      </c>
    </row>
    <row r="172" spans="1:25" x14ac:dyDescent="0.2">
      <c r="A172" s="264" t="s">
        <v>363</v>
      </c>
      <c r="B172" s="301">
        <f>SUM(B170:B171)</f>
        <v>31.090023867278106</v>
      </c>
      <c r="C172" s="301">
        <f t="shared" ref="C172" si="274">SUM(C170:C171)</f>
        <v>28.839093077789052</v>
      </c>
      <c r="D172" s="301">
        <f t="shared" ref="D172" si="275">SUM(D170:D171)</f>
        <v>8.4108830549327998</v>
      </c>
      <c r="E172" s="301">
        <f>SUM(B172:D172)</f>
        <v>68.339999999999961</v>
      </c>
      <c r="F172" s="301"/>
      <c r="G172" s="301">
        <f>SUM(G170:G171)</f>
        <v>29.145728714748326</v>
      </c>
      <c r="H172" s="301">
        <f t="shared" ref="H172" si="276">SUM(H170:H171)</f>
        <v>28.764816112475664</v>
      </c>
      <c r="I172" s="301">
        <f t="shared" ref="I172" si="277">SUM(I170:I171)</f>
        <v>8.5114551727759231</v>
      </c>
      <c r="J172" s="301">
        <f t="shared" si="270"/>
        <v>66.421999999999912</v>
      </c>
      <c r="K172" s="301"/>
      <c r="L172" s="301">
        <f>SUM(L170:L171)</f>
        <v>27.352614581019807</v>
      </c>
      <c r="M172" s="301">
        <f t="shared" ref="M172" si="278">SUM(M170:M171)</f>
        <v>28.367076844339262</v>
      </c>
      <c r="N172" s="301">
        <f t="shared" ref="N172" si="279">SUM(N170:N171)</f>
        <v>8.6603085746409398</v>
      </c>
      <c r="O172" s="301">
        <f t="shared" si="271"/>
        <v>64.38000000000001</v>
      </c>
      <c r="P172" s="301"/>
      <c r="Q172" s="301">
        <f>SUM(Q170:Q171)</f>
        <v>27.844606517073224</v>
      </c>
      <c r="R172" s="301">
        <f t="shared" ref="R172" si="280">SUM(R170:R171)</f>
        <v>28.207987166895361</v>
      </c>
      <c r="S172" s="301">
        <f t="shared" ref="S172" si="281">SUM(S170:S171)</f>
        <v>8.8684063160314217</v>
      </c>
      <c r="T172" s="301">
        <f t="shared" si="272"/>
        <v>64.921000000000006</v>
      </c>
      <c r="U172" s="301"/>
      <c r="V172" s="301">
        <f>SUM(V170:V171)</f>
        <v>29.533877975981074</v>
      </c>
      <c r="W172" s="301">
        <f t="shared" ref="W172" si="282">SUM(W170:W171)</f>
        <v>28.456005464396071</v>
      </c>
      <c r="X172" s="301">
        <f t="shared" ref="X172" si="283">SUM(X170:X171)</f>
        <v>9.3521165596228109</v>
      </c>
      <c r="Y172" s="301">
        <f t="shared" si="273"/>
        <v>67.341999999999956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35.477766138211081</v>
      </c>
      <c r="C179" s="300">
        <v>33.500115272147845</v>
      </c>
      <c r="D179" s="300">
        <v>7.8093682700479805</v>
      </c>
      <c r="E179" s="300">
        <f>SUM(B179:D179)</f>
        <v>76.787249680406902</v>
      </c>
      <c r="F179" s="300"/>
      <c r="G179" s="300">
        <v>38.447624978930932</v>
      </c>
      <c r="H179" s="300">
        <v>36.295972879045344</v>
      </c>
      <c r="I179" s="300">
        <v>7.4670598776489481</v>
      </c>
      <c r="J179" s="300">
        <f>SUM(G179:I179)</f>
        <v>82.210657735625233</v>
      </c>
      <c r="K179" s="300"/>
      <c r="L179" s="300">
        <v>36.708782473834027</v>
      </c>
      <c r="M179" s="300">
        <v>34.279860518883034</v>
      </c>
      <c r="N179" s="300">
        <v>7.0880758550768634</v>
      </c>
      <c r="O179" s="300">
        <f>SUM(L179:N179)</f>
        <v>78.076718847793927</v>
      </c>
      <c r="P179" s="300"/>
      <c r="Q179" s="300">
        <v>40.275683941262727</v>
      </c>
      <c r="R179" s="300">
        <v>35.419911440049965</v>
      </c>
      <c r="S179" s="300">
        <v>7.9671485069292647</v>
      </c>
      <c r="T179" s="300">
        <f>SUM(Q179:S179)</f>
        <v>83.662743888241963</v>
      </c>
      <c r="U179" s="300"/>
      <c r="V179" s="300">
        <v>45.352676124272044</v>
      </c>
      <c r="W179" s="300">
        <v>35.231793618810897</v>
      </c>
      <c r="X179" s="300">
        <v>9.1975226439965638</v>
      </c>
      <c r="Y179" s="300">
        <f>SUM(V179:X179)</f>
        <v>89.781992387079498</v>
      </c>
    </row>
    <row r="180" spans="1:25" x14ac:dyDescent="0.2">
      <c r="A180" s="260" t="s">
        <v>364</v>
      </c>
      <c r="B180" s="300">
        <v>14.838441345678227</v>
      </c>
      <c r="C180" s="300">
        <v>5.5445873090213293</v>
      </c>
      <c r="D180" s="300">
        <v>1.1927216648935566</v>
      </c>
      <c r="E180" s="300">
        <f t="shared" ref="E180:E181" si="284">SUM(B180:D180)</f>
        <v>21.575750319593116</v>
      </c>
      <c r="F180" s="300"/>
      <c r="G180" s="300">
        <v>13.333862102320984</v>
      </c>
      <c r="H180" s="300">
        <v>4.3674601572850751</v>
      </c>
      <c r="I180" s="300">
        <v>1.9850200047687601</v>
      </c>
      <c r="J180" s="300">
        <f t="shared" ref="J180:J181" si="285">SUM(G180:I180)</f>
        <v>19.686342264374819</v>
      </c>
      <c r="K180" s="300"/>
      <c r="L180" s="300">
        <v>13.105762125873008</v>
      </c>
      <c r="M180" s="300">
        <v>5.6108367710257836</v>
      </c>
      <c r="N180" s="300">
        <v>1.7746822553073935</v>
      </c>
      <c r="O180" s="300">
        <f t="shared" ref="O180:O181" si="286">SUM(L180:N180)</f>
        <v>20.491281152206184</v>
      </c>
      <c r="P180" s="300"/>
      <c r="Q180" s="300">
        <v>14.055769911771378</v>
      </c>
      <c r="R180" s="300">
        <v>6.0926383371978741</v>
      </c>
      <c r="S180" s="300">
        <v>1.8308478627889042</v>
      </c>
      <c r="T180" s="300">
        <f t="shared" ref="T180:T181" si="287">SUM(Q180:S180)</f>
        <v>21.979256111758158</v>
      </c>
      <c r="U180" s="300"/>
      <c r="V180" s="300">
        <v>15.155238055813697</v>
      </c>
      <c r="W180" s="300">
        <v>6.7214159746729765</v>
      </c>
      <c r="X180" s="300">
        <v>1.8043535824339052</v>
      </c>
      <c r="Y180" s="300">
        <f t="shared" ref="Y180:Y181" si="288">SUM(V180:X180)</f>
        <v>23.681007612920578</v>
      </c>
    </row>
    <row r="181" spans="1:25" x14ac:dyDescent="0.2">
      <c r="A181" s="264" t="s">
        <v>363</v>
      </c>
      <c r="B181" s="301">
        <f>SUM(B179:B180)</f>
        <v>50.316207483889308</v>
      </c>
      <c r="C181" s="301">
        <f t="shared" ref="C181" si="289">SUM(C179:C180)</f>
        <v>39.044702581169176</v>
      </c>
      <c r="D181" s="301">
        <f t="shared" ref="D181" si="290">SUM(D179:D180)</f>
        <v>9.0020899349415373</v>
      </c>
      <c r="E181" s="301">
        <f t="shared" si="284"/>
        <v>98.363000000000014</v>
      </c>
      <c r="F181" s="301"/>
      <c r="G181" s="301">
        <f>SUM(G179:G180)</f>
        <v>51.781487081251917</v>
      </c>
      <c r="H181" s="301">
        <f t="shared" ref="H181" si="291">SUM(H179:H180)</f>
        <v>40.663433036330417</v>
      </c>
      <c r="I181" s="301">
        <f t="shared" ref="I181" si="292">SUM(I179:I180)</f>
        <v>9.4520798824177081</v>
      </c>
      <c r="J181" s="301">
        <f t="shared" si="285"/>
        <v>101.89700000000005</v>
      </c>
      <c r="K181" s="301"/>
      <c r="L181" s="301">
        <f>SUM(L179:L180)</f>
        <v>49.814544599707034</v>
      </c>
      <c r="M181" s="301">
        <f t="shared" ref="M181" si="293">SUM(M179:M180)</f>
        <v>39.890697289908815</v>
      </c>
      <c r="N181" s="301">
        <f t="shared" ref="N181" si="294">SUM(N179:N180)</f>
        <v>8.8627581103842576</v>
      </c>
      <c r="O181" s="301">
        <f t="shared" si="286"/>
        <v>98.568000000000112</v>
      </c>
      <c r="P181" s="301"/>
      <c r="Q181" s="301">
        <f>SUM(Q179:Q180)</f>
        <v>54.331453853034105</v>
      </c>
      <c r="R181" s="301">
        <f t="shared" ref="R181" si="295">SUM(R179:R180)</f>
        <v>41.512549777247841</v>
      </c>
      <c r="S181" s="301">
        <f t="shared" ref="S181" si="296">SUM(S179:S180)</f>
        <v>9.7979963697181685</v>
      </c>
      <c r="T181" s="301">
        <f t="shared" si="287"/>
        <v>105.64200000000011</v>
      </c>
      <c r="U181" s="301"/>
      <c r="V181" s="301">
        <f>SUM(V179:V180)</f>
        <v>60.507914180085741</v>
      </c>
      <c r="W181" s="301">
        <f t="shared" ref="W181" si="297">SUM(W179:W180)</f>
        <v>41.953209593483876</v>
      </c>
      <c r="X181" s="301">
        <f t="shared" ref="X181" si="298">SUM(X179:X180)</f>
        <v>11.001876226430468</v>
      </c>
      <c r="Y181" s="301">
        <f t="shared" si="288"/>
        <v>113.46300000000009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2.9934684127231868</v>
      </c>
      <c r="C188" s="300">
        <v>5.0156954763005004</v>
      </c>
      <c r="D188" s="300">
        <v>3.3227354684299155</v>
      </c>
      <c r="E188" s="300">
        <f>SUM(B188:D188)</f>
        <v>11.331899357453603</v>
      </c>
      <c r="F188" s="300"/>
      <c r="G188" s="300">
        <v>2.7497142503334526</v>
      </c>
      <c r="H188" s="300">
        <v>5.480017582097009</v>
      </c>
      <c r="I188" s="300">
        <v>3.2650160761922513</v>
      </c>
      <c r="J188" s="300">
        <f>SUM(G188:I188)</f>
        <v>11.494747908622713</v>
      </c>
      <c r="K188" s="300"/>
      <c r="L188" s="300">
        <v>2.9220887299234573</v>
      </c>
      <c r="M188" s="300">
        <v>4.9202456594910622</v>
      </c>
      <c r="N188" s="300">
        <v>3.6672205640931828</v>
      </c>
      <c r="O188" s="300">
        <f>SUM(L188:N188)</f>
        <v>11.509554953507703</v>
      </c>
      <c r="P188" s="300"/>
      <c r="Q188" s="300">
        <v>3.1668925852567646</v>
      </c>
      <c r="R188" s="300">
        <v>5.5624681083378613</v>
      </c>
      <c r="S188" s="300">
        <v>3.8702442224784539</v>
      </c>
      <c r="T188" s="300">
        <f>SUM(Q188:S188)</f>
        <v>12.59960491607308</v>
      </c>
      <c r="U188" s="300"/>
      <c r="V188" s="300">
        <v>3.2900869136874489</v>
      </c>
      <c r="W188" s="300">
        <v>6.1128004477177562</v>
      </c>
      <c r="X188" s="300">
        <v>4.3175358309355403</v>
      </c>
      <c r="Y188" s="300">
        <f>SUM(V188:X188)</f>
        <v>13.720423192340746</v>
      </c>
    </row>
    <row r="189" spans="1:25" x14ac:dyDescent="0.2">
      <c r="A189" s="260" t="s">
        <v>364</v>
      </c>
      <c r="B189" s="300">
        <v>4.89093413093926</v>
      </c>
      <c r="C189" s="300">
        <v>3.4491045630373689</v>
      </c>
      <c r="D189" s="300">
        <v>4.8510619485698134</v>
      </c>
      <c r="E189" s="300">
        <f t="shared" ref="E189:E190" si="299">SUM(B189:D189)</f>
        <v>13.191100642546441</v>
      </c>
      <c r="F189" s="300"/>
      <c r="G189" s="300">
        <v>4.1227464173886945</v>
      </c>
      <c r="H189" s="300">
        <v>3.5528617516807381</v>
      </c>
      <c r="I189" s="300">
        <v>3.6366439223078451</v>
      </c>
      <c r="J189" s="300">
        <f t="shared" ref="J189:J190" si="300">SUM(G189:I189)</f>
        <v>11.312252091377278</v>
      </c>
      <c r="K189" s="300"/>
      <c r="L189" s="300">
        <v>3.94531865159062</v>
      </c>
      <c r="M189" s="300">
        <v>3.1607526352338091</v>
      </c>
      <c r="N189" s="300">
        <v>2.9293737596678806</v>
      </c>
      <c r="O189" s="300">
        <f t="shared" ref="O189:O190" si="301">SUM(L189:N189)</f>
        <v>10.03544504649231</v>
      </c>
      <c r="P189" s="300"/>
      <c r="Q189" s="300">
        <v>4.4784771780876627</v>
      </c>
      <c r="R189" s="300">
        <v>3.6798422936739152</v>
      </c>
      <c r="S189" s="300">
        <v>3.2830756121653311</v>
      </c>
      <c r="T189" s="300">
        <f t="shared" ref="T189:T190" si="302">SUM(Q189:S189)</f>
        <v>11.44139508392691</v>
      </c>
      <c r="U189" s="300"/>
      <c r="V189" s="300">
        <v>4.9934890659506133</v>
      </c>
      <c r="W189" s="300">
        <v>4.2476733351569189</v>
      </c>
      <c r="X189" s="300">
        <v>3.8174144065517086</v>
      </c>
      <c r="Y189" s="300">
        <f t="shared" ref="Y189:Y190" si="303">SUM(V189:X189)</f>
        <v>13.058576807659241</v>
      </c>
    </row>
    <row r="190" spans="1:25" x14ac:dyDescent="0.2">
      <c r="A190" s="264" t="s">
        <v>363</v>
      </c>
      <c r="B190" s="301">
        <f>SUM(B188:B189)</f>
        <v>7.8844025436624463</v>
      </c>
      <c r="C190" s="301">
        <f t="shared" ref="C190" si="304">SUM(C188:C189)</f>
        <v>8.4648000393378702</v>
      </c>
      <c r="D190" s="301">
        <f t="shared" ref="D190" si="305">SUM(D188:D189)</f>
        <v>8.1737974169997294</v>
      </c>
      <c r="E190" s="301">
        <f t="shared" si="299"/>
        <v>24.523000000000046</v>
      </c>
      <c r="F190" s="301"/>
      <c r="G190" s="301">
        <f>SUM(G188:G189)</f>
        <v>6.8724606677221471</v>
      </c>
      <c r="H190" s="301">
        <f t="shared" ref="H190" si="306">SUM(H188:H189)</f>
        <v>9.0328793337777462</v>
      </c>
      <c r="I190" s="301">
        <f t="shared" ref="I190" si="307">SUM(I188:I189)</f>
        <v>6.9016599985000964</v>
      </c>
      <c r="J190" s="301">
        <f t="shared" si="300"/>
        <v>22.806999999999992</v>
      </c>
      <c r="K190" s="301"/>
      <c r="L190" s="301">
        <f>SUM(L188:L189)</f>
        <v>6.8674073815140773</v>
      </c>
      <c r="M190" s="301">
        <f t="shared" ref="M190" si="308">SUM(M188:M189)</f>
        <v>8.0809982947248713</v>
      </c>
      <c r="N190" s="301">
        <f t="shared" ref="N190" si="309">SUM(N188:N189)</f>
        <v>6.5965943237610638</v>
      </c>
      <c r="O190" s="301">
        <f t="shared" si="301"/>
        <v>21.545000000000012</v>
      </c>
      <c r="P190" s="301"/>
      <c r="Q190" s="301">
        <f>SUM(Q188:Q189)</f>
        <v>7.6453697633444273</v>
      </c>
      <c r="R190" s="301">
        <f t="shared" ref="R190" si="310">SUM(R188:R189)</f>
        <v>9.2423104020117766</v>
      </c>
      <c r="S190" s="301">
        <f t="shared" ref="S190" si="311">SUM(S188:S189)</f>
        <v>7.153319834643785</v>
      </c>
      <c r="T190" s="301">
        <f t="shared" si="302"/>
        <v>24.04099999999999</v>
      </c>
      <c r="U190" s="301"/>
      <c r="V190" s="301">
        <f>SUM(V188:V189)</f>
        <v>8.2835759796380621</v>
      </c>
      <c r="W190" s="301">
        <f t="shared" ref="W190" si="312">SUM(W188:W189)</f>
        <v>10.360473782874674</v>
      </c>
      <c r="X190" s="301">
        <f t="shared" ref="X190" si="313">SUM(X188:X189)</f>
        <v>8.1349502374872493</v>
      </c>
      <c r="Y190" s="301">
        <f t="shared" si="303"/>
        <v>26.778999999999986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4.0001742047652797</v>
      </c>
      <c r="C197" s="300">
        <v>5.0080339716892439</v>
      </c>
      <c r="D197" s="300">
        <v>5.9869855239098317</v>
      </c>
      <c r="E197" s="300">
        <f>SUM(B197:D197)</f>
        <v>14.995193700364355</v>
      </c>
      <c r="F197" s="300"/>
      <c r="G197" s="300">
        <v>5.4854323569369718</v>
      </c>
      <c r="H197" s="300">
        <v>5.3394369606848491</v>
      </c>
      <c r="I197" s="300">
        <v>6.4038247052776089</v>
      </c>
      <c r="J197" s="300">
        <f>SUM(G197:I197)</f>
        <v>17.228694022899433</v>
      </c>
      <c r="K197" s="300"/>
      <c r="L197" s="300">
        <v>5.2543756485507931</v>
      </c>
      <c r="M197" s="300">
        <v>6.7157488759320616</v>
      </c>
      <c r="N197" s="300">
        <v>6.8836163955690761</v>
      </c>
      <c r="O197" s="300">
        <f>SUM(L197:N197)</f>
        <v>18.853740920051933</v>
      </c>
      <c r="P197" s="300"/>
      <c r="Q197" s="300">
        <v>5.0235574664834477</v>
      </c>
      <c r="R197" s="300">
        <v>6.5337055317663566</v>
      </c>
      <c r="S197" s="300">
        <v>6.8149667576674009</v>
      </c>
      <c r="T197" s="300">
        <f>SUM(Q197:S197)</f>
        <v>18.372229755917203</v>
      </c>
      <c r="U197" s="300"/>
      <c r="V197" s="300">
        <v>4.8529590226765569</v>
      </c>
      <c r="W197" s="300">
        <v>6.3998581047380361</v>
      </c>
      <c r="X197" s="300">
        <v>6.7885142000454701</v>
      </c>
      <c r="Y197" s="300">
        <f>SUM(V197:X197)</f>
        <v>18.041331327460064</v>
      </c>
    </row>
    <row r="198" spans="1:25" x14ac:dyDescent="0.2">
      <c r="A198" s="260" t="s">
        <v>364</v>
      </c>
      <c r="B198" s="300">
        <v>6.134040354911046</v>
      </c>
      <c r="C198" s="300">
        <v>1.3979635550199332</v>
      </c>
      <c r="D198" s="300">
        <v>3.389802389704657</v>
      </c>
      <c r="E198" s="300">
        <f t="shared" ref="E198:E199" si="314">SUM(B198:D198)</f>
        <v>10.921806299635636</v>
      </c>
      <c r="F198" s="300"/>
      <c r="G198" s="300">
        <v>6.3797867222134865</v>
      </c>
      <c r="H198" s="300">
        <v>1.6734678123427855</v>
      </c>
      <c r="I198" s="300">
        <v>2.8990514425443474</v>
      </c>
      <c r="J198" s="300">
        <f t="shared" ref="J198:J199" si="315">SUM(G198:I198)</f>
        <v>10.95230597710062</v>
      </c>
      <c r="K198" s="300"/>
      <c r="L198" s="300">
        <v>4.4733811829727523</v>
      </c>
      <c r="M198" s="300">
        <v>1.3249481148488049</v>
      </c>
      <c r="N198" s="300">
        <v>2.1129297821265256</v>
      </c>
      <c r="O198" s="300">
        <f t="shared" ref="O198:O199" si="316">SUM(L198:N198)</f>
        <v>7.9112590799480831</v>
      </c>
      <c r="P198" s="300"/>
      <c r="Q198" s="300">
        <v>4.5598026483171443</v>
      </c>
      <c r="R198" s="300">
        <v>1.303007870978196</v>
      </c>
      <c r="S198" s="300">
        <v>2.1509597247874876</v>
      </c>
      <c r="T198" s="300">
        <f t="shared" ref="T198:T199" si="317">SUM(Q198:S198)</f>
        <v>8.0137702440828278</v>
      </c>
      <c r="U198" s="300"/>
      <c r="V198" s="300">
        <v>4.8347493901675849</v>
      </c>
      <c r="W198" s="300">
        <v>1.3228654218995892</v>
      </c>
      <c r="X198" s="300">
        <v>2.2710538604727533</v>
      </c>
      <c r="Y198" s="300">
        <f t="shared" ref="Y198:Y199" si="318">SUM(V198:X198)</f>
        <v>8.4286686725399278</v>
      </c>
    </row>
    <row r="199" spans="1:25" x14ac:dyDescent="0.2">
      <c r="A199" s="264" t="s">
        <v>363</v>
      </c>
      <c r="B199" s="301">
        <f>SUM(B197:B198)</f>
        <v>10.134214559676327</v>
      </c>
      <c r="C199" s="301">
        <f t="shared" ref="C199" si="319">SUM(C197:C198)</f>
        <v>6.4059975267091769</v>
      </c>
      <c r="D199" s="301">
        <f t="shared" ref="D199" si="320">SUM(D197:D198)</f>
        <v>9.3767879136144892</v>
      </c>
      <c r="E199" s="301">
        <f t="shared" si="314"/>
        <v>25.916999999999991</v>
      </c>
      <c r="F199" s="301"/>
      <c r="G199" s="301">
        <f>SUM(G197:G198)</f>
        <v>11.865219079150458</v>
      </c>
      <c r="H199" s="301">
        <f t="shared" ref="H199" si="321">SUM(H197:H198)</f>
        <v>7.0129047730276346</v>
      </c>
      <c r="I199" s="301">
        <f t="shared" ref="I199" si="322">SUM(I197:I198)</f>
        <v>9.3028761478219568</v>
      </c>
      <c r="J199" s="301">
        <f t="shared" si="315"/>
        <v>28.181000000000047</v>
      </c>
      <c r="K199" s="301"/>
      <c r="L199" s="301">
        <f>SUM(L197:L198)</f>
        <v>9.7277568315235463</v>
      </c>
      <c r="M199" s="301">
        <f t="shared" ref="M199" si="323">SUM(M197:M198)</f>
        <v>8.0406969907808659</v>
      </c>
      <c r="N199" s="301">
        <f t="shared" ref="N199" si="324">SUM(N197:N198)</f>
        <v>8.9965461776956026</v>
      </c>
      <c r="O199" s="301">
        <f t="shared" si="316"/>
        <v>26.765000000000015</v>
      </c>
      <c r="P199" s="301"/>
      <c r="Q199" s="301">
        <f>SUM(Q197:Q198)</f>
        <v>9.5833601148005911</v>
      </c>
      <c r="R199" s="301">
        <f t="shared" ref="R199" si="325">SUM(R197:R198)</f>
        <v>7.8367134027445529</v>
      </c>
      <c r="S199" s="301">
        <f t="shared" ref="S199" si="326">SUM(S197:S198)</f>
        <v>8.9659264824548881</v>
      </c>
      <c r="T199" s="301">
        <f t="shared" si="317"/>
        <v>26.386000000000031</v>
      </c>
      <c r="U199" s="301"/>
      <c r="V199" s="301">
        <f>SUM(V197:V198)</f>
        <v>9.6877084128441417</v>
      </c>
      <c r="W199" s="301">
        <f t="shared" ref="W199" si="327">SUM(W197:W198)</f>
        <v>7.7227235266376253</v>
      </c>
      <c r="X199" s="301">
        <f t="shared" ref="X199" si="328">SUM(X197:X198)</f>
        <v>9.0595680605182238</v>
      </c>
      <c r="Y199" s="301">
        <f t="shared" si="318"/>
        <v>26.469999999999992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Dorset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0.48257432312979187</v>
      </c>
      <c r="N7">
        <f>'Ind T4'!C122</f>
        <v>0.52518796141134416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4.16476349435424E-2</v>
      </c>
      <c r="N9">
        <f>'Ind T4'!C120</f>
        <v>0.94261574865550646</v>
      </c>
    </row>
    <row r="10" spans="1:16" x14ac:dyDescent="0.2">
      <c r="L10" s="13" t="str">
        <f>'Ind T4'!A80</f>
        <v>Education</v>
      </c>
      <c r="M10">
        <f>'Ind T4'!B119</f>
        <v>-1.1867463685061197</v>
      </c>
      <c r="N10">
        <f>'Ind T4'!C119</f>
        <v>0.30032398793802262</v>
      </c>
    </row>
    <row r="11" spans="1:16" x14ac:dyDescent="0.2">
      <c r="L11" s="13" t="str">
        <f>'Ind T4'!A79</f>
        <v>Public admin. and defence</v>
      </c>
      <c r="M11">
        <f>'Ind T4'!B118</f>
        <v>-0.23291510483810507</v>
      </c>
      <c r="N11">
        <f>'Ind T4'!C118</f>
        <v>-9.2603111194144994E-2</v>
      </c>
    </row>
    <row r="12" spans="1:16" x14ac:dyDescent="0.2">
      <c r="L12" s="1" t="str">
        <f>CONCATENATE("[",'Ind T4'!A78,"]")</f>
        <v>[Non-marketed services]</v>
      </c>
      <c r="M12">
        <f>'Ind T4'!B117</f>
        <v>-0.41812804265142223</v>
      </c>
      <c r="N12">
        <f>'Ind T4'!C117</f>
        <v>0.57103938615490346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0.64599641007758724</v>
      </c>
      <c r="N14" s="13">
        <f>'Ind T4'!C115</f>
        <v>-7.3859694331779302E-2</v>
      </c>
    </row>
    <row r="15" spans="1:16" x14ac:dyDescent="0.2">
      <c r="L15" s="13" t="str">
        <f>'Ind T4'!A75</f>
        <v>Arts and entertainment</v>
      </c>
      <c r="M15" s="13">
        <f>'Ind T4'!B114</f>
        <v>-2.5561173573745322</v>
      </c>
      <c r="N15" s="13">
        <f>'Ind T4'!C114</f>
        <v>1.4603891670923907</v>
      </c>
    </row>
    <row r="16" spans="1:16" x14ac:dyDescent="0.2">
      <c r="L16" s="13" t="str">
        <f>'Ind T4'!A74</f>
        <v>Support services</v>
      </c>
      <c r="M16" s="13">
        <f>'Ind T4'!B113</f>
        <v>-0.1993187394643825</v>
      </c>
      <c r="N16" s="13">
        <f>'Ind T4'!C113</f>
        <v>1.1556359470419775</v>
      </c>
    </row>
    <row r="17" spans="12:14" x14ac:dyDescent="0.2">
      <c r="L17" s="13" t="str">
        <f>'Ind T4'!A73</f>
        <v>Professional services</v>
      </c>
      <c r="M17" s="13">
        <f>'Ind T4'!B112</f>
        <v>0.91857248867215358</v>
      </c>
      <c r="N17" s="13">
        <f>'Ind T4'!C112</f>
        <v>0.77116352497124119</v>
      </c>
    </row>
    <row r="18" spans="12:14" x14ac:dyDescent="0.2">
      <c r="L18" s="13" t="str">
        <f>'Ind T4'!A72</f>
        <v>Real estate</v>
      </c>
      <c r="M18" s="13">
        <f>'Ind T4'!B111</f>
        <v>2.5211366914721367</v>
      </c>
      <c r="N18" s="13">
        <f>'Ind T4'!C111</f>
        <v>-3.656712951943808E-2</v>
      </c>
    </row>
    <row r="19" spans="12:14" x14ac:dyDescent="0.2">
      <c r="L19" t="str">
        <f>'Ind T4'!A71</f>
        <v>Finance and insurance</v>
      </c>
      <c r="M19">
        <f>'Ind T4'!B110</f>
        <v>0.49030662279059278</v>
      </c>
      <c r="N19">
        <f>'Ind T4'!C110</f>
        <v>-0.35149707615276249</v>
      </c>
    </row>
    <row r="20" spans="12:14" x14ac:dyDescent="0.2">
      <c r="L20" t="str">
        <f>'Ind T4'!A70</f>
        <v>Information technology</v>
      </c>
      <c r="M20">
        <f>'Ind T4'!B109</f>
        <v>-0.98258464695714087</v>
      </c>
      <c r="N20">
        <f>'Ind T4'!C109</f>
        <v>0.96021510297736867</v>
      </c>
    </row>
    <row r="21" spans="12:14" x14ac:dyDescent="0.2">
      <c r="L21" t="str">
        <f>'Ind T4'!A69</f>
        <v>Media</v>
      </c>
      <c r="M21">
        <f>'Ind T4'!B108</f>
        <v>-1.6983627966074999</v>
      </c>
      <c r="N21">
        <f>'Ind T4'!C108</f>
        <v>-0.40193832323219825</v>
      </c>
    </row>
    <row r="22" spans="12:14" x14ac:dyDescent="0.2">
      <c r="L22" s="1" t="str">
        <f>CONCATENATE("[",'Ind T4'!A68,"]")</f>
        <v>[Business and other services]</v>
      </c>
      <c r="M22">
        <f>'Ind T4'!B107</f>
        <v>7.852168678272875E-2</v>
      </c>
      <c r="N22">
        <f>'Ind T4'!C107</f>
        <v>0.66996025124606007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1.1306445464311254</v>
      </c>
      <c r="N24">
        <f>'Ind T4'!C105</f>
        <v>1.0878692211898855</v>
      </c>
    </row>
    <row r="25" spans="12:14" x14ac:dyDescent="0.2">
      <c r="L25" s="13" t="str">
        <f>'Ind T4'!A65</f>
        <v>Transport and storage</v>
      </c>
      <c r="M25">
        <f>'Ind T4'!B104</f>
        <v>-0.92453106349301706</v>
      </c>
      <c r="N25">
        <f>'Ind T4'!C104</f>
        <v>0.29404752368455966</v>
      </c>
    </row>
    <row r="26" spans="12:14" x14ac:dyDescent="0.2">
      <c r="L26" s="13" t="str">
        <f>'Ind T4'!A64</f>
        <v>Wholesale and retail trade</v>
      </c>
      <c r="M26">
        <f>'Ind T4'!B103</f>
        <v>1.7428137536110944</v>
      </c>
      <c r="N26">
        <f>'Ind T4'!C103</f>
        <v>0.13808565054989064</v>
      </c>
    </row>
    <row r="27" spans="12:14" x14ac:dyDescent="0.2">
      <c r="L27" s="1" t="str">
        <f>CONCATENATE("[",'Ind T4'!A63,"]")</f>
        <v>[Trade, accomod. and transport]</v>
      </c>
      <c r="M27">
        <f>'Ind T4'!B102</f>
        <v>1.2304184540083085</v>
      </c>
      <c r="N27">
        <f>'Ind T4'!C102</f>
        <v>0.44528214940871003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1.8447730260511497</v>
      </c>
      <c r="N29">
        <f>'Ind T4'!C100</f>
        <v>1.2197348375943662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0.78233975870760641</v>
      </c>
      <c r="N31">
        <f>'Ind T4'!C98</f>
        <v>-0.67166054688272414</v>
      </c>
    </row>
    <row r="32" spans="12:14" x14ac:dyDescent="0.2">
      <c r="L32" s="13" t="str">
        <f>'Ind T4'!A58</f>
        <v>Engineering</v>
      </c>
      <c r="M32">
        <f>'Ind T4'!B97</f>
        <v>0.4974605275903432</v>
      </c>
      <c r="N32">
        <f>'Ind T4'!C97</f>
        <v>-1.5777110748806278</v>
      </c>
    </row>
    <row r="33" spans="12:14" x14ac:dyDescent="0.2">
      <c r="L33" s="13" t="str">
        <f>'Ind T4'!A57</f>
        <v>Food drink and tobacco</v>
      </c>
      <c r="M33">
        <f>'Ind T4'!B96</f>
        <v>1.8507662846487527</v>
      </c>
      <c r="N33">
        <f>'Ind T4'!C96</f>
        <v>6.1713983165345709E-2</v>
      </c>
    </row>
    <row r="34" spans="12:14" x14ac:dyDescent="0.2">
      <c r="L34" s="1" t="str">
        <f>CONCATENATE("[",'Ind T4'!A56,"]")</f>
        <v>[Manufacturing]</v>
      </c>
      <c r="M34">
        <f>'Ind T4'!B95</f>
        <v>0.82267824518167387</v>
      </c>
      <c r="N34">
        <f>'Ind T4'!C95</f>
        <v>-0.79808235638992864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2.7165769985479038</v>
      </c>
      <c r="N36">
        <f>'Ind T4'!C93</f>
        <v>1.2465358456426046</v>
      </c>
    </row>
    <row r="37" spans="12:14" x14ac:dyDescent="0.2">
      <c r="L37" s="13" t="str">
        <f>'Ind T4'!A53</f>
        <v>Electricity and gas</v>
      </c>
      <c r="M37">
        <f>'Ind T4'!B92</f>
        <v>5.8066216597704168</v>
      </c>
      <c r="N37">
        <f>'Ind T4'!C92</f>
        <v>-0.25675671287757051</v>
      </c>
    </row>
    <row r="38" spans="12:14" x14ac:dyDescent="0.2">
      <c r="L38" s="13" t="str">
        <f>'Ind T4'!A52</f>
        <v>Mining and quarrying</v>
      </c>
      <c r="M38">
        <f>'Ind T4'!B91</f>
        <v>-3.5407125256613492</v>
      </c>
      <c r="N38">
        <f>'Ind T4'!C91</f>
        <v>-3.1798805294358745</v>
      </c>
    </row>
    <row r="39" spans="12:14" x14ac:dyDescent="0.2">
      <c r="L39" s="45" t="str">
        <f>'Ind T4'!A51</f>
        <v>Agriculture</v>
      </c>
      <c r="M39">
        <f>'Ind T4'!B90</f>
        <v>1.8310383990049361</v>
      </c>
      <c r="N39">
        <f>'Ind T4'!C90</f>
        <v>0.46181358469288281</v>
      </c>
    </row>
    <row r="40" spans="12:14" x14ac:dyDescent="0.2">
      <c r="L40" s="1" t="str">
        <f>CONCATENATE("[",'Ind T4'!A50,"]")</f>
        <v>[Primary sector and utilities]</v>
      </c>
      <c r="M40">
        <f>'Ind T4'!B89</f>
        <v>2.2862193245967832</v>
      </c>
      <c r="N40">
        <f>'Ind T4'!C89</f>
        <v>0.47083136996228792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Dorset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18.301000000000023</v>
      </c>
      <c r="N5" s="11">
        <f t="shared" ref="N5:AL5" si="1">SUM(N6:N9)</f>
        <v>17.885000000000005</v>
      </c>
      <c r="O5" s="11">
        <f t="shared" si="1"/>
        <v>18.426000000000023</v>
      </c>
      <c r="P5" s="11">
        <f t="shared" si="1"/>
        <v>16.221000000000029</v>
      </c>
      <c r="Q5" s="11">
        <f t="shared" si="1"/>
        <v>18.879000000000012</v>
      </c>
      <c r="R5" s="11">
        <f t="shared" si="1"/>
        <v>16.639000000000017</v>
      </c>
      <c r="S5" s="11">
        <f t="shared" si="1"/>
        <v>17.801999999999996</v>
      </c>
      <c r="T5" s="11">
        <f t="shared" si="1"/>
        <v>20.186000000000043</v>
      </c>
      <c r="U5" s="11">
        <f t="shared" si="1"/>
        <v>19.262999999999991</v>
      </c>
      <c r="V5" s="11">
        <f t="shared" si="1"/>
        <v>18.137000000000011</v>
      </c>
      <c r="W5" s="11">
        <f t="shared" si="1"/>
        <v>18.630000000000035</v>
      </c>
      <c r="X5" s="11">
        <f t="shared" si="1"/>
        <v>18.584000000000003</v>
      </c>
      <c r="Y5" s="11">
        <f t="shared" si="1"/>
        <v>18.592000000000048</v>
      </c>
      <c r="Z5" s="11">
        <f t="shared" si="1"/>
        <v>18.783000000000005</v>
      </c>
      <c r="AA5" s="11">
        <f t="shared" si="1"/>
        <v>19.064999999999984</v>
      </c>
      <c r="AB5" s="11">
        <f t="shared" si="1"/>
        <v>19.195999999999973</v>
      </c>
      <c r="AC5" s="11">
        <f t="shared" si="1"/>
        <v>19.30800000000001</v>
      </c>
      <c r="AD5" s="11">
        <f t="shared" si="1"/>
        <v>19.397000000000034</v>
      </c>
      <c r="AE5" s="11">
        <f t="shared" si="1"/>
        <v>19.471000000000011</v>
      </c>
      <c r="AF5" s="11">
        <f t="shared" si="1"/>
        <v>19.537999999999951</v>
      </c>
      <c r="AG5" s="11">
        <f t="shared" si="1"/>
        <v>19.620999999999988</v>
      </c>
      <c r="AH5" s="11">
        <f t="shared" si="1"/>
        <v>19.698000000000011</v>
      </c>
      <c r="AI5" s="11">
        <f t="shared" si="1"/>
        <v>19.772999999999968</v>
      </c>
      <c r="AJ5" s="11">
        <f t="shared" si="1"/>
        <v>19.846000000000011</v>
      </c>
      <c r="AK5" s="11">
        <f t="shared" si="1"/>
        <v>19.917999999999989</v>
      </c>
      <c r="AL5" s="11">
        <f t="shared" si="1"/>
        <v>19.990000000000016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11.786000000000024</v>
      </c>
      <c r="N6" s="11">
        <v>10.991000000000016</v>
      </c>
      <c r="O6" s="11">
        <v>12.337000000000021</v>
      </c>
      <c r="P6" s="11">
        <v>10.078000000000022</v>
      </c>
      <c r="Q6" s="11">
        <v>12.521000000000013</v>
      </c>
      <c r="R6" s="11">
        <v>10.172000000000011</v>
      </c>
      <c r="S6" s="11">
        <v>10.611000000000006</v>
      </c>
      <c r="T6" s="11">
        <v>12.230000000000027</v>
      </c>
      <c r="U6" s="11">
        <v>11.686999999999996</v>
      </c>
      <c r="V6" s="11">
        <v>10.518000000000004</v>
      </c>
      <c r="W6" s="11">
        <v>11.138000000000041</v>
      </c>
      <c r="X6" s="11">
        <v>11.234000000000007</v>
      </c>
      <c r="Y6" s="11">
        <v>11.320000000000043</v>
      </c>
      <c r="Z6" s="11">
        <v>11.458000000000029</v>
      </c>
      <c r="AA6" s="11">
        <v>11.54699999999999</v>
      </c>
      <c r="AB6" s="11">
        <v>11.57299999999997</v>
      </c>
      <c r="AC6" s="11">
        <v>11.609000000000014</v>
      </c>
      <c r="AD6" s="11">
        <v>11.642000000000047</v>
      </c>
      <c r="AE6" s="11">
        <v>11.671000000000015</v>
      </c>
      <c r="AF6" s="11">
        <v>11.698999999999968</v>
      </c>
      <c r="AG6" s="11">
        <v>11.741999999999983</v>
      </c>
      <c r="AH6" s="11">
        <v>11.78400000000001</v>
      </c>
      <c r="AI6" s="11">
        <v>11.82499999999996</v>
      </c>
      <c r="AJ6" s="11">
        <v>11.863000000000012</v>
      </c>
      <c r="AK6" s="172">
        <v>11.898999999999987</v>
      </c>
      <c r="AL6" s="11">
        <v>11.935000000000011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0.7370000000000001</v>
      </c>
      <c r="N7" s="11">
        <v>0.48300000000000082</v>
      </c>
      <c r="O7" s="11">
        <v>1.0279999999999991</v>
      </c>
      <c r="P7" s="11">
        <v>0.94000000000000061</v>
      </c>
      <c r="Q7" s="11">
        <v>0.55899999999999961</v>
      </c>
      <c r="R7" s="11">
        <v>0.76999999999999791</v>
      </c>
      <c r="S7" s="11">
        <v>0.47699999999999998</v>
      </c>
      <c r="T7" s="11">
        <v>0.66299999999999937</v>
      </c>
      <c r="U7" s="11">
        <v>0.63599999999999823</v>
      </c>
      <c r="V7" s="11">
        <v>0.69299999999999973</v>
      </c>
      <c r="W7" s="11">
        <v>0.64299999999999902</v>
      </c>
      <c r="X7" s="11">
        <v>0.61200000000000154</v>
      </c>
      <c r="Y7" s="11">
        <v>0.60000000000000064</v>
      </c>
      <c r="Z7" s="11">
        <v>0.57299999999999907</v>
      </c>
      <c r="AA7" s="11">
        <v>0.54500000000000015</v>
      </c>
      <c r="AB7" s="11">
        <v>0.52399999999999791</v>
      </c>
      <c r="AC7" s="11">
        <v>0.50700000000000045</v>
      </c>
      <c r="AD7" s="11">
        <v>0.48999999999999899</v>
      </c>
      <c r="AE7" s="11">
        <v>0.47499999999999987</v>
      </c>
      <c r="AF7" s="11">
        <v>0.46099999999999974</v>
      </c>
      <c r="AG7" s="11">
        <v>0.44900000000000018</v>
      </c>
      <c r="AH7" s="11">
        <v>0.43699999999999933</v>
      </c>
      <c r="AI7" s="11">
        <v>0.42499999999999927</v>
      </c>
      <c r="AJ7" s="11">
        <v>0.41399999999999987</v>
      </c>
      <c r="AK7" s="172">
        <v>0.40500000000000053</v>
      </c>
      <c r="AL7" s="11">
        <v>0.39600000000000007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1.7640000000000033</v>
      </c>
      <c r="N8" s="11">
        <v>1.6969999999999936</v>
      </c>
      <c r="O8" s="11">
        <v>1.0430000000000001</v>
      </c>
      <c r="P8" s="11">
        <v>1.619</v>
      </c>
      <c r="Q8" s="11">
        <v>1.7059999999999975</v>
      </c>
      <c r="R8" s="11">
        <v>1.8340000000000014</v>
      </c>
      <c r="S8" s="11">
        <v>2.4149999999999991</v>
      </c>
      <c r="T8" s="11">
        <v>2.3070000000000053</v>
      </c>
      <c r="U8" s="11">
        <v>2.4400000000000048</v>
      </c>
      <c r="V8" s="11">
        <v>2.0939999999999968</v>
      </c>
      <c r="W8" s="11">
        <v>2.4320000000000017</v>
      </c>
      <c r="X8" s="11">
        <v>2.4069999999999943</v>
      </c>
      <c r="Y8" s="11">
        <v>2.3640000000000025</v>
      </c>
      <c r="Z8" s="11">
        <v>2.3529999999999962</v>
      </c>
      <c r="AA8" s="11">
        <v>2.3499999999999921</v>
      </c>
      <c r="AB8" s="11">
        <v>2.347</v>
      </c>
      <c r="AC8" s="11">
        <v>2.3440000000000003</v>
      </c>
      <c r="AD8" s="11">
        <v>2.3409999999999895</v>
      </c>
      <c r="AE8" s="11">
        <v>2.339</v>
      </c>
      <c r="AF8" s="11">
        <v>2.3370000000000006</v>
      </c>
      <c r="AG8" s="11">
        <v>2.3370000000000033</v>
      </c>
      <c r="AH8" s="11">
        <v>2.336999999999998</v>
      </c>
      <c r="AI8" s="11">
        <v>2.3369999999999989</v>
      </c>
      <c r="AJ8" s="11">
        <v>2.3379999999999965</v>
      </c>
      <c r="AK8" s="172">
        <v>2.3390000000000017</v>
      </c>
      <c r="AL8" s="11">
        <v>2.3400000000000012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4.013999999999994</v>
      </c>
      <c r="N9" s="11">
        <v>4.7139999999999951</v>
      </c>
      <c r="O9" s="11">
        <v>4.0180000000000033</v>
      </c>
      <c r="P9" s="11">
        <v>3.5840000000000063</v>
      </c>
      <c r="Q9" s="11">
        <v>4.0930000000000026</v>
      </c>
      <c r="R9" s="11">
        <v>3.8630000000000058</v>
      </c>
      <c r="S9" s="11">
        <v>4.2989999999999906</v>
      </c>
      <c r="T9" s="11">
        <v>4.9860000000000104</v>
      </c>
      <c r="U9" s="11">
        <v>4.499999999999992</v>
      </c>
      <c r="V9" s="11">
        <v>4.8320000000000114</v>
      </c>
      <c r="W9" s="11">
        <v>4.4169999999999936</v>
      </c>
      <c r="X9" s="11">
        <v>4.3309999999999977</v>
      </c>
      <c r="Y9" s="11">
        <v>4.3080000000000007</v>
      </c>
      <c r="Z9" s="11">
        <v>4.3989999999999805</v>
      </c>
      <c r="AA9" s="11">
        <v>4.6230000000000002</v>
      </c>
      <c r="AB9" s="11">
        <v>4.7520000000000069</v>
      </c>
      <c r="AC9" s="11">
        <v>4.8479999999999963</v>
      </c>
      <c r="AD9" s="11">
        <v>4.9240000000000004</v>
      </c>
      <c r="AE9" s="11">
        <v>4.9859999999999944</v>
      </c>
      <c r="AF9" s="11">
        <v>5.0409999999999835</v>
      </c>
      <c r="AG9" s="11">
        <v>5.0930000000000017</v>
      </c>
      <c r="AH9" s="11">
        <v>5.1400000000000032</v>
      </c>
      <c r="AI9" s="11">
        <v>5.1860000000000115</v>
      </c>
      <c r="AJ9" s="11">
        <v>5.2310000000000008</v>
      </c>
      <c r="AK9" s="172">
        <v>5.2749999999999995</v>
      </c>
      <c r="AL9" s="11">
        <v>5.3190000000000044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60.577999999999996</v>
      </c>
      <c r="N11" s="11">
        <f t="shared" si="2"/>
        <v>60.311999999999927</v>
      </c>
      <c r="O11" s="11">
        <f t="shared" si="2"/>
        <v>62.518000000000043</v>
      </c>
      <c r="P11" s="11">
        <f t="shared" si="2"/>
        <v>60.155999999999992</v>
      </c>
      <c r="Q11" s="11">
        <f t="shared" si="2"/>
        <v>57.545000000000101</v>
      </c>
      <c r="R11" s="11">
        <f t="shared" ref="R11" si="3">SUM(R12:R14)</f>
        <v>57.083000000000013</v>
      </c>
      <c r="S11" s="11">
        <f t="shared" ref="S11" si="4">SUM(S12:S14)</f>
        <v>58.282999999999966</v>
      </c>
      <c r="T11" s="11">
        <f t="shared" ref="T11" si="5">SUM(T12:T14)</f>
        <v>57.900999999999847</v>
      </c>
      <c r="U11" s="11">
        <f t="shared" ref="U11" si="6">SUM(U12:U14)</f>
        <v>57.702999999999861</v>
      </c>
      <c r="V11" s="11">
        <f t="shared" ref="V11" si="7">SUM(V12:V14)</f>
        <v>59.764999999999993</v>
      </c>
      <c r="W11" s="11">
        <f t="shared" ref="W11" si="8">SUM(W12:W14)</f>
        <v>59.470000000000027</v>
      </c>
      <c r="X11" s="11">
        <f t="shared" ref="X11" si="9">SUM(X12:X14)</f>
        <v>59.101000000000013</v>
      </c>
      <c r="Y11" s="11">
        <f t="shared" ref="Y11" si="10">SUM(Y12:Y14)</f>
        <v>58.46599999999998</v>
      </c>
      <c r="Z11" s="11">
        <f t="shared" ref="Z11" si="11">SUM(Z12:Z14)</f>
        <v>57.861000000000182</v>
      </c>
      <c r="AA11" s="11">
        <f t="shared" ref="AA11" si="12">SUM(AA12:AA14)</f>
        <v>57.462999999999965</v>
      </c>
      <c r="AB11" s="11">
        <f t="shared" ref="AB11" si="13">SUM(AB12:AB14)</f>
        <v>56.913000000000004</v>
      </c>
      <c r="AC11" s="11">
        <f t="shared" ref="AC11" si="14">SUM(AC12:AC14)</f>
        <v>56.429999999999993</v>
      </c>
      <c r="AD11" s="11">
        <f>SUM(AD12:AD14)</f>
        <v>55.945000000000029</v>
      </c>
      <c r="AE11" s="11">
        <f t="shared" ref="AE11" si="15">SUM(AE12:AE14)</f>
        <v>55.477999999999881</v>
      </c>
      <c r="AF11" s="11">
        <f t="shared" ref="AF11" si="16">SUM(AF12:AF14)</f>
        <v>55.028000000000098</v>
      </c>
      <c r="AG11" s="11">
        <f t="shared" ref="AG11:AL11" si="17">SUM(AG12:AG14)</f>
        <v>54.641000000000005</v>
      </c>
      <c r="AH11" s="11">
        <f t="shared" si="17"/>
        <v>54.23599999999999</v>
      </c>
      <c r="AI11" s="11">
        <f t="shared" si="17"/>
        <v>53.840000000000082</v>
      </c>
      <c r="AJ11" s="11">
        <f t="shared" si="17"/>
        <v>53.452999999999946</v>
      </c>
      <c r="AK11" s="11">
        <f t="shared" si="17"/>
        <v>53.077999999999982</v>
      </c>
      <c r="AL11" s="11">
        <f t="shared" si="17"/>
        <v>52.735000000000028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5.6879999999999988</v>
      </c>
      <c r="N12" s="11">
        <v>6.9129999999999825</v>
      </c>
      <c r="O12" s="11">
        <v>6.4750000000000059</v>
      </c>
      <c r="P12" s="11">
        <v>5.9930000000000101</v>
      </c>
      <c r="Q12" s="11">
        <v>4.9079999999999977</v>
      </c>
      <c r="R12" s="11">
        <v>5.7899999999999965</v>
      </c>
      <c r="S12" s="11">
        <v>6.4160000000000137</v>
      </c>
      <c r="T12" s="11">
        <v>6.0580000000000132</v>
      </c>
      <c r="U12" s="11">
        <v>5.846000000000001</v>
      </c>
      <c r="V12" s="11">
        <v>6.3089999999999824</v>
      </c>
      <c r="W12" s="11">
        <v>6.346000000000017</v>
      </c>
      <c r="X12" s="11">
        <v>6.3830000000000116</v>
      </c>
      <c r="Y12" s="11">
        <v>6.4329999999999901</v>
      </c>
      <c r="Z12" s="11">
        <v>6.462999999999985</v>
      </c>
      <c r="AA12" s="11">
        <v>6.4719999999999889</v>
      </c>
      <c r="AB12" s="11">
        <v>6.468</v>
      </c>
      <c r="AC12" s="11">
        <v>6.4609999999999932</v>
      </c>
      <c r="AD12" s="11">
        <v>6.4540000000000024</v>
      </c>
      <c r="AE12" s="11">
        <v>6.4460000000000042</v>
      </c>
      <c r="AF12" s="11">
        <v>6.4380000000000006</v>
      </c>
      <c r="AG12" s="11">
        <v>6.4329999999999847</v>
      </c>
      <c r="AH12" s="11">
        <v>6.4290000000000065</v>
      </c>
      <c r="AI12" s="11">
        <v>6.423999999999995</v>
      </c>
      <c r="AJ12" s="11">
        <v>6.4179999999999939</v>
      </c>
      <c r="AK12" s="172">
        <v>6.4119999999999946</v>
      </c>
      <c r="AL12" s="11">
        <v>6.4050000000000091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13.929999999999991</v>
      </c>
      <c r="N13" s="11">
        <v>16.302000000000003</v>
      </c>
      <c r="O13" s="11">
        <v>14.950000000000065</v>
      </c>
      <c r="P13" s="11">
        <v>16.895999999999976</v>
      </c>
      <c r="Q13" s="11">
        <v>14.136000000000028</v>
      </c>
      <c r="R13" s="11">
        <v>14.170999999999992</v>
      </c>
      <c r="S13" s="11">
        <v>13.624999999999984</v>
      </c>
      <c r="T13" s="11">
        <v>15.054999999999993</v>
      </c>
      <c r="U13" s="11">
        <v>13.531999999999977</v>
      </c>
      <c r="V13" s="11">
        <v>14.891999999999975</v>
      </c>
      <c r="W13" s="11">
        <v>14.526999999999985</v>
      </c>
      <c r="X13" s="11">
        <v>14.651000000000021</v>
      </c>
      <c r="Y13" s="11">
        <v>14.434999999999972</v>
      </c>
      <c r="Z13" s="11">
        <v>14.295000000000023</v>
      </c>
      <c r="AA13" s="11">
        <v>14.123999999999963</v>
      </c>
      <c r="AB13" s="11">
        <v>13.933999999999992</v>
      </c>
      <c r="AC13" s="11">
        <v>13.660000000000032</v>
      </c>
      <c r="AD13" s="11">
        <v>13.388999999999996</v>
      </c>
      <c r="AE13" s="11">
        <v>13.125000000000011</v>
      </c>
      <c r="AF13" s="11">
        <v>12.866000000000016</v>
      </c>
      <c r="AG13" s="11">
        <v>12.622000000000027</v>
      </c>
      <c r="AH13" s="11">
        <v>12.379000000000014</v>
      </c>
      <c r="AI13" s="11">
        <v>12.139000000000021</v>
      </c>
      <c r="AJ13" s="11">
        <v>11.902999999999972</v>
      </c>
      <c r="AK13" s="172">
        <v>11.671000000000003</v>
      </c>
      <c r="AL13" s="11">
        <v>11.444000000000029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40.960000000000008</v>
      </c>
      <c r="N14" s="11">
        <v>37.096999999999944</v>
      </c>
      <c r="O14" s="11">
        <v>41.092999999999975</v>
      </c>
      <c r="P14" s="11">
        <v>37.267000000000003</v>
      </c>
      <c r="Q14" s="11">
        <v>38.501000000000076</v>
      </c>
      <c r="R14" s="11">
        <v>37.122000000000028</v>
      </c>
      <c r="S14" s="11">
        <v>38.241999999999969</v>
      </c>
      <c r="T14" s="11">
        <v>36.78799999999984</v>
      </c>
      <c r="U14" s="11">
        <v>38.324999999999882</v>
      </c>
      <c r="V14" s="11">
        <v>38.564000000000036</v>
      </c>
      <c r="W14" s="11">
        <v>38.597000000000023</v>
      </c>
      <c r="X14" s="11">
        <v>38.066999999999979</v>
      </c>
      <c r="Y14" s="11">
        <v>37.59800000000002</v>
      </c>
      <c r="Z14" s="11">
        <v>37.103000000000172</v>
      </c>
      <c r="AA14" s="11">
        <v>36.867000000000012</v>
      </c>
      <c r="AB14" s="11">
        <v>36.51100000000001</v>
      </c>
      <c r="AC14" s="11">
        <v>36.308999999999969</v>
      </c>
      <c r="AD14" s="11">
        <v>36.102000000000032</v>
      </c>
      <c r="AE14" s="11">
        <v>35.906999999999861</v>
      </c>
      <c r="AF14" s="11">
        <v>35.724000000000082</v>
      </c>
      <c r="AG14" s="11">
        <v>35.585999999999999</v>
      </c>
      <c r="AH14" s="11">
        <v>35.427999999999969</v>
      </c>
      <c r="AI14" s="11">
        <v>35.277000000000065</v>
      </c>
      <c r="AJ14" s="11">
        <v>35.131999999999984</v>
      </c>
      <c r="AK14" s="172">
        <v>34.994999999999983</v>
      </c>
      <c r="AL14" s="11">
        <v>34.885999999999989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51.599999999999959</v>
      </c>
      <c r="N16" s="11">
        <v>52.536000000000179</v>
      </c>
      <c r="O16" s="11">
        <v>52.514000000000046</v>
      </c>
      <c r="P16" s="11">
        <v>52.099000000000039</v>
      </c>
      <c r="Q16" s="11">
        <v>53.319999999999887</v>
      </c>
      <c r="R16" s="11">
        <v>53.623000000000125</v>
      </c>
      <c r="S16" s="11">
        <v>57.016999999999939</v>
      </c>
      <c r="T16" s="11">
        <v>58.435999999999943</v>
      </c>
      <c r="U16" s="11">
        <v>56.956000000000152</v>
      </c>
      <c r="V16" s="11">
        <v>58.659000000000084</v>
      </c>
      <c r="W16" s="11">
        <v>58.754999999999846</v>
      </c>
      <c r="X16" s="11">
        <v>58.241000000000014</v>
      </c>
      <c r="Y16" s="11">
        <v>59.212999999999916</v>
      </c>
      <c r="Z16" s="11">
        <v>61.332999999999949</v>
      </c>
      <c r="AA16" s="11">
        <v>62.978999999999999</v>
      </c>
      <c r="AB16" s="11">
        <v>63.732000000000163</v>
      </c>
      <c r="AC16" s="11">
        <v>64.416000000000054</v>
      </c>
      <c r="AD16" s="11">
        <v>64.953000000000046</v>
      </c>
      <c r="AE16" s="11">
        <v>65.571000000000026</v>
      </c>
      <c r="AF16" s="11">
        <v>66.157000000000053</v>
      </c>
      <c r="AG16" s="11">
        <v>66.831999999999965</v>
      </c>
      <c r="AH16" s="11">
        <v>67.525000000000134</v>
      </c>
      <c r="AI16" s="11">
        <v>68.240000000000038</v>
      </c>
      <c r="AJ16" s="11">
        <v>68.971999999999909</v>
      </c>
      <c r="AK16" s="172">
        <v>69.716999999999956</v>
      </c>
      <c r="AL16" s="11">
        <v>70.472999999999871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194.59399999999982</v>
      </c>
      <c r="N18" s="11">
        <f t="shared" ref="N18:AL18" si="18">SUM(N19:N21)</f>
        <v>195.87299999999982</v>
      </c>
      <c r="O18" s="11">
        <f t="shared" si="18"/>
        <v>202.19200000000004</v>
      </c>
      <c r="P18" s="11">
        <f t="shared" si="18"/>
        <v>201.52099999999979</v>
      </c>
      <c r="Q18" s="11">
        <f t="shared" si="18"/>
        <v>203.25400000000019</v>
      </c>
      <c r="R18" s="11">
        <f t="shared" si="18"/>
        <v>204.57199999999972</v>
      </c>
      <c r="S18" s="11">
        <f t="shared" si="18"/>
        <v>211.9340000000002</v>
      </c>
      <c r="T18" s="11">
        <f t="shared" si="18"/>
        <v>208.46000000000029</v>
      </c>
      <c r="U18" s="11">
        <f t="shared" si="18"/>
        <v>214.7099999999997</v>
      </c>
      <c r="V18" s="11">
        <f t="shared" si="18"/>
        <v>218.05600000000004</v>
      </c>
      <c r="W18" s="11">
        <f t="shared" si="18"/>
        <v>217.47099999999966</v>
      </c>
      <c r="X18" s="11">
        <f t="shared" si="18"/>
        <v>216.39000000000019</v>
      </c>
      <c r="Y18" s="11">
        <f t="shared" si="18"/>
        <v>217.71199999999985</v>
      </c>
      <c r="Z18" s="11">
        <f t="shared" si="18"/>
        <v>219.52399999999989</v>
      </c>
      <c r="AA18" s="11">
        <f t="shared" si="18"/>
        <v>221.40900000000005</v>
      </c>
      <c r="AB18" s="11">
        <f t="shared" si="18"/>
        <v>222.87999999999994</v>
      </c>
      <c r="AC18" s="11">
        <f t="shared" si="18"/>
        <v>224.07300000000009</v>
      </c>
      <c r="AD18" s="11">
        <f t="shared" si="18"/>
        <v>225.13799999999995</v>
      </c>
      <c r="AE18" s="11">
        <f t="shared" si="18"/>
        <v>226.12500000000006</v>
      </c>
      <c r="AF18" s="11">
        <f t="shared" si="18"/>
        <v>227.06500000000034</v>
      </c>
      <c r="AG18" s="11">
        <f t="shared" si="18"/>
        <v>228.02000000000027</v>
      </c>
      <c r="AH18" s="11">
        <f t="shared" si="18"/>
        <v>228.94599999999986</v>
      </c>
      <c r="AI18" s="11">
        <f t="shared" si="18"/>
        <v>229.83399999999966</v>
      </c>
      <c r="AJ18" s="11">
        <f t="shared" si="18"/>
        <v>230.75000000000034</v>
      </c>
      <c r="AK18" s="11">
        <f t="shared" si="18"/>
        <v>231.6219999999999</v>
      </c>
      <c r="AL18" s="11">
        <f t="shared" si="18"/>
        <v>232.45799999999988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119.38399999999963</v>
      </c>
      <c r="N19" s="11">
        <v>117.65399999999971</v>
      </c>
      <c r="O19" s="11">
        <v>119.60899999999997</v>
      </c>
      <c r="P19" s="11">
        <v>119.99399999999996</v>
      </c>
      <c r="Q19" s="11">
        <v>118.66100000000014</v>
      </c>
      <c r="R19" s="11">
        <v>118.06299999999985</v>
      </c>
      <c r="S19" s="11">
        <v>124.47400000000025</v>
      </c>
      <c r="T19" s="11">
        <v>120.1820000000003</v>
      </c>
      <c r="U19" s="11">
        <v>120.25899999999993</v>
      </c>
      <c r="V19" s="11">
        <v>125.00300000000009</v>
      </c>
      <c r="W19" s="11">
        <v>128.71599999999992</v>
      </c>
      <c r="X19" s="11">
        <v>129.16000000000008</v>
      </c>
      <c r="Y19" s="11">
        <v>129.25799999999975</v>
      </c>
      <c r="Z19" s="11">
        <v>129.26399999999995</v>
      </c>
      <c r="AA19" s="11">
        <v>129.45500000000004</v>
      </c>
      <c r="AB19" s="11">
        <v>129.74899999999994</v>
      </c>
      <c r="AC19" s="11">
        <v>129.92900000000017</v>
      </c>
      <c r="AD19" s="11">
        <v>130.07599999999991</v>
      </c>
      <c r="AE19" s="11">
        <v>130.20300000000012</v>
      </c>
      <c r="AF19" s="11">
        <v>130.32400000000021</v>
      </c>
      <c r="AG19" s="11">
        <v>130.47200000000026</v>
      </c>
      <c r="AH19" s="11">
        <v>130.63199999999989</v>
      </c>
      <c r="AI19" s="11">
        <v>130.78599999999975</v>
      </c>
      <c r="AJ19" s="11">
        <v>131.00300000000007</v>
      </c>
      <c r="AK19" s="172">
        <v>131.20799999999991</v>
      </c>
      <c r="AL19" s="11">
        <v>131.40799999999993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24.876000000000005</v>
      </c>
      <c r="N20" s="11">
        <v>24.12900000000004</v>
      </c>
      <c r="O20" s="11">
        <v>25.795000000000019</v>
      </c>
      <c r="P20" s="11">
        <v>24.205999999999968</v>
      </c>
      <c r="Q20" s="11">
        <v>24.29999999999999</v>
      </c>
      <c r="R20" s="11">
        <v>26.707999999999974</v>
      </c>
      <c r="S20" s="11">
        <v>26.929999999999897</v>
      </c>
      <c r="T20" s="11">
        <v>25.031999999999993</v>
      </c>
      <c r="U20" s="11">
        <v>26.228999999999971</v>
      </c>
      <c r="V20" s="11">
        <v>26.640999999999835</v>
      </c>
      <c r="W20" s="11">
        <v>25.495999999999984</v>
      </c>
      <c r="X20" s="11">
        <v>26.286999999999988</v>
      </c>
      <c r="Y20" s="11">
        <v>26.174999999999972</v>
      </c>
      <c r="Z20" s="11">
        <v>26.213000000000051</v>
      </c>
      <c r="AA20" s="11">
        <v>26.313999999999968</v>
      </c>
      <c r="AB20" s="11">
        <v>26.369999999999976</v>
      </c>
      <c r="AC20" s="11">
        <v>26.402999999999967</v>
      </c>
      <c r="AD20" s="11">
        <v>26.432999999999968</v>
      </c>
      <c r="AE20" s="11">
        <v>26.459999999999987</v>
      </c>
      <c r="AF20" s="11">
        <v>26.488000000000106</v>
      </c>
      <c r="AG20" s="11">
        <v>26.519999999999964</v>
      </c>
      <c r="AH20" s="11">
        <v>26.547000000000018</v>
      </c>
      <c r="AI20" s="11">
        <v>26.57299999999999</v>
      </c>
      <c r="AJ20" s="11">
        <v>26.596999999999998</v>
      </c>
      <c r="AK20" s="172">
        <v>26.621000000000002</v>
      </c>
      <c r="AL20" s="11">
        <v>26.643999999999981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50.334000000000181</v>
      </c>
      <c r="N21" s="11">
        <v>54.090000000000046</v>
      </c>
      <c r="O21" s="11">
        <v>56.788000000000032</v>
      </c>
      <c r="P21" s="11">
        <v>57.320999999999856</v>
      </c>
      <c r="Q21" s="11">
        <v>60.293000000000049</v>
      </c>
      <c r="R21" s="11">
        <v>59.800999999999895</v>
      </c>
      <c r="S21" s="11">
        <v>60.530000000000044</v>
      </c>
      <c r="T21" s="11">
        <v>63.246000000000002</v>
      </c>
      <c r="U21" s="11">
        <v>68.221999999999795</v>
      </c>
      <c r="V21" s="11">
        <v>66.41200000000012</v>
      </c>
      <c r="W21" s="11">
        <v>63.258999999999766</v>
      </c>
      <c r="X21" s="11">
        <v>60.943000000000133</v>
      </c>
      <c r="Y21" s="11">
        <v>62.279000000000103</v>
      </c>
      <c r="Z21" s="11">
        <v>64.046999999999898</v>
      </c>
      <c r="AA21" s="11">
        <v>65.640000000000043</v>
      </c>
      <c r="AB21" s="11">
        <v>66.761000000000024</v>
      </c>
      <c r="AC21" s="11">
        <v>67.740999999999943</v>
      </c>
      <c r="AD21" s="11">
        <v>68.629000000000076</v>
      </c>
      <c r="AE21" s="11">
        <v>69.461999999999946</v>
      </c>
      <c r="AF21" s="11">
        <v>70.253000000000014</v>
      </c>
      <c r="AG21" s="11">
        <v>71.028000000000034</v>
      </c>
      <c r="AH21" s="11">
        <v>71.766999999999953</v>
      </c>
      <c r="AI21" s="11">
        <v>72.474999999999952</v>
      </c>
      <c r="AJ21" s="11">
        <v>73.150000000000261</v>
      </c>
      <c r="AK21" s="172">
        <v>73.792999999999978</v>
      </c>
      <c r="AL21" s="11">
        <v>74.405999999999977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225.0419999999998</v>
      </c>
      <c r="N23" s="11">
        <f t="shared" ref="N23:AL23" si="19">SUM(N24:N31)</f>
        <v>234.89200000000014</v>
      </c>
      <c r="O23" s="11">
        <f t="shared" si="19"/>
        <v>244.55200000000002</v>
      </c>
      <c r="P23" s="11">
        <f t="shared" si="19"/>
        <v>247.01799999999997</v>
      </c>
      <c r="Q23" s="11">
        <f t="shared" si="19"/>
        <v>260.75900000000001</v>
      </c>
      <c r="R23" s="11">
        <f t="shared" si="19"/>
        <v>260.91899999999993</v>
      </c>
      <c r="S23" s="11">
        <f t="shared" si="19"/>
        <v>260.94299999999964</v>
      </c>
      <c r="T23" s="11">
        <f t="shared" si="19"/>
        <v>248.10699999999974</v>
      </c>
      <c r="U23" s="11">
        <f t="shared" si="19"/>
        <v>264.80699999999996</v>
      </c>
      <c r="V23" s="11">
        <f t="shared" si="19"/>
        <v>269.15000000000009</v>
      </c>
      <c r="W23" s="11">
        <f t="shared" si="19"/>
        <v>261.94500000000016</v>
      </c>
      <c r="X23" s="11">
        <f t="shared" si="19"/>
        <v>265.73199999999997</v>
      </c>
      <c r="Y23" s="11">
        <f t="shared" si="19"/>
        <v>267.75699999999978</v>
      </c>
      <c r="Z23" s="11">
        <f t="shared" si="19"/>
        <v>270.10799999999978</v>
      </c>
      <c r="AA23" s="11">
        <f t="shared" si="19"/>
        <v>271.93200000000007</v>
      </c>
      <c r="AB23" s="11">
        <f t="shared" si="19"/>
        <v>273.39399999999989</v>
      </c>
      <c r="AC23" s="11">
        <f t="shared" si="19"/>
        <v>274.96900000000005</v>
      </c>
      <c r="AD23" s="11">
        <f t="shared" si="19"/>
        <v>276.51599999999991</v>
      </c>
      <c r="AE23" s="11">
        <f t="shared" si="19"/>
        <v>278.06500000000005</v>
      </c>
      <c r="AF23" s="11">
        <f t="shared" si="19"/>
        <v>279.63999999999987</v>
      </c>
      <c r="AG23" s="11">
        <f t="shared" si="19"/>
        <v>281.3119999999999</v>
      </c>
      <c r="AH23" s="11">
        <f t="shared" si="19"/>
        <v>282.95499999999998</v>
      </c>
      <c r="AI23" s="11">
        <f t="shared" si="19"/>
        <v>284.61099999999993</v>
      </c>
      <c r="AJ23" s="11">
        <f t="shared" si="19"/>
        <v>286.26399999999967</v>
      </c>
      <c r="AK23" s="11">
        <f t="shared" si="19"/>
        <v>287.90399999999988</v>
      </c>
      <c r="AL23" s="11">
        <f t="shared" si="19"/>
        <v>289.54000000000008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3.8660000000000068</v>
      </c>
      <c r="N24" s="11">
        <v>5.6210000000000164</v>
      </c>
      <c r="O24" s="11">
        <v>6.5579999999999989</v>
      </c>
      <c r="P24" s="11">
        <v>4.4659999999999984</v>
      </c>
      <c r="Q24" s="11">
        <v>5.285000000000001</v>
      </c>
      <c r="R24" s="11">
        <v>5.1289999999999916</v>
      </c>
      <c r="S24" s="11">
        <v>4.2350000000000039</v>
      </c>
      <c r="T24" s="11">
        <v>4.6999999999999931</v>
      </c>
      <c r="U24" s="11">
        <v>4.9540000000000051</v>
      </c>
      <c r="V24" s="11">
        <v>4.6780000000000088</v>
      </c>
      <c r="W24" s="11">
        <v>4.7079999999999975</v>
      </c>
      <c r="X24" s="11">
        <v>4.6370000000000022</v>
      </c>
      <c r="Y24" s="11">
        <v>4.6069999999999904</v>
      </c>
      <c r="Z24" s="11">
        <v>4.5749999999999948</v>
      </c>
      <c r="AA24" s="11">
        <v>4.5500000000000043</v>
      </c>
      <c r="AB24" s="11">
        <v>4.5449999999999999</v>
      </c>
      <c r="AC24" s="11">
        <v>4.5340000000000122</v>
      </c>
      <c r="AD24" s="11">
        <v>4.5229999999999952</v>
      </c>
      <c r="AE24" s="11">
        <v>4.5130000000000008</v>
      </c>
      <c r="AF24" s="11">
        <v>4.5019999999999962</v>
      </c>
      <c r="AG24" s="11">
        <v>4.4900000000000011</v>
      </c>
      <c r="AH24" s="11">
        <v>4.4779999999999962</v>
      </c>
      <c r="AI24" s="11">
        <v>4.4669999999999943</v>
      </c>
      <c r="AJ24" s="11">
        <v>4.4549999999999956</v>
      </c>
      <c r="AK24" s="172">
        <v>4.4429999999999978</v>
      </c>
      <c r="AL24" s="11">
        <v>4.4319999999999995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30.535999999999898</v>
      </c>
      <c r="N25" s="11">
        <v>33.066000000000059</v>
      </c>
      <c r="O25" s="11">
        <v>29.862000000000013</v>
      </c>
      <c r="P25" s="11">
        <v>35.198000000000071</v>
      </c>
      <c r="Q25" s="11">
        <v>34.299000000000071</v>
      </c>
      <c r="R25" s="11">
        <v>37.552000000000056</v>
      </c>
      <c r="S25" s="11">
        <v>37.644999999999918</v>
      </c>
      <c r="T25" s="11">
        <v>34.889000000000024</v>
      </c>
      <c r="U25" s="11">
        <v>35.093999999999916</v>
      </c>
      <c r="V25" s="11">
        <v>35.593000000000025</v>
      </c>
      <c r="W25" s="11">
        <v>35.743000000000031</v>
      </c>
      <c r="X25" s="11">
        <v>36.519999999999989</v>
      </c>
      <c r="Y25" s="11">
        <v>36.814999999999941</v>
      </c>
      <c r="Z25" s="11">
        <v>37.423999999999921</v>
      </c>
      <c r="AA25" s="11">
        <v>37.898000000000025</v>
      </c>
      <c r="AB25" s="11">
        <v>38.287999999999997</v>
      </c>
      <c r="AC25" s="11">
        <v>38.648999999999972</v>
      </c>
      <c r="AD25" s="11">
        <v>38.960999999999821</v>
      </c>
      <c r="AE25" s="11">
        <v>39.256000000000093</v>
      </c>
      <c r="AF25" s="11">
        <v>39.548999999999992</v>
      </c>
      <c r="AG25" s="11">
        <v>39.857999999999969</v>
      </c>
      <c r="AH25" s="11">
        <v>40.159000000000049</v>
      </c>
      <c r="AI25" s="11">
        <v>40.454000000000057</v>
      </c>
      <c r="AJ25" s="11">
        <v>40.735999999999912</v>
      </c>
      <c r="AK25" s="172">
        <v>41.000999999999955</v>
      </c>
      <c r="AL25" s="11">
        <v>41.252000000000052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28.482000000000024</v>
      </c>
      <c r="N26" s="11">
        <v>27.411999999999981</v>
      </c>
      <c r="O26" s="11">
        <v>28.645999999999972</v>
      </c>
      <c r="P26" s="11">
        <v>30.321999999999932</v>
      </c>
      <c r="Q26" s="11">
        <v>28.307999999999993</v>
      </c>
      <c r="R26" s="11">
        <v>29.002000000000034</v>
      </c>
      <c r="S26" s="11">
        <v>27.861999999999984</v>
      </c>
      <c r="T26" s="11">
        <v>27.039999999999928</v>
      </c>
      <c r="U26" s="11">
        <v>29.118000000000045</v>
      </c>
      <c r="V26" s="11">
        <v>28.338000000000061</v>
      </c>
      <c r="W26" s="11">
        <v>29.720000000000066</v>
      </c>
      <c r="X26" s="11">
        <v>30.131999999999991</v>
      </c>
      <c r="Y26" s="11">
        <v>29.994000000000078</v>
      </c>
      <c r="Z26" s="11">
        <v>29.828999999999947</v>
      </c>
      <c r="AA26" s="11">
        <v>29.624999999999996</v>
      </c>
      <c r="AB26" s="11">
        <v>29.477999999999973</v>
      </c>
      <c r="AC26" s="11">
        <v>29.359000000000005</v>
      </c>
      <c r="AD26" s="11">
        <v>29.237000000000023</v>
      </c>
      <c r="AE26" s="11">
        <v>29.114000000000047</v>
      </c>
      <c r="AF26" s="11">
        <v>28.989000000000004</v>
      </c>
      <c r="AG26" s="11">
        <v>28.867999999999974</v>
      </c>
      <c r="AH26" s="11">
        <v>28.732000000000049</v>
      </c>
      <c r="AI26" s="11">
        <v>28.595999999999979</v>
      </c>
      <c r="AJ26" s="11">
        <v>28.461000000000027</v>
      </c>
      <c r="AK26" s="172">
        <v>28.325999999999979</v>
      </c>
      <c r="AL26" s="11">
        <v>28.19100000000002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11.585000000000012</v>
      </c>
      <c r="N27" s="11">
        <v>11.610000000000026</v>
      </c>
      <c r="O27" s="11">
        <v>13.532000000000021</v>
      </c>
      <c r="P27" s="11">
        <v>13.857000000000003</v>
      </c>
      <c r="Q27" s="11">
        <v>15.563999999999998</v>
      </c>
      <c r="R27" s="11">
        <v>14.686000000000011</v>
      </c>
      <c r="S27" s="11">
        <v>15.213999999999977</v>
      </c>
      <c r="T27" s="11">
        <v>14.120999999999968</v>
      </c>
      <c r="U27" s="11">
        <v>14.261000000000015</v>
      </c>
      <c r="V27" s="11">
        <v>15.139000000000021</v>
      </c>
      <c r="W27" s="11">
        <v>16.632999999999985</v>
      </c>
      <c r="X27" s="11">
        <v>16.322999999999986</v>
      </c>
      <c r="Y27" s="11">
        <v>15.997000000000005</v>
      </c>
      <c r="Z27" s="11">
        <v>15.771999999999979</v>
      </c>
      <c r="AA27" s="11">
        <v>15.665999999999991</v>
      </c>
      <c r="AB27" s="11">
        <v>15.685999999999996</v>
      </c>
      <c r="AC27" s="11">
        <v>15.744000000000021</v>
      </c>
      <c r="AD27" s="11">
        <v>15.822000000000033</v>
      </c>
      <c r="AE27" s="11">
        <v>15.908999999999997</v>
      </c>
      <c r="AF27" s="11">
        <v>15.999999999999995</v>
      </c>
      <c r="AG27" s="11">
        <v>16.093000000000011</v>
      </c>
      <c r="AH27" s="11">
        <v>16.185999999999972</v>
      </c>
      <c r="AI27" s="11">
        <v>16.278000000000009</v>
      </c>
      <c r="AJ27" s="11">
        <v>16.369000000000018</v>
      </c>
      <c r="AK27" s="172">
        <v>16.457000000000019</v>
      </c>
      <c r="AL27" s="11">
        <v>16.541999999999987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55.177999999999869</v>
      </c>
      <c r="N28" s="11">
        <v>57.167000000000009</v>
      </c>
      <c r="O28" s="11">
        <v>62.118999999999943</v>
      </c>
      <c r="P28" s="11">
        <v>60.49399999999995</v>
      </c>
      <c r="Q28" s="11">
        <v>66.862999999999928</v>
      </c>
      <c r="R28" s="11">
        <v>69.708999999999946</v>
      </c>
      <c r="S28" s="11">
        <v>70.34099999999988</v>
      </c>
      <c r="T28" s="11">
        <v>62.755999999999915</v>
      </c>
      <c r="U28" s="11">
        <v>71.109999999999971</v>
      </c>
      <c r="V28" s="11">
        <v>76.406999999999883</v>
      </c>
      <c r="W28" s="11">
        <v>72.970000000000169</v>
      </c>
      <c r="X28" s="11">
        <v>74.378999999999962</v>
      </c>
      <c r="Y28" s="11">
        <v>74.840999999999909</v>
      </c>
      <c r="Z28" s="11">
        <v>75.429000000000045</v>
      </c>
      <c r="AA28" s="11">
        <v>76.058999999999969</v>
      </c>
      <c r="AB28" s="11">
        <v>76.563999999999908</v>
      </c>
      <c r="AC28" s="11">
        <v>77.029999999999959</v>
      </c>
      <c r="AD28" s="11">
        <v>77.519000000000005</v>
      </c>
      <c r="AE28" s="11">
        <v>78.02599999999984</v>
      </c>
      <c r="AF28" s="11">
        <v>78.556999999999931</v>
      </c>
      <c r="AG28" s="11">
        <v>79.116</v>
      </c>
      <c r="AH28" s="11">
        <v>79.66400000000003</v>
      </c>
      <c r="AI28" s="11">
        <v>80.216999999999871</v>
      </c>
      <c r="AJ28" s="11">
        <v>80.770999999999916</v>
      </c>
      <c r="AK28" s="172">
        <v>81.326000000000008</v>
      </c>
      <c r="AL28" s="11">
        <v>81.882000000000119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49.624000000000038</v>
      </c>
      <c r="N29" s="11">
        <v>51.650999999999996</v>
      </c>
      <c r="O29" s="11">
        <v>58.334000000000081</v>
      </c>
      <c r="P29" s="11">
        <v>54.223000000000006</v>
      </c>
      <c r="Q29" s="11">
        <v>62.298000000000037</v>
      </c>
      <c r="R29" s="11">
        <v>54.400999999999861</v>
      </c>
      <c r="S29" s="11">
        <v>59.350999999999871</v>
      </c>
      <c r="T29" s="11">
        <v>59.804999999999971</v>
      </c>
      <c r="U29" s="11">
        <v>59.842000000000034</v>
      </c>
      <c r="V29" s="11">
        <v>58.007000000000026</v>
      </c>
      <c r="W29" s="11">
        <v>53.860999999999933</v>
      </c>
      <c r="X29" s="11">
        <v>54.912999999999947</v>
      </c>
      <c r="Y29" s="11">
        <v>56.27499999999992</v>
      </c>
      <c r="Z29" s="11">
        <v>57.271999999999885</v>
      </c>
      <c r="AA29" s="11">
        <v>57.899000000000022</v>
      </c>
      <c r="AB29" s="11">
        <v>58.406000000000049</v>
      </c>
      <c r="AC29" s="11">
        <v>58.966000000000079</v>
      </c>
      <c r="AD29" s="11">
        <v>59.520999999999944</v>
      </c>
      <c r="AE29" s="11">
        <v>60.074000000000048</v>
      </c>
      <c r="AF29" s="11">
        <v>60.628999999999969</v>
      </c>
      <c r="AG29" s="11">
        <v>61.199000000000026</v>
      </c>
      <c r="AH29" s="11">
        <v>61.75299999999995</v>
      </c>
      <c r="AI29" s="11">
        <v>62.309000000000019</v>
      </c>
      <c r="AJ29" s="11">
        <v>62.867999999999732</v>
      </c>
      <c r="AK29" s="172">
        <v>63.427999999999976</v>
      </c>
      <c r="AL29" s="11">
        <v>63.991999999999926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20.991999999999969</v>
      </c>
      <c r="N30" s="11">
        <v>23.670000000000009</v>
      </c>
      <c r="O30" s="11">
        <v>21.167000000000019</v>
      </c>
      <c r="P30" s="11">
        <v>20.642000000000007</v>
      </c>
      <c r="Q30" s="11">
        <v>22.577999999999975</v>
      </c>
      <c r="R30" s="11">
        <v>24.523000000000028</v>
      </c>
      <c r="S30" s="11">
        <v>21.638000000000034</v>
      </c>
      <c r="T30" s="11">
        <v>22.817999999999962</v>
      </c>
      <c r="U30" s="11">
        <v>25.000999999999973</v>
      </c>
      <c r="V30" s="11">
        <v>22.807000000000002</v>
      </c>
      <c r="W30" s="11">
        <v>21.54500000000003</v>
      </c>
      <c r="X30" s="11">
        <v>22.323000000000011</v>
      </c>
      <c r="Y30" s="11">
        <v>22.909000000000027</v>
      </c>
      <c r="Z30" s="11">
        <v>23.45599999999995</v>
      </c>
      <c r="AA30" s="11">
        <v>23.832999999999991</v>
      </c>
      <c r="AB30" s="11">
        <v>24.040999999999979</v>
      </c>
      <c r="AC30" s="11">
        <v>24.329000000000033</v>
      </c>
      <c r="AD30" s="11">
        <v>24.599000000000071</v>
      </c>
      <c r="AE30" s="11">
        <v>24.854999999999993</v>
      </c>
      <c r="AF30" s="11">
        <v>25.101999999999972</v>
      </c>
      <c r="AG30" s="11">
        <v>25.366999999999948</v>
      </c>
      <c r="AH30" s="11">
        <v>25.643999999999973</v>
      </c>
      <c r="AI30" s="11">
        <v>25.92700000000001</v>
      </c>
      <c r="AJ30" s="11">
        <v>26.211000000000016</v>
      </c>
      <c r="AK30" s="172">
        <v>26.494999999999994</v>
      </c>
      <c r="AL30" s="11">
        <v>26.778999999999989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24.779000000000003</v>
      </c>
      <c r="N31" s="11">
        <v>24.695000000000014</v>
      </c>
      <c r="O31" s="11">
        <v>24.333999999999961</v>
      </c>
      <c r="P31" s="11">
        <v>27.81600000000001</v>
      </c>
      <c r="Q31" s="11">
        <v>25.563999999999997</v>
      </c>
      <c r="R31" s="11">
        <v>25.916999999999994</v>
      </c>
      <c r="S31" s="11">
        <v>24.656999999999982</v>
      </c>
      <c r="T31" s="11">
        <v>21.977999999999984</v>
      </c>
      <c r="U31" s="11">
        <v>25.426999999999996</v>
      </c>
      <c r="V31" s="11">
        <v>28.181000000000054</v>
      </c>
      <c r="W31" s="11">
        <v>26.764999999999993</v>
      </c>
      <c r="X31" s="11">
        <v>26.505000000000067</v>
      </c>
      <c r="Y31" s="11">
        <v>26.318999999999949</v>
      </c>
      <c r="Z31" s="11">
        <v>26.351000000000049</v>
      </c>
      <c r="AA31" s="11">
        <v>26.402000000000065</v>
      </c>
      <c r="AB31" s="11">
        <v>26.386000000000024</v>
      </c>
      <c r="AC31" s="11">
        <v>26.357999999999983</v>
      </c>
      <c r="AD31" s="11">
        <v>26.334000000000007</v>
      </c>
      <c r="AE31" s="11">
        <v>26.31800000000004</v>
      </c>
      <c r="AF31" s="11">
        <v>26.311999999999998</v>
      </c>
      <c r="AG31" s="11">
        <v>26.320999999999966</v>
      </c>
      <c r="AH31" s="11">
        <v>26.338999999999949</v>
      </c>
      <c r="AI31" s="11">
        <v>26.363000000000003</v>
      </c>
      <c r="AJ31" s="11">
        <v>26.393000000000036</v>
      </c>
      <c r="AK31" s="172">
        <v>26.428000000000015</v>
      </c>
      <c r="AL31" s="11">
        <v>26.46999999999997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195.49700000000018</v>
      </c>
      <c r="N33" s="11">
        <f t="shared" ref="N33:AK33" si="20">SUM(N34:N36)</f>
        <v>194.392</v>
      </c>
      <c r="O33" s="11">
        <f t="shared" si="20"/>
        <v>190.67500000000018</v>
      </c>
      <c r="P33" s="11">
        <f t="shared" si="20"/>
        <v>195.77999999999994</v>
      </c>
      <c r="Q33" s="11">
        <f t="shared" si="20"/>
        <v>194.16899999999993</v>
      </c>
      <c r="R33" s="11">
        <f t="shared" si="20"/>
        <v>199.39899999999992</v>
      </c>
      <c r="S33" s="11">
        <f t="shared" si="20"/>
        <v>199.94199999999998</v>
      </c>
      <c r="T33" s="11">
        <f t="shared" si="20"/>
        <v>198.02600000000024</v>
      </c>
      <c r="U33" s="11">
        <f t="shared" si="20"/>
        <v>199.577</v>
      </c>
      <c r="V33" s="11">
        <f t="shared" si="20"/>
        <v>199.649</v>
      </c>
      <c r="W33" s="11">
        <f t="shared" si="20"/>
        <v>195.26499999999999</v>
      </c>
      <c r="X33" s="11">
        <f t="shared" si="20"/>
        <v>196.51799999999986</v>
      </c>
      <c r="Y33" s="11">
        <f t="shared" si="20"/>
        <v>198.28700000000006</v>
      </c>
      <c r="Z33" s="11">
        <f t="shared" si="20"/>
        <v>199.76300000000009</v>
      </c>
      <c r="AA33" s="11">
        <f t="shared" si="20"/>
        <v>201.56399999999982</v>
      </c>
      <c r="AB33" s="11">
        <f t="shared" si="20"/>
        <v>202.9490000000003</v>
      </c>
      <c r="AC33" s="11">
        <f t="shared" si="20"/>
        <v>204.00499999999991</v>
      </c>
      <c r="AD33" s="11">
        <f t="shared" si="20"/>
        <v>204.98599999999993</v>
      </c>
      <c r="AE33" s="11">
        <f t="shared" si="20"/>
        <v>205.94300000000004</v>
      </c>
      <c r="AF33" s="11">
        <f t="shared" si="20"/>
        <v>206.90199999999984</v>
      </c>
      <c r="AG33" s="11">
        <f t="shared" si="20"/>
        <v>207.892</v>
      </c>
      <c r="AH33" s="11">
        <f t="shared" si="20"/>
        <v>208.8570000000002</v>
      </c>
      <c r="AI33" s="11">
        <f t="shared" si="20"/>
        <v>209.80499999999986</v>
      </c>
      <c r="AJ33" s="11">
        <f t="shared" si="20"/>
        <v>210.75700000000006</v>
      </c>
      <c r="AK33" s="11">
        <f t="shared" si="20"/>
        <v>211.71599999999975</v>
      </c>
      <c r="AL33" s="11">
        <f>SUM(AL34:AL36)</f>
        <v>212.67600000000013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39.753000000000057</v>
      </c>
      <c r="N34" s="11">
        <v>36.121000000000024</v>
      </c>
      <c r="O34" s="11">
        <v>35.48299999999999</v>
      </c>
      <c r="P34" s="11">
        <v>34.573</v>
      </c>
      <c r="Q34" s="11">
        <v>34.70900000000001</v>
      </c>
      <c r="R34" s="11">
        <v>32.696000000000005</v>
      </c>
      <c r="S34" s="11">
        <v>32.770000000000095</v>
      </c>
      <c r="T34" s="11">
        <v>32.360999999999997</v>
      </c>
      <c r="U34" s="11">
        <v>32.326000000000001</v>
      </c>
      <c r="V34" s="11">
        <v>31.330000000000027</v>
      </c>
      <c r="W34" s="11">
        <v>32.316999999999958</v>
      </c>
      <c r="X34" s="11">
        <v>31.942999999999994</v>
      </c>
      <c r="Y34" s="11">
        <v>32.238999999999969</v>
      </c>
      <c r="Z34" s="11">
        <v>32.305000000000064</v>
      </c>
      <c r="AA34" s="11">
        <v>32.426999999999992</v>
      </c>
      <c r="AB34" s="11">
        <v>32.386000000000003</v>
      </c>
      <c r="AC34" s="11">
        <v>32.344000000000072</v>
      </c>
      <c r="AD34" s="11">
        <v>32.300999999999959</v>
      </c>
      <c r="AE34" s="11">
        <v>32.25700000000009</v>
      </c>
      <c r="AF34" s="11">
        <v>32.211999999999982</v>
      </c>
      <c r="AG34" s="11">
        <v>32.165000000000035</v>
      </c>
      <c r="AH34" s="11">
        <v>32.106999999999999</v>
      </c>
      <c r="AI34" s="11">
        <v>32.046999999999976</v>
      </c>
      <c r="AJ34" s="11">
        <v>31.988000000000049</v>
      </c>
      <c r="AK34" s="172">
        <v>31.929999999999971</v>
      </c>
      <c r="AL34" s="11">
        <v>31.871000000000034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63.884000000000178</v>
      </c>
      <c r="N35" s="11">
        <v>65.274999999999849</v>
      </c>
      <c r="O35" s="11">
        <v>64.728000000000009</v>
      </c>
      <c r="P35" s="11">
        <v>64.721999999999866</v>
      </c>
      <c r="Q35" s="11">
        <v>65.500999999999934</v>
      </c>
      <c r="R35" s="11">
        <v>68.339999999999918</v>
      </c>
      <c r="S35" s="11">
        <v>69.039999999999893</v>
      </c>
      <c r="T35" s="11">
        <v>67.689000000000149</v>
      </c>
      <c r="U35" s="11">
        <v>67.074000000000041</v>
      </c>
      <c r="V35" s="11">
        <v>66.421999999999883</v>
      </c>
      <c r="W35" s="11">
        <v>64.379999999999953</v>
      </c>
      <c r="X35" s="11">
        <v>64.289999999999978</v>
      </c>
      <c r="Y35" s="11">
        <v>64.253000000000128</v>
      </c>
      <c r="Z35" s="11">
        <v>64.408000000000129</v>
      </c>
      <c r="AA35" s="11">
        <v>64.635999999999825</v>
      </c>
      <c r="AB35" s="11">
        <v>64.921000000000078</v>
      </c>
      <c r="AC35" s="11">
        <v>65.123000000000033</v>
      </c>
      <c r="AD35" s="11">
        <v>65.330000000000084</v>
      </c>
      <c r="AE35" s="11">
        <v>65.542999999999978</v>
      </c>
      <c r="AF35" s="11">
        <v>65.768999999999906</v>
      </c>
      <c r="AG35" s="11">
        <v>66.038999999999987</v>
      </c>
      <c r="AH35" s="11">
        <v>66.305999999999969</v>
      </c>
      <c r="AI35" s="11">
        <v>66.567999999999984</v>
      </c>
      <c r="AJ35" s="11">
        <v>66.829000000000065</v>
      </c>
      <c r="AK35" s="172">
        <v>67.087999999999894</v>
      </c>
      <c r="AL35" s="11">
        <v>67.34199999999997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91.859999999999943</v>
      </c>
      <c r="N36" s="11">
        <v>92.996000000000109</v>
      </c>
      <c r="O36" s="11">
        <v>90.464000000000169</v>
      </c>
      <c r="P36" s="11">
        <v>96.48500000000007</v>
      </c>
      <c r="Q36" s="11">
        <v>93.958999999999975</v>
      </c>
      <c r="R36" s="11">
        <v>98.363</v>
      </c>
      <c r="S36" s="11">
        <v>98.131999999999991</v>
      </c>
      <c r="T36" s="11">
        <v>97.97600000000007</v>
      </c>
      <c r="U36" s="11">
        <v>100.17699999999996</v>
      </c>
      <c r="V36" s="11">
        <v>101.89700000000009</v>
      </c>
      <c r="W36" s="11">
        <v>98.568000000000083</v>
      </c>
      <c r="X36" s="11">
        <v>100.28499999999987</v>
      </c>
      <c r="Y36" s="11">
        <v>101.79499999999996</v>
      </c>
      <c r="Z36" s="11">
        <v>103.04999999999991</v>
      </c>
      <c r="AA36" s="11">
        <v>104.501</v>
      </c>
      <c r="AB36" s="11">
        <v>105.64200000000021</v>
      </c>
      <c r="AC36" s="11">
        <v>106.53799999999981</v>
      </c>
      <c r="AD36" s="11">
        <v>107.3549999999999</v>
      </c>
      <c r="AE36" s="11">
        <v>108.14299999999999</v>
      </c>
      <c r="AF36" s="11">
        <v>108.92099999999996</v>
      </c>
      <c r="AG36" s="11">
        <v>109.68799999999997</v>
      </c>
      <c r="AH36" s="11">
        <v>110.44400000000022</v>
      </c>
      <c r="AI36" s="11">
        <v>111.18999999999991</v>
      </c>
      <c r="AJ36" s="11">
        <v>111.93999999999994</v>
      </c>
      <c r="AK36" s="172">
        <v>112.69799999999989</v>
      </c>
      <c r="AL36" s="11">
        <v>113.46300000000012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745.61199999999974</v>
      </c>
      <c r="N38" s="11">
        <f t="shared" ref="N38:AL38" si="21">SUM(N5,N11,N16,N18,N23,N33)</f>
        <v>755.8900000000001</v>
      </c>
      <c r="O38" s="11">
        <f t="shared" si="21"/>
        <v>770.87700000000041</v>
      </c>
      <c r="P38" s="11">
        <f t="shared" si="21"/>
        <v>772.79499999999985</v>
      </c>
      <c r="Q38" s="11">
        <f t="shared" si="21"/>
        <v>787.92600000000016</v>
      </c>
      <c r="R38" s="11">
        <f t="shared" si="21"/>
        <v>792.23499999999967</v>
      </c>
      <c r="S38" s="11">
        <f t="shared" si="21"/>
        <v>805.92099999999982</v>
      </c>
      <c r="T38" s="11">
        <f t="shared" si="21"/>
        <v>791.11600000000021</v>
      </c>
      <c r="U38" s="11">
        <f t="shared" si="21"/>
        <v>813.01599999999962</v>
      </c>
      <c r="V38" s="11">
        <f t="shared" si="21"/>
        <v>823.41600000000028</v>
      </c>
      <c r="W38" s="11">
        <f t="shared" si="21"/>
        <v>811.53599999999972</v>
      </c>
      <c r="X38" s="11">
        <f t="shared" si="21"/>
        <v>814.56600000000003</v>
      </c>
      <c r="Y38" s="11">
        <f t="shared" si="21"/>
        <v>820.02699999999959</v>
      </c>
      <c r="Z38" s="11">
        <f t="shared" si="21"/>
        <v>827.37199999999984</v>
      </c>
      <c r="AA38" s="11">
        <f t="shared" si="21"/>
        <v>834.41199999999992</v>
      </c>
      <c r="AB38" s="11">
        <f t="shared" si="21"/>
        <v>839.06400000000031</v>
      </c>
      <c r="AC38" s="11">
        <f t="shared" si="21"/>
        <v>843.20100000000002</v>
      </c>
      <c r="AD38" s="11">
        <f t="shared" si="21"/>
        <v>846.93499999999995</v>
      </c>
      <c r="AE38" s="11">
        <f t="shared" si="21"/>
        <v>850.65300000000002</v>
      </c>
      <c r="AF38" s="11">
        <f t="shared" si="21"/>
        <v>854.33000000000015</v>
      </c>
      <c r="AG38" s="11">
        <f t="shared" si="21"/>
        <v>858.31800000000021</v>
      </c>
      <c r="AH38" s="11">
        <f t="shared" si="21"/>
        <v>862.2170000000001</v>
      </c>
      <c r="AI38" s="11">
        <f t="shared" si="21"/>
        <v>866.10299999999961</v>
      </c>
      <c r="AJ38" s="11">
        <f t="shared" si="21"/>
        <v>870.04199999999992</v>
      </c>
      <c r="AK38" s="11">
        <f t="shared" si="21"/>
        <v>873.95499999999947</v>
      </c>
      <c r="AL38" s="11">
        <f t="shared" si="21"/>
        <v>877.87200000000007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Dorset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Dorset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Dorset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Dorset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Dorset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Dorset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Dorset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25.169173288228869</v>
      </c>
      <c r="N231" s="40">
        <f>'Ind T1'!D25</f>
        <v>24.061163029120095</v>
      </c>
      <c r="O231" s="40">
        <f>'Ind T1'!F25</f>
        <v>24.22631089726066</v>
      </c>
    </row>
    <row r="232" spans="1:15" x14ac:dyDescent="0.2">
      <c r="L232" t="str">
        <f>L23</f>
        <v>Business and other services</v>
      </c>
      <c r="M232" s="40">
        <f>'Ind T1'!B24</f>
        <v>32.934545936496121</v>
      </c>
      <c r="N232" s="40">
        <f>'Ind T1'!D24</f>
        <v>32.277680842254718</v>
      </c>
      <c r="O232" s="40">
        <f>'Ind T1'!F24</f>
        <v>32.982029270782078</v>
      </c>
    </row>
    <row r="233" spans="1:15" x14ac:dyDescent="0.2">
      <c r="L233" t="str">
        <f>L18</f>
        <v>Trade, accomod. and transport</v>
      </c>
      <c r="M233" s="40">
        <f>'Ind T1'!B23</f>
        <v>25.822136108604116</v>
      </c>
      <c r="N233" s="40">
        <f>'Ind T1'!D23</f>
        <v>26.797455688965087</v>
      </c>
      <c r="O233" s="40">
        <f>'Ind T1'!F23</f>
        <v>26.479714582535934</v>
      </c>
    </row>
    <row r="234" spans="1:15" x14ac:dyDescent="0.2">
      <c r="L234" t="str">
        <f>L16</f>
        <v>Construction</v>
      </c>
      <c r="M234" s="40">
        <f>'Ind T1'!B22</f>
        <v>6.7685724564049989</v>
      </c>
      <c r="N234" s="40">
        <f>'Ind T1'!D22</f>
        <v>7.2399745667474837</v>
      </c>
      <c r="O234" s="40">
        <f>'Ind T1'!F22</f>
        <v>8.0277079118595722</v>
      </c>
    </row>
    <row r="235" spans="1:15" x14ac:dyDescent="0.2">
      <c r="L235" t="str">
        <f>L11</f>
        <v>Manufacturing</v>
      </c>
      <c r="M235" s="40">
        <f>'Ind T1'!B21</f>
        <v>7.2053115552834752</v>
      </c>
      <c r="N235" s="40">
        <f>'Ind T1'!D21</f>
        <v>7.328079099386847</v>
      </c>
      <c r="O235" s="40">
        <f>'Ind T1'!F21</f>
        <v>6.0071399930741638</v>
      </c>
    </row>
    <row r="236" spans="1:15" x14ac:dyDescent="0.2">
      <c r="L236" t="str">
        <f>L5</f>
        <v>Primary sector and utilities</v>
      </c>
      <c r="M236" s="40">
        <f>'Ind T1'!B20</f>
        <v>2.1002606549824261</v>
      </c>
      <c r="N236" s="40">
        <f>'Ind T1'!D20</f>
        <v>2.2956467735257635</v>
      </c>
      <c r="O236" s="40">
        <f>'Ind T1'!F20</f>
        <v>2.2770973444875806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Dorset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-4.1339999999999293</v>
      </c>
      <c r="O261" s="11">
        <f>'Ind T1'!F50</f>
        <v>17.411000000000143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1.0260000000002378</v>
      </c>
      <c r="O262" s="11">
        <f>'Ind T1'!F49</f>
        <v>27.594999999999914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12.898999999999944</v>
      </c>
      <c r="O263" s="11">
        <f>'Ind T1'!F48</f>
        <v>14.987000000000222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5.1319999999997208</v>
      </c>
      <c r="O264" s="11">
        <f>'Ind T1'!F47</f>
        <v>11.718000000000025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2.3870000000000147</v>
      </c>
      <c r="O265" s="11">
        <f>'Ind T1'!F46</f>
        <v>-6.7349999999999994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1.9910000000000174</v>
      </c>
      <c r="O266" s="11">
        <f>'Ind T1'!F45</f>
        <v>1.3599999999999817</v>
      </c>
    </row>
    <row r="268" spans="1:16" x14ac:dyDescent="0.2">
      <c r="L268" t="str">
        <f>L38</f>
        <v>All industries</v>
      </c>
      <c r="N268" s="11">
        <f>'Ind T1'!D14-'Ind T1'!B14</f>
        <v>19.301000000000045</v>
      </c>
      <c r="O268" s="11">
        <f>SUM(O261:O266)</f>
        <v>66.336000000000283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Dorset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31.237697282414697</v>
      </c>
      <c r="C9" s="249">
        <f>SUM(C26,C43,C60,C77,C94,C111,C128,C145,C162,C179,C196,C213,C230,C247,C264,C281,C298,C315,C332,C349,C366,C383)</f>
        <v>58.559517515671111</v>
      </c>
      <c r="D9" s="249">
        <f>SUM(B9:C9)</f>
        <v>89.797214798085804</v>
      </c>
      <c r="E9" s="238"/>
      <c r="F9" s="249">
        <f>SUM(F26,F43,F60,F77,F94,F111,F128,F145,F162,F179,F196,F213,F230,F247,F264,F281,F298,F315,F332,F349,F366,F383)</f>
        <v>38.698131611077315</v>
      </c>
      <c r="G9" s="249">
        <f>SUM(G26,G43,G60,G77,G94,G111,G128,G145,G162,G179,G196,G213,G230,G247,G264,G281,G298,G315,G332,G349,G366,G383)</f>
        <v>63.589540095196114</v>
      </c>
      <c r="H9" s="249">
        <f>SUM(F9:G9)</f>
        <v>102.28767170627343</v>
      </c>
      <c r="I9" s="238"/>
      <c r="J9" s="249">
        <f>SUM(J26,J43,J60,J77,J94,J111,J128,J145,J162,J179,J196,J213,J230,J247,J264,J281,J298,J315,J332,J349,J366,J383)</f>
        <v>49.018147153895605</v>
      </c>
      <c r="K9" s="249">
        <f>SUM(K26,K43,K60,K77,K94,K111,K128,K145,K162,K179,K196,K213,K230,K247,K264,K281,K298,K315,K332,K349,K366,K383)</f>
        <v>69.593580666196289</v>
      </c>
      <c r="L9" s="249">
        <f>SUM(J9:K9)</f>
        <v>118.61172782009189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76.352127726163872</v>
      </c>
      <c r="C10" s="249">
        <f t="shared" si="0"/>
        <v>86.455048273866041</v>
      </c>
      <c r="D10" s="249">
        <f t="shared" ref="D10:D17" si="1">SUM(B10:C10)</f>
        <v>162.80717600002993</v>
      </c>
      <c r="E10" s="238"/>
      <c r="F10" s="249">
        <f t="shared" ref="F10:G17" si="2">SUM(F27,F44,F61,F78,F95,F112,F129,F146,F163,F180,F197,F214,F231,F248,F265,F282,F299,F316,F333,F350,F367,F384)</f>
        <v>90.503806890980428</v>
      </c>
      <c r="G10" s="249">
        <f t="shared" si="2"/>
        <v>96.828971370570088</v>
      </c>
      <c r="H10" s="249">
        <f t="shared" ref="H10:H17" si="3">SUM(F10:G10)</f>
        <v>187.33277826155052</v>
      </c>
      <c r="I10" s="238"/>
      <c r="J10" s="249">
        <f t="shared" ref="J10:K17" si="4">SUM(J27,J44,J61,J78,J95,J112,J129,J146,J163,J180,J197,J214,J231,J248,J265,J282,J299,J316,J333,J350,J367,J384)</f>
        <v>110.64515255553552</v>
      </c>
      <c r="K10" s="249">
        <f t="shared" si="4"/>
        <v>112.9061407217562</v>
      </c>
      <c r="L10" s="249">
        <f t="shared" ref="L10:L17" si="5">SUM(J10:K10)</f>
        <v>223.55129327729173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49.502318333855058</v>
      </c>
      <c r="C11" s="249">
        <f t="shared" si="0"/>
        <v>57.202057323887814</v>
      </c>
      <c r="D11" s="249">
        <f t="shared" si="1"/>
        <v>106.70437565774287</v>
      </c>
      <c r="E11" s="238"/>
      <c r="F11" s="249">
        <f t="shared" si="2"/>
        <v>55.867949497802172</v>
      </c>
      <c r="G11" s="249">
        <f t="shared" si="2"/>
        <v>60.041043038189827</v>
      </c>
      <c r="H11" s="249">
        <f t="shared" si="3"/>
        <v>115.908992535992</v>
      </c>
      <c r="I11" s="238"/>
      <c r="J11" s="249">
        <f t="shared" si="4"/>
        <v>63.687666230944082</v>
      </c>
      <c r="K11" s="249">
        <f t="shared" si="4"/>
        <v>59.66609325907681</v>
      </c>
      <c r="L11" s="249">
        <f t="shared" si="5"/>
        <v>123.35375949002089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69.737724101409682</v>
      </c>
      <c r="C12" s="249">
        <f t="shared" si="0"/>
        <v>17.842891356259504</v>
      </c>
      <c r="D12" s="249">
        <f t="shared" si="1"/>
        <v>87.580615457669182</v>
      </c>
      <c r="E12" s="238"/>
      <c r="F12" s="249">
        <f t="shared" si="2"/>
        <v>65.965298846892807</v>
      </c>
      <c r="G12" s="249">
        <f t="shared" si="2"/>
        <v>18.89678962509441</v>
      </c>
      <c r="H12" s="249">
        <f t="shared" si="3"/>
        <v>84.862088471987221</v>
      </c>
      <c r="I12" s="238"/>
      <c r="J12" s="249">
        <f t="shared" si="4"/>
        <v>51.614035518749567</v>
      </c>
      <c r="K12" s="249">
        <f t="shared" si="4"/>
        <v>19.169096219115037</v>
      </c>
      <c r="L12" s="249">
        <f t="shared" si="5"/>
        <v>70.783131737864608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10.338881030406574</v>
      </c>
      <c r="C13" s="249">
        <f t="shared" si="0"/>
        <v>69.101385058579922</v>
      </c>
      <c r="D13" s="249">
        <f t="shared" si="1"/>
        <v>79.44026608898649</v>
      </c>
      <c r="E13" s="238"/>
      <c r="F13" s="249">
        <f t="shared" si="2"/>
        <v>10.204336337278615</v>
      </c>
      <c r="G13" s="249">
        <f t="shared" si="2"/>
        <v>58.388415412342326</v>
      </c>
      <c r="H13" s="249">
        <f t="shared" si="3"/>
        <v>68.592751749620945</v>
      </c>
      <c r="I13" s="238"/>
      <c r="J13" s="249">
        <f t="shared" si="4"/>
        <v>13.461373638330253</v>
      </c>
      <c r="K13" s="249">
        <f t="shared" si="4"/>
        <v>58.670254920089924</v>
      </c>
      <c r="L13" s="249">
        <f t="shared" si="5"/>
        <v>72.131628558420175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59.529624742236138</v>
      </c>
      <c r="C14" s="249">
        <f t="shared" si="0"/>
        <v>17.114936121026812</v>
      </c>
      <c r="D14" s="249">
        <f t="shared" si="1"/>
        <v>76.644560863262953</v>
      </c>
      <c r="E14" s="238"/>
      <c r="F14" s="249">
        <f t="shared" si="2"/>
        <v>57.769657662119059</v>
      </c>
      <c r="G14" s="249">
        <f t="shared" si="2"/>
        <v>16.511963968542116</v>
      </c>
      <c r="H14" s="249">
        <f t="shared" si="3"/>
        <v>74.281621630661178</v>
      </c>
      <c r="I14" s="238"/>
      <c r="J14" s="249">
        <f t="shared" si="4"/>
        <v>64.906877282311314</v>
      </c>
      <c r="K14" s="249">
        <f t="shared" si="4"/>
        <v>22.695313358886061</v>
      </c>
      <c r="L14" s="249">
        <f t="shared" si="5"/>
        <v>87.602190641197382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36.125447835940065</v>
      </c>
      <c r="C15" s="249">
        <f t="shared" si="0"/>
        <v>25.726359965388898</v>
      </c>
      <c r="D15" s="249">
        <f t="shared" si="1"/>
        <v>61.85180780132896</v>
      </c>
      <c r="E15" s="238"/>
      <c r="F15" s="249">
        <f t="shared" si="2"/>
        <v>35.726755005023335</v>
      </c>
      <c r="G15" s="249">
        <f t="shared" si="2"/>
        <v>26.572567062040758</v>
      </c>
      <c r="H15" s="249">
        <f t="shared" si="3"/>
        <v>62.299322067064097</v>
      </c>
      <c r="I15" s="238"/>
      <c r="J15" s="249">
        <f t="shared" si="4"/>
        <v>34.051666381033527</v>
      </c>
      <c r="K15" s="249">
        <f t="shared" si="4"/>
        <v>28.237030407239025</v>
      </c>
      <c r="L15" s="249">
        <f t="shared" si="5"/>
        <v>62.288696788272553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4.4053042255287043</v>
      </c>
      <c r="C16" s="249">
        <f t="shared" si="0"/>
        <v>31.80483824472827</v>
      </c>
      <c r="D16" s="249">
        <f t="shared" si="1"/>
        <v>36.210142470256976</v>
      </c>
      <c r="E16" s="238"/>
      <c r="F16" s="249">
        <f t="shared" si="2"/>
        <v>3.8056457104842187</v>
      </c>
      <c r="G16" s="249">
        <f t="shared" si="2"/>
        <v>28.598284511578335</v>
      </c>
      <c r="H16" s="249">
        <f t="shared" si="3"/>
        <v>32.403930222062556</v>
      </c>
      <c r="I16" s="238"/>
      <c r="J16" s="249">
        <f t="shared" si="4"/>
        <v>5.5301996116438712</v>
      </c>
      <c r="K16" s="249">
        <f t="shared" si="4"/>
        <v>31.293078650693754</v>
      </c>
      <c r="L16" s="249">
        <f t="shared" si="5"/>
        <v>36.823278262337624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45.082212476337432</v>
      </c>
      <c r="C17" s="249">
        <f t="shared" si="0"/>
        <v>46.116628386299375</v>
      </c>
      <c r="D17" s="249">
        <f t="shared" si="1"/>
        <v>91.198840862636814</v>
      </c>
      <c r="E17" s="238"/>
      <c r="F17" s="249">
        <f t="shared" si="2"/>
        <v>41.794837979543416</v>
      </c>
      <c r="G17" s="249">
        <f t="shared" si="2"/>
        <v>41.772005375244511</v>
      </c>
      <c r="H17" s="249">
        <f t="shared" si="3"/>
        <v>83.56684335478792</v>
      </c>
      <c r="I17" s="238"/>
      <c r="J17" s="249">
        <f t="shared" si="4"/>
        <v>41.331322161615404</v>
      </c>
      <c r="K17" s="249">
        <f t="shared" si="4"/>
        <v>41.3949712628879</v>
      </c>
      <c r="L17" s="249">
        <f t="shared" si="5"/>
        <v>82.726293424503297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382.31133775429225</v>
      </c>
      <c r="C19" s="247">
        <f t="shared" ref="C19:L19" si="6">SUM(C9:C17)</f>
        <v>409.92366224570776</v>
      </c>
      <c r="D19" s="247">
        <f t="shared" si="6"/>
        <v>792.23500000000013</v>
      </c>
      <c r="E19" s="247"/>
      <c r="F19" s="247">
        <f t="shared" si="6"/>
        <v>400.33641954120139</v>
      </c>
      <c r="G19" s="247">
        <f t="shared" si="6"/>
        <v>411.19958045879849</v>
      </c>
      <c r="H19" s="247">
        <f t="shared" si="6"/>
        <v>811.53599999999983</v>
      </c>
      <c r="I19" s="247"/>
      <c r="J19" s="247">
        <f t="shared" si="6"/>
        <v>434.24644053405916</v>
      </c>
      <c r="K19" s="247">
        <f t="shared" si="6"/>
        <v>443.62555946594102</v>
      </c>
      <c r="L19" s="247">
        <f t="shared" si="6"/>
        <v>877.87200000000018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0.26011278074309258</v>
      </c>
      <c r="C26" s="302">
        <v>0.46423117891107019</v>
      </c>
      <c r="D26" s="302">
        <f>SUM(B26:C26)</f>
        <v>0.72434395965416276</v>
      </c>
      <c r="E26" s="303"/>
      <c r="F26" s="302">
        <v>0.37773791502963866</v>
      </c>
      <c r="G26" s="302">
        <v>0.61188401459856256</v>
      </c>
      <c r="H26" s="302">
        <f>SUM(F26:G26)</f>
        <v>0.98962192962820117</v>
      </c>
      <c r="I26" s="303"/>
      <c r="J26" s="302">
        <v>0.4026952972232733</v>
      </c>
      <c r="K26" s="302">
        <v>0.92395394378078577</v>
      </c>
      <c r="L26" s="302">
        <f>SUM(J26:K26)</f>
        <v>1.3266492410040591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0.30252381953596991</v>
      </c>
      <c r="C27" s="302">
        <v>0.43040003459850651</v>
      </c>
      <c r="D27" s="302">
        <f t="shared" ref="D27:D34" si="7">SUM(B27:C27)</f>
        <v>0.73292385413447647</v>
      </c>
      <c r="E27" s="303"/>
      <c r="F27" s="302">
        <v>0.52685925170209336</v>
      </c>
      <c r="G27" s="302">
        <v>0.6610831236809549</v>
      </c>
      <c r="H27" s="302">
        <f t="shared" ref="H27:H34" si="8">SUM(F27:G27)</f>
        <v>1.1879423753830483</v>
      </c>
      <c r="I27" s="303"/>
      <c r="J27" s="302">
        <v>0.63972955155536493</v>
      </c>
      <c r="K27" s="302">
        <v>1.1319291960874911</v>
      </c>
      <c r="L27" s="302">
        <f t="shared" ref="L27:L34" si="9">SUM(J27:K27)</f>
        <v>1.771658747642856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0.26668730820447523</v>
      </c>
      <c r="C28" s="302">
        <v>0.26431118102706186</v>
      </c>
      <c r="D28" s="302">
        <f t="shared" si="7"/>
        <v>0.53099848923153714</v>
      </c>
      <c r="E28" s="303"/>
      <c r="F28" s="302">
        <v>0.40653880789608693</v>
      </c>
      <c r="G28" s="302">
        <v>0.34293935621961658</v>
      </c>
      <c r="H28" s="302">
        <f t="shared" si="8"/>
        <v>0.74947816411570356</v>
      </c>
      <c r="I28" s="303"/>
      <c r="J28" s="302">
        <v>0.44807358185847246</v>
      </c>
      <c r="K28" s="302">
        <v>0.43677078603293046</v>
      </c>
      <c r="L28" s="302">
        <f t="shared" si="9"/>
        <v>0.88484436789140286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0.6426767536830863</v>
      </c>
      <c r="C29" s="302">
        <v>0.11533709591829977</v>
      </c>
      <c r="D29" s="302">
        <f t="shared" si="7"/>
        <v>0.75801384960138607</v>
      </c>
      <c r="E29" s="303"/>
      <c r="F29" s="302">
        <v>0.81530897337257258</v>
      </c>
      <c r="G29" s="302">
        <v>0.10226746880992992</v>
      </c>
      <c r="H29" s="302">
        <f t="shared" si="8"/>
        <v>0.91757644218250245</v>
      </c>
      <c r="I29" s="303"/>
      <c r="J29" s="302">
        <v>0.51283573421063877</v>
      </c>
      <c r="K29" s="302">
        <v>0.11634915131748695</v>
      </c>
      <c r="L29" s="302">
        <f t="shared" si="9"/>
        <v>0.62918488552812568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1.4357629846500142</v>
      </c>
      <c r="C30" s="302">
        <v>3.2938486415069348</v>
      </c>
      <c r="D30" s="302">
        <f t="shared" si="7"/>
        <v>4.7296116261569487</v>
      </c>
      <c r="E30" s="303"/>
      <c r="F30" s="302">
        <v>1.2311971029126896</v>
      </c>
      <c r="G30" s="302">
        <v>3.4692044144022112</v>
      </c>
      <c r="H30" s="302">
        <f t="shared" si="8"/>
        <v>4.7004015173149005</v>
      </c>
      <c r="I30" s="303"/>
      <c r="J30" s="302">
        <v>1.5530666703851708</v>
      </c>
      <c r="K30" s="302">
        <v>3.4130089530004213</v>
      </c>
      <c r="L30" s="302">
        <f t="shared" si="9"/>
        <v>4.9660756233855921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0.27895544283482659</v>
      </c>
      <c r="C31" s="302">
        <v>0.13731303411909304</v>
      </c>
      <c r="D31" s="302">
        <f t="shared" si="7"/>
        <v>0.41626847695391966</v>
      </c>
      <c r="E31" s="303"/>
      <c r="F31" s="302">
        <v>0.33343538674624745</v>
      </c>
      <c r="G31" s="302">
        <v>0.15818545862643635</v>
      </c>
      <c r="H31" s="302">
        <f t="shared" si="8"/>
        <v>0.4916208453726838</v>
      </c>
      <c r="I31" s="303"/>
      <c r="J31" s="302">
        <v>0.30386662479188098</v>
      </c>
      <c r="K31" s="302">
        <v>0.18678746247487188</v>
      </c>
      <c r="L31" s="302">
        <f t="shared" si="9"/>
        <v>0.49065408726675286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0.15289442768391739</v>
      </c>
      <c r="C32" s="302">
        <v>0.13723461265623088</v>
      </c>
      <c r="D32" s="302">
        <f t="shared" si="7"/>
        <v>0.2901290403401483</v>
      </c>
      <c r="E32" s="303"/>
      <c r="F32" s="302">
        <v>0.18227223573466564</v>
      </c>
      <c r="G32" s="302">
        <v>0.11859547104876292</v>
      </c>
      <c r="H32" s="302">
        <f t="shared" si="8"/>
        <v>0.30086770678342856</v>
      </c>
      <c r="I32" s="303"/>
      <c r="J32" s="302">
        <v>0.16141760582848572</v>
      </c>
      <c r="K32" s="302">
        <v>0.14361211380295391</v>
      </c>
      <c r="L32" s="302">
        <f t="shared" si="9"/>
        <v>0.30502971963143966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0.1142875869992916</v>
      </c>
      <c r="C33" s="302">
        <v>0.40052928414058586</v>
      </c>
      <c r="D33" s="302">
        <f t="shared" si="7"/>
        <v>0.51481687113987751</v>
      </c>
      <c r="E33" s="303"/>
      <c r="F33" s="302">
        <v>0.13269198051564457</v>
      </c>
      <c r="G33" s="302">
        <v>0.35876563771746151</v>
      </c>
      <c r="H33" s="302">
        <f t="shared" si="8"/>
        <v>0.49145761823310607</v>
      </c>
      <c r="I33" s="303"/>
      <c r="J33" s="302">
        <v>0.13489905485955231</v>
      </c>
      <c r="K33" s="302">
        <v>0.38947122676442408</v>
      </c>
      <c r="L33" s="302">
        <f t="shared" si="9"/>
        <v>0.52437028162397636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0.47179874956989204</v>
      </c>
      <c r="C34" s="302">
        <v>1.0030950832176393</v>
      </c>
      <c r="D34" s="302">
        <f t="shared" si="7"/>
        <v>1.4748938327875314</v>
      </c>
      <c r="E34" s="303"/>
      <c r="F34" s="302">
        <v>0.47560140790412586</v>
      </c>
      <c r="G34" s="302">
        <v>0.8334319930823294</v>
      </c>
      <c r="H34" s="302">
        <f t="shared" si="8"/>
        <v>1.3090334009864553</v>
      </c>
      <c r="I34" s="303"/>
      <c r="J34" s="302">
        <v>0.40441797124438095</v>
      </c>
      <c r="K34" s="302">
        <v>0.6321150747814025</v>
      </c>
      <c r="L34" s="302">
        <f t="shared" si="9"/>
        <v>1.0365330460257836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3.925699853904566</v>
      </c>
      <c r="C36" s="311">
        <f t="shared" ref="C36:K36" si="10">SUM(C26:C34)</f>
        <v>6.2463001460954217</v>
      </c>
      <c r="D36" s="311">
        <f t="shared" si="10"/>
        <v>10.171999999999988</v>
      </c>
      <c r="E36" s="311"/>
      <c r="F36" s="311">
        <f t="shared" si="10"/>
        <v>4.4816430618137648</v>
      </c>
      <c r="G36" s="311">
        <f t="shared" si="10"/>
        <v>6.6563569381862644</v>
      </c>
      <c r="H36" s="311">
        <f t="shared" si="10"/>
        <v>11.13800000000003</v>
      </c>
      <c r="I36" s="311"/>
      <c r="J36" s="311">
        <f t="shared" si="10"/>
        <v>4.5610020919572207</v>
      </c>
      <c r="K36" s="311">
        <f t="shared" si="10"/>
        <v>7.3739979080427673</v>
      </c>
      <c r="L36" s="311">
        <f>SUM(L26:L34)</f>
        <v>11.934999999999988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7.5407148526117542E-3</v>
      </c>
      <c r="C43" s="302">
        <v>0.14564367396689398</v>
      </c>
      <c r="D43" s="302">
        <f>SUM(B43:C43)</f>
        <v>0.15318438881950575</v>
      </c>
      <c r="E43" s="303"/>
      <c r="F43" s="302">
        <v>8.2409460377743347E-3</v>
      </c>
      <c r="G43" s="302">
        <v>0.15533108125052478</v>
      </c>
      <c r="H43" s="302">
        <f>SUM(F43:G43)</f>
        <v>0.16357202728829912</v>
      </c>
      <c r="I43" s="303"/>
      <c r="J43" s="302">
        <v>6.3014849725416006E-3</v>
      </c>
      <c r="K43" s="302">
        <v>0.10591314461228245</v>
      </c>
      <c r="L43" s="302">
        <f>SUM(J43:K43)</f>
        <v>0.11221462958482405</v>
      </c>
      <c r="M43" s="236"/>
      <c r="N43" s="236"/>
    </row>
    <row r="44" spans="1:18" x14ac:dyDescent="0.2">
      <c r="A44" s="237" t="str">
        <f>name!E$5</f>
        <v>Professional occupations</v>
      </c>
      <c r="B44" s="302">
        <v>1.0310490015586116E-2</v>
      </c>
      <c r="C44" s="302">
        <v>8.5450723758173253E-2</v>
      </c>
      <c r="D44" s="302">
        <f t="shared" ref="D44:D51" si="11">SUM(B44:C44)</f>
        <v>9.5761213773759374E-2</v>
      </c>
      <c r="E44" s="303"/>
      <c r="F44" s="302">
        <v>1.2388556813137944E-2</v>
      </c>
      <c r="G44" s="302">
        <v>8.0347493195235334E-2</v>
      </c>
      <c r="H44" s="302">
        <f t="shared" ref="H44:H51" si="12">SUM(F44:G44)</f>
        <v>9.2736050008373275E-2</v>
      </c>
      <c r="I44" s="303"/>
      <c r="J44" s="302">
        <v>8.8456335040219478E-3</v>
      </c>
      <c r="K44" s="302">
        <v>3.9787569890674251E-2</v>
      </c>
      <c r="L44" s="302">
        <f t="shared" ref="L44:L51" si="13">SUM(J44:K44)</f>
        <v>4.8633203394696199E-2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1.2272573518725861E-2</v>
      </c>
      <c r="C45" s="302">
        <v>5.7030961759720326E-2</v>
      </c>
      <c r="D45" s="302">
        <f t="shared" si="11"/>
        <v>6.9303535278446182E-2</v>
      </c>
      <c r="E45" s="303"/>
      <c r="F45" s="302">
        <v>1.2707014096356021E-2</v>
      </c>
      <c r="G45" s="302">
        <v>4.8685620569685124E-2</v>
      </c>
      <c r="H45" s="302">
        <f t="shared" si="12"/>
        <v>6.1392634666041147E-2</v>
      </c>
      <c r="I45" s="303"/>
      <c r="J45" s="302">
        <v>7.8854941329771482E-3</v>
      </c>
      <c r="K45" s="302">
        <v>2.5274607256840258E-2</v>
      </c>
      <c r="L45" s="302">
        <f t="shared" si="13"/>
        <v>3.3160101389817405E-2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2.6075189456185838E-2</v>
      </c>
      <c r="C46" s="302">
        <v>4.3014355981611352E-2</v>
      </c>
      <c r="D46" s="302">
        <f t="shared" si="11"/>
        <v>6.908954543779719E-2</v>
      </c>
      <c r="E46" s="303"/>
      <c r="F46" s="302">
        <v>2.191044017742378E-2</v>
      </c>
      <c r="G46" s="302">
        <v>3.4325160377488687E-2</v>
      </c>
      <c r="H46" s="302">
        <f t="shared" si="12"/>
        <v>5.6235600554912467E-2</v>
      </c>
      <c r="I46" s="303"/>
      <c r="J46" s="302">
        <v>9.3214228787936726E-3</v>
      </c>
      <c r="K46" s="302">
        <v>2.4662893068239284E-2</v>
      </c>
      <c r="L46" s="302">
        <f t="shared" si="13"/>
        <v>3.3984315947032953E-2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2.0603663782920193E-3</v>
      </c>
      <c r="C47" s="302">
        <v>0.15521839406456905</v>
      </c>
      <c r="D47" s="302">
        <f t="shared" si="11"/>
        <v>0.15727876044286107</v>
      </c>
      <c r="E47" s="303"/>
      <c r="F47" s="302">
        <v>1.6181921686899972E-3</v>
      </c>
      <c r="G47" s="302">
        <v>0.10507340630886945</v>
      </c>
      <c r="H47" s="302">
        <f>SUM(F47:G47)</f>
        <v>0.10669159847755945</v>
      </c>
      <c r="I47" s="303"/>
      <c r="J47" s="302">
        <v>1.6806381741952614E-3</v>
      </c>
      <c r="K47" s="302">
        <v>4.2351271717938531E-2</v>
      </c>
      <c r="L47" s="302">
        <f t="shared" si="13"/>
        <v>4.4031909892133791E-2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5.2431065421806432E-3</v>
      </c>
      <c r="C48" s="302">
        <v>1.0343209758452224E-2</v>
      </c>
      <c r="D48" s="302">
        <f t="shared" si="11"/>
        <v>1.5586316300632867E-2</v>
      </c>
      <c r="E48" s="303"/>
      <c r="F48" s="302">
        <v>4.3935707562150553E-3</v>
      </c>
      <c r="G48" s="302">
        <v>4.6673702261711032E-3</v>
      </c>
      <c r="H48" s="302">
        <f t="shared" si="12"/>
        <v>9.0609409823861585E-3</v>
      </c>
      <c r="I48" s="303"/>
      <c r="J48" s="302">
        <v>3.971956111366747E-3</v>
      </c>
      <c r="K48" s="302">
        <v>3.9247673626086462E-3</v>
      </c>
      <c r="L48" s="302">
        <f t="shared" si="13"/>
        <v>7.8967234739753932E-3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8.9048767301097478E-3</v>
      </c>
      <c r="C49" s="302">
        <v>2.1684174103189222E-2</v>
      </c>
      <c r="D49" s="302">
        <f t="shared" si="11"/>
        <v>3.0589050833298971E-2</v>
      </c>
      <c r="E49" s="303"/>
      <c r="F49" s="302">
        <v>6.8268566330102996E-3</v>
      </c>
      <c r="G49" s="302">
        <v>1.1623439348393777E-2</v>
      </c>
      <c r="H49" s="302">
        <f t="shared" si="12"/>
        <v>1.8450295981404075E-2</v>
      </c>
      <c r="I49" s="303"/>
      <c r="J49" s="302">
        <v>3.8459794637134247E-3</v>
      </c>
      <c r="K49" s="302">
        <v>9.1383797070988242E-3</v>
      </c>
      <c r="L49" s="302">
        <f t="shared" si="13"/>
        <v>1.2984359170812249E-2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1.4520389469982299E-3</v>
      </c>
      <c r="C50" s="302">
        <v>0.1449195917395274</v>
      </c>
      <c r="D50" s="302">
        <f t="shared" si="11"/>
        <v>0.14637163068652562</v>
      </c>
      <c r="E50" s="303"/>
      <c r="F50" s="302">
        <v>9.6181845700421802E-4</v>
      </c>
      <c r="G50" s="302">
        <v>0.11244773987751548</v>
      </c>
      <c r="H50" s="302">
        <f t="shared" si="12"/>
        <v>0.1134095583345197</v>
      </c>
      <c r="I50" s="303"/>
      <c r="J50" s="302">
        <v>9.6506928596354412E-4</v>
      </c>
      <c r="K50" s="302">
        <v>8.7213293283828222E-2</v>
      </c>
      <c r="L50" s="302">
        <f t="shared" si="13"/>
        <v>8.8178362569791766E-2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7.6066884438637829E-3</v>
      </c>
      <c r="C51" s="302">
        <v>2.5228869983307988E-2</v>
      </c>
      <c r="D51" s="302">
        <f t="shared" si="11"/>
        <v>3.2835558427171771E-2</v>
      </c>
      <c r="E51" s="303"/>
      <c r="F51" s="302">
        <v>5.2265322528032964E-3</v>
      </c>
      <c r="G51" s="302">
        <v>1.6224761453701084E-2</v>
      </c>
      <c r="H51" s="302">
        <f t="shared" si="12"/>
        <v>2.1451293706504379E-2</v>
      </c>
      <c r="I51" s="303"/>
      <c r="J51" s="302">
        <v>3.0882620704037397E-3</v>
      </c>
      <c r="K51" s="302">
        <v>1.1828132506512441E-2</v>
      </c>
      <c r="L51" s="302">
        <f t="shared" si="13"/>
        <v>1.4916394576916181E-2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8.1466044884553987E-2</v>
      </c>
      <c r="C53" s="311">
        <f t="shared" ref="C53:L53" si="14">SUM(C43:C51)</f>
        <v>0.6885339551154448</v>
      </c>
      <c r="D53" s="311">
        <f t="shared" si="14"/>
        <v>0.7699999999999988</v>
      </c>
      <c r="E53" s="311"/>
      <c r="F53" s="311">
        <f t="shared" si="14"/>
        <v>7.4273927392414951E-2</v>
      </c>
      <c r="G53" s="311">
        <f t="shared" si="14"/>
        <v>0.56872607260758479</v>
      </c>
      <c r="H53" s="311">
        <f t="shared" si="14"/>
        <v>0.64299999999999968</v>
      </c>
      <c r="I53" s="311"/>
      <c r="J53" s="311">
        <f t="shared" si="14"/>
        <v>4.5905940593977089E-2</v>
      </c>
      <c r="K53" s="311">
        <f t="shared" si="14"/>
        <v>0.35009405940602284</v>
      </c>
      <c r="L53" s="311">
        <f t="shared" si="14"/>
        <v>0.39600000000000002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0.29326323832432055</v>
      </c>
      <c r="C60" s="302">
        <v>0.40085957524969423</v>
      </c>
      <c r="D60" s="302">
        <f>SUM(B60:C60)</f>
        <v>0.69412281357401473</v>
      </c>
      <c r="E60" s="303"/>
      <c r="F60" s="302">
        <v>0.35054171135507256</v>
      </c>
      <c r="G60" s="302">
        <v>0.52459656701162161</v>
      </c>
      <c r="H60" s="302">
        <f>SUM(F60:G60)</f>
        <v>0.87513827836669411</v>
      </c>
      <c r="I60" s="303"/>
      <c r="J60" s="302">
        <v>0.41572411869871373</v>
      </c>
      <c r="K60" s="302">
        <v>0.51178735492767313</v>
      </c>
      <c r="L60" s="302">
        <f>SUM(J60:K60)</f>
        <v>0.92751147362638686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0.2423010887932262</v>
      </c>
      <c r="C61" s="302">
        <v>0.30506381901443219</v>
      </c>
      <c r="D61" s="302">
        <f t="shared" ref="D61:D68" si="15">SUM(B61:C61)</f>
        <v>0.54736490780765834</v>
      </c>
      <c r="E61" s="303"/>
      <c r="F61" s="302">
        <v>0.33438863560165077</v>
      </c>
      <c r="G61" s="302">
        <v>0.45161816255884035</v>
      </c>
      <c r="H61" s="302">
        <f t="shared" ref="H61:H68" si="16">SUM(F61:G61)</f>
        <v>0.78600679816049113</v>
      </c>
      <c r="I61" s="303"/>
      <c r="J61" s="302">
        <v>0.41213076956868311</v>
      </c>
      <c r="K61" s="302">
        <v>0.54627860022123509</v>
      </c>
      <c r="L61" s="302">
        <f t="shared" ref="L61:L68" si="17">SUM(J61:K61)</f>
        <v>0.9584093697899182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0.38385012829350817</v>
      </c>
      <c r="C62" s="302">
        <v>0.33861830868001325</v>
      </c>
      <c r="D62" s="302">
        <f t="shared" si="15"/>
        <v>0.72246843697352148</v>
      </c>
      <c r="E62" s="303"/>
      <c r="F62" s="302">
        <v>0.4784956651368224</v>
      </c>
      <c r="G62" s="302">
        <v>0.46114591290677059</v>
      </c>
      <c r="H62" s="302">
        <f t="shared" si="16"/>
        <v>0.93964157804359294</v>
      </c>
      <c r="I62" s="303"/>
      <c r="J62" s="302">
        <v>0.53753171079137363</v>
      </c>
      <c r="K62" s="302">
        <v>0.42453386318679681</v>
      </c>
      <c r="L62" s="302">
        <f t="shared" si="17"/>
        <v>0.9620655739781705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0.39894423917019772</v>
      </c>
      <c r="C63" s="302">
        <v>0.20515081698879115</v>
      </c>
      <c r="D63" s="302">
        <f t="shared" si="15"/>
        <v>0.60409505615898884</v>
      </c>
      <c r="E63" s="303"/>
      <c r="F63" s="302">
        <v>0.44105593348248828</v>
      </c>
      <c r="G63" s="302">
        <v>0.25852734485362905</v>
      </c>
      <c r="H63" s="302">
        <f t="shared" si="16"/>
        <v>0.69958327833611733</v>
      </c>
      <c r="I63" s="303"/>
      <c r="J63" s="302">
        <v>0.36715138119420199</v>
      </c>
      <c r="K63" s="302">
        <v>0.24092830375909005</v>
      </c>
      <c r="L63" s="302">
        <f t="shared" si="17"/>
        <v>0.60807968495329201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0.25275969605731985</v>
      </c>
      <c r="C64" s="302">
        <v>0.56102999179719337</v>
      </c>
      <c r="D64" s="302">
        <f t="shared" si="15"/>
        <v>0.81378968785451322</v>
      </c>
      <c r="E64" s="303"/>
      <c r="F64" s="302">
        <v>0.19593526388671839</v>
      </c>
      <c r="G64" s="302">
        <v>0.47559535796721208</v>
      </c>
      <c r="H64" s="302">
        <f t="shared" si="16"/>
        <v>0.67153062185393053</v>
      </c>
      <c r="I64" s="303"/>
      <c r="J64" s="302">
        <v>0.14895471266564655</v>
      </c>
      <c r="K64" s="302">
        <v>0.43463575194295401</v>
      </c>
      <c r="L64" s="302">
        <f t="shared" si="17"/>
        <v>0.58359046460860053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4.7340997886903421E-2</v>
      </c>
      <c r="C65" s="302">
        <v>2.6207934898101901E-2</v>
      </c>
      <c r="D65" s="302">
        <f t="shared" si="15"/>
        <v>7.3548932785005322E-2</v>
      </c>
      <c r="E65" s="303"/>
      <c r="F65" s="302">
        <v>5.9544328051239596E-2</v>
      </c>
      <c r="G65" s="302">
        <v>3.4985065332412781E-2</v>
      </c>
      <c r="H65" s="302">
        <f t="shared" si="16"/>
        <v>9.4529393383652377E-2</v>
      </c>
      <c r="I65" s="303"/>
      <c r="J65" s="302">
        <v>6.1635069320036137E-2</v>
      </c>
      <c r="K65" s="302">
        <v>3.9066039352785888E-2</v>
      </c>
      <c r="L65" s="302">
        <f t="shared" si="17"/>
        <v>0.10070110867282203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0.16502177581560751</v>
      </c>
      <c r="C66" s="302">
        <v>0.18081595797590574</v>
      </c>
      <c r="D66" s="302">
        <f t="shared" si="15"/>
        <v>0.34583773379151328</v>
      </c>
      <c r="E66" s="303"/>
      <c r="F66" s="302">
        <v>0.21187339470309957</v>
      </c>
      <c r="G66" s="302">
        <v>0.21009097591367801</v>
      </c>
      <c r="H66" s="302">
        <f t="shared" si="16"/>
        <v>0.42196437061677761</v>
      </c>
      <c r="I66" s="303"/>
      <c r="J66" s="302">
        <v>0.22192845231679245</v>
      </c>
      <c r="K66" s="302">
        <v>0.22735160893582768</v>
      </c>
      <c r="L66" s="302">
        <f t="shared" si="17"/>
        <v>0.4492800612526201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0.14267831728392497</v>
      </c>
      <c r="C67" s="302">
        <v>1.0176126614162648</v>
      </c>
      <c r="D67" s="302">
        <f t="shared" si="15"/>
        <v>1.1602909787001898</v>
      </c>
      <c r="E67" s="303"/>
      <c r="F67" s="302">
        <v>0.13603672201428854</v>
      </c>
      <c r="G67" s="302">
        <v>0.93162156447322031</v>
      </c>
      <c r="H67" s="302">
        <f t="shared" si="16"/>
        <v>1.0676582864875088</v>
      </c>
      <c r="I67" s="303"/>
      <c r="J67" s="302">
        <v>0.22230429899376791</v>
      </c>
      <c r="K67" s="302">
        <v>0.93204955012724389</v>
      </c>
      <c r="L67" s="302">
        <f t="shared" si="17"/>
        <v>1.1543538491210117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0.37058254965265214</v>
      </c>
      <c r="C68" s="302">
        <v>0.45789890270193973</v>
      </c>
      <c r="D68" s="302">
        <f t="shared" si="15"/>
        <v>0.82848145235459181</v>
      </c>
      <c r="E68" s="303"/>
      <c r="F68" s="302">
        <v>0.36908531414192214</v>
      </c>
      <c r="G68" s="302">
        <v>0.42086208060932767</v>
      </c>
      <c r="H68" s="302">
        <f t="shared" si="16"/>
        <v>0.78994739475124987</v>
      </c>
      <c r="I68" s="303"/>
      <c r="J68" s="302">
        <v>0.35763948642970622</v>
      </c>
      <c r="K68" s="302">
        <v>0.30336892756747991</v>
      </c>
      <c r="L68" s="302">
        <f t="shared" si="17"/>
        <v>0.66100841399718613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2.2967420312776605</v>
      </c>
      <c r="C70" s="311">
        <f t="shared" ref="C70:L70" si="18">SUM(C60:C68)</f>
        <v>3.4932579687223364</v>
      </c>
      <c r="D70" s="311">
        <f t="shared" si="18"/>
        <v>5.7899999999999974</v>
      </c>
      <c r="E70" s="311"/>
      <c r="F70" s="311">
        <f t="shared" si="18"/>
        <v>2.5769569683733025</v>
      </c>
      <c r="G70" s="311">
        <f t="shared" si="18"/>
        <v>3.7690430316267123</v>
      </c>
      <c r="H70" s="311">
        <f t="shared" si="18"/>
        <v>6.3460000000000152</v>
      </c>
      <c r="I70" s="311"/>
      <c r="J70" s="311">
        <f t="shared" si="18"/>
        <v>2.7449999999789214</v>
      </c>
      <c r="K70" s="311">
        <f t="shared" si="18"/>
        <v>3.6600000000210864</v>
      </c>
      <c r="L70" s="311">
        <f t="shared" si="18"/>
        <v>6.4050000000000065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0.42695940748405475</v>
      </c>
      <c r="C77" s="302">
        <v>2.1542165064669745</v>
      </c>
      <c r="D77" s="302">
        <f>SUM(B77:C77)</f>
        <v>2.5811759139510291</v>
      </c>
      <c r="E77" s="303"/>
      <c r="F77" s="302">
        <v>0.54713332503833667</v>
      </c>
      <c r="G77" s="302">
        <v>2.2855748050288445</v>
      </c>
      <c r="H77" s="302">
        <f>SUM(F77:G77)</f>
        <v>2.8327081300671813</v>
      </c>
      <c r="I77" s="303"/>
      <c r="J77" s="302">
        <v>0.44933591549071628</v>
      </c>
      <c r="K77" s="302">
        <v>1.8773471659303824</v>
      </c>
      <c r="L77" s="302">
        <f>SUM(J77:K77)</f>
        <v>2.3266830814210988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0.58505576049772423</v>
      </c>
      <c r="C78" s="302">
        <v>2.918576456629228</v>
      </c>
      <c r="D78" s="302">
        <f t="shared" ref="D78:D85" si="19">SUM(B78:C78)</f>
        <v>3.5036322171269525</v>
      </c>
      <c r="E78" s="303"/>
      <c r="F78" s="302">
        <v>0.78300426501771803</v>
      </c>
      <c r="G78" s="302">
        <v>3.5640916071601256</v>
      </c>
      <c r="H78" s="302">
        <f t="shared" ref="H78:H85" si="20">SUM(F78:G78)</f>
        <v>4.3470958721778441</v>
      </c>
      <c r="I78" s="303"/>
      <c r="J78" s="302">
        <v>0.61724490131889087</v>
      </c>
      <c r="K78" s="302">
        <v>3.0919454631746932</v>
      </c>
      <c r="L78" s="302">
        <f t="shared" ref="L78:L85" si="21">SUM(J78:K78)</f>
        <v>3.7091903644935842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0.59692463344894597</v>
      </c>
      <c r="C79" s="302">
        <v>1.6607967120836535</v>
      </c>
      <c r="D79" s="302">
        <f t="shared" si="19"/>
        <v>2.2577213455325995</v>
      </c>
      <c r="E79" s="303"/>
      <c r="F79" s="302">
        <v>0.68595646986056447</v>
      </c>
      <c r="G79" s="302">
        <v>1.8773350821214272</v>
      </c>
      <c r="H79" s="302">
        <f t="shared" si="20"/>
        <v>2.5632915519819917</v>
      </c>
      <c r="I79" s="303"/>
      <c r="J79" s="302">
        <v>0.52303204291848715</v>
      </c>
      <c r="K79" s="302">
        <v>1.3640466788008463</v>
      </c>
      <c r="L79" s="302">
        <f t="shared" si="21"/>
        <v>1.8870787217193334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0.8587896859038997</v>
      </c>
      <c r="C80" s="302">
        <v>0.3174167844548712</v>
      </c>
      <c r="D80" s="302">
        <f t="shared" si="19"/>
        <v>1.1762064703587709</v>
      </c>
      <c r="E80" s="303"/>
      <c r="F80" s="302">
        <v>0.83705716733049096</v>
      </c>
      <c r="G80" s="302">
        <v>0.33785578869436028</v>
      </c>
      <c r="H80" s="302">
        <f t="shared" si="20"/>
        <v>1.1749129560248512</v>
      </c>
      <c r="I80" s="303"/>
      <c r="J80" s="302">
        <v>0.46579654108263535</v>
      </c>
      <c r="K80" s="302">
        <v>0.3066149210090236</v>
      </c>
      <c r="L80" s="302">
        <f t="shared" si="21"/>
        <v>0.7724114620916589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0.12171209306340128</v>
      </c>
      <c r="C81" s="302">
        <v>2.2865311168798144</v>
      </c>
      <c r="D81" s="302">
        <f t="shared" si="19"/>
        <v>2.4082432099432158</v>
      </c>
      <c r="E81" s="303"/>
      <c r="F81" s="302">
        <v>0.13244097615478362</v>
      </c>
      <c r="G81" s="302">
        <v>1.683259529213617</v>
      </c>
      <c r="H81" s="302">
        <f t="shared" si="20"/>
        <v>1.8157005053684006</v>
      </c>
      <c r="I81" s="303"/>
      <c r="J81" s="302">
        <v>0.16122565007155179</v>
      </c>
      <c r="K81" s="302">
        <v>1.1555530635960056</v>
      </c>
      <c r="L81" s="302">
        <f t="shared" si="21"/>
        <v>1.3167787136675575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0.23558423350120541</v>
      </c>
      <c r="C82" s="302">
        <v>4.6580155106697128E-2</v>
      </c>
      <c r="D82" s="302">
        <f t="shared" si="19"/>
        <v>0.28216438860790255</v>
      </c>
      <c r="E82" s="303"/>
      <c r="F82" s="302">
        <v>0.201960174646692</v>
      </c>
      <c r="G82" s="302">
        <v>4.6986542497417072E-2</v>
      </c>
      <c r="H82" s="302">
        <f t="shared" si="20"/>
        <v>0.24894671714410907</v>
      </c>
      <c r="I82" s="303"/>
      <c r="J82" s="302">
        <v>0.17299700345213684</v>
      </c>
      <c r="K82" s="302">
        <v>4.5847736879777126E-2</v>
      </c>
      <c r="L82" s="302">
        <f t="shared" si="21"/>
        <v>0.21884474033191398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0.19653233050729929</v>
      </c>
      <c r="C83" s="302">
        <v>0.25924992547649628</v>
      </c>
      <c r="D83" s="302">
        <f t="shared" si="19"/>
        <v>0.45578225598379557</v>
      </c>
      <c r="E83" s="303"/>
      <c r="F83" s="302">
        <v>0.19570416942201213</v>
      </c>
      <c r="G83" s="302">
        <v>0.23855133883296889</v>
      </c>
      <c r="H83" s="302">
        <f t="shared" si="20"/>
        <v>0.43425550825498105</v>
      </c>
      <c r="I83" s="303"/>
      <c r="J83" s="302">
        <v>0.14993168362478634</v>
      </c>
      <c r="K83" s="302">
        <v>0.23561544547772706</v>
      </c>
      <c r="L83" s="302">
        <f t="shared" si="21"/>
        <v>0.38554712910251343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0.25012192943686112</v>
      </c>
      <c r="C84" s="302">
        <v>0.73915473546161004</v>
      </c>
      <c r="D84" s="302">
        <f t="shared" si="19"/>
        <v>0.98927666489847121</v>
      </c>
      <c r="E84" s="303"/>
      <c r="F84" s="302">
        <v>0.20583017571406836</v>
      </c>
      <c r="G84" s="302">
        <v>0.52876023774553282</v>
      </c>
      <c r="H84" s="302">
        <f t="shared" si="20"/>
        <v>0.73459041345960119</v>
      </c>
      <c r="I84" s="303"/>
      <c r="J84" s="302">
        <v>0.13938704609801505</v>
      </c>
      <c r="K84" s="302">
        <v>0.46140518246787698</v>
      </c>
      <c r="L84" s="302">
        <f t="shared" si="21"/>
        <v>0.60079222856589198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0.14754843562577596</v>
      </c>
      <c r="C85" s="302">
        <v>0.36924909797148414</v>
      </c>
      <c r="D85" s="302">
        <f t="shared" si="19"/>
        <v>0.51679753359726011</v>
      </c>
      <c r="E85" s="303"/>
      <c r="F85" s="302">
        <v>0.11615712938688488</v>
      </c>
      <c r="G85" s="302">
        <v>0.25934121613416311</v>
      </c>
      <c r="H85" s="302">
        <f t="shared" si="20"/>
        <v>0.37549834552104799</v>
      </c>
      <c r="I85" s="303"/>
      <c r="J85" s="302">
        <v>7.1822234779463867E-2</v>
      </c>
      <c r="K85" s="302">
        <v>0.15485132382702196</v>
      </c>
      <c r="L85" s="302">
        <f t="shared" si="21"/>
        <v>0.22667355860648583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3.4192285094691677</v>
      </c>
      <c r="C87" s="311">
        <f t="shared" ref="C87:D87" si="22">SUM(C77:C85)</f>
        <v>10.75177149053083</v>
      </c>
      <c r="D87" s="311">
        <f t="shared" si="22"/>
        <v>14.170999999999996</v>
      </c>
      <c r="E87" s="311"/>
      <c r="F87" s="311">
        <f t="shared" ref="F87:H87" si="23">SUM(F77:F85)</f>
        <v>3.705243852571551</v>
      </c>
      <c r="G87" s="311">
        <f t="shared" si="23"/>
        <v>10.821756147428456</v>
      </c>
      <c r="H87" s="311">
        <f t="shared" si="23"/>
        <v>14.52700000000001</v>
      </c>
      <c r="I87" s="311"/>
      <c r="J87" s="311">
        <f t="shared" ref="J87:L87" si="24">SUM(J77:J85)</f>
        <v>2.750773018836683</v>
      </c>
      <c r="K87" s="311">
        <f t="shared" si="24"/>
        <v>8.6932269811633542</v>
      </c>
      <c r="L87" s="311">
        <f t="shared" si="24"/>
        <v>11.44400000000004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1.0923571996130101</v>
      </c>
      <c r="C94" s="302">
        <v>4.6688248867938809</v>
      </c>
      <c r="D94" s="302">
        <f>SUM(B94:C94)</f>
        <v>5.7611820864068912</v>
      </c>
      <c r="E94" s="303"/>
      <c r="F94" s="302">
        <v>1.3983287262399591</v>
      </c>
      <c r="G94" s="302">
        <v>5.2059230907909413</v>
      </c>
      <c r="H94" s="302">
        <f>SUM(F94:G94)</f>
        <v>6.6042518170309004</v>
      </c>
      <c r="I94" s="303"/>
      <c r="J94" s="302">
        <v>1.367573869487835</v>
      </c>
      <c r="K94" s="302">
        <v>4.8317224448056262</v>
      </c>
      <c r="L94" s="302">
        <f>SUM(J94:K94)</f>
        <v>6.199296314293461</v>
      </c>
      <c r="M94" s="236"/>
      <c r="N94" s="236"/>
    </row>
    <row r="95" spans="1:14" x14ac:dyDescent="0.2">
      <c r="A95" s="237" t="str">
        <f>name!E$5</f>
        <v>Professional occupations</v>
      </c>
      <c r="B95" s="302">
        <v>1.3147645784298612</v>
      </c>
      <c r="C95" s="302">
        <v>5.3364350661037019</v>
      </c>
      <c r="D95" s="302">
        <f t="shared" ref="D95:D102" si="25">SUM(B95:C95)</f>
        <v>6.6511996445335626</v>
      </c>
      <c r="E95" s="303"/>
      <c r="F95" s="302">
        <v>1.7106025864558523</v>
      </c>
      <c r="G95" s="302">
        <v>6.7500637811646191</v>
      </c>
      <c r="H95" s="302">
        <f t="shared" ref="H95:H102" si="26">SUM(F95:G95)</f>
        <v>8.4606663676204708</v>
      </c>
      <c r="I95" s="303"/>
      <c r="J95" s="302">
        <v>1.7474076982123323</v>
      </c>
      <c r="K95" s="302">
        <v>6.6820300340776377</v>
      </c>
      <c r="L95" s="302">
        <f t="shared" ref="L95:L102" si="27">SUM(J95:K95)</f>
        <v>8.4294377322899692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1.585466436345081</v>
      </c>
      <c r="C96" s="302">
        <v>3.8776615030514376</v>
      </c>
      <c r="D96" s="302">
        <f t="shared" si="25"/>
        <v>5.4631279393965189</v>
      </c>
      <c r="E96" s="303"/>
      <c r="F96" s="302">
        <v>1.6743060770804112</v>
      </c>
      <c r="G96" s="302">
        <v>4.3581102174945352</v>
      </c>
      <c r="H96" s="302">
        <f t="shared" si="26"/>
        <v>6.0324162945749462</v>
      </c>
      <c r="I96" s="303"/>
      <c r="J96" s="302">
        <v>1.5362488951180331</v>
      </c>
      <c r="K96" s="302">
        <v>3.8408086691448839</v>
      </c>
      <c r="L96" s="302">
        <f t="shared" si="27"/>
        <v>5.377057564262917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2.075637306161128</v>
      </c>
      <c r="C97" s="302">
        <v>0.95775369852175429</v>
      </c>
      <c r="D97" s="302">
        <f t="shared" si="25"/>
        <v>3.0333910046828825</v>
      </c>
      <c r="E97" s="303"/>
      <c r="F97" s="302">
        <v>2.1778198889681644</v>
      </c>
      <c r="G97" s="302">
        <v>1.1483851269654235</v>
      </c>
      <c r="H97" s="302">
        <f t="shared" si="26"/>
        <v>3.3262050159335876</v>
      </c>
      <c r="I97" s="303"/>
      <c r="J97" s="302">
        <v>1.4798619318931878</v>
      </c>
      <c r="K97" s="302">
        <v>1.031136878728272</v>
      </c>
      <c r="L97" s="302">
        <f t="shared" si="27"/>
        <v>2.5109988106214596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0.68266748827821988</v>
      </c>
      <c r="C98" s="302">
        <v>7.3082171277779091</v>
      </c>
      <c r="D98" s="302">
        <f t="shared" si="25"/>
        <v>7.9908846160561291</v>
      </c>
      <c r="E98" s="303"/>
      <c r="F98" s="302">
        <v>0.62630871673473476</v>
      </c>
      <c r="G98" s="302">
        <v>6.0355645694945377</v>
      </c>
      <c r="H98" s="302">
        <f t="shared" si="26"/>
        <v>6.6618732862292722</v>
      </c>
      <c r="I98" s="303"/>
      <c r="J98" s="302">
        <v>0.86013823179109172</v>
      </c>
      <c r="K98" s="302">
        <v>4.5993885290042167</v>
      </c>
      <c r="L98" s="302">
        <f t="shared" si="27"/>
        <v>5.459526760795308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0.2546885089907987</v>
      </c>
      <c r="C99" s="302">
        <v>0.26453086355845562</v>
      </c>
      <c r="D99" s="302">
        <f t="shared" si="25"/>
        <v>0.51921937254925432</v>
      </c>
      <c r="E99" s="303"/>
      <c r="F99" s="302">
        <v>0.29187293218578403</v>
      </c>
      <c r="G99" s="302">
        <v>0.30546643714045335</v>
      </c>
      <c r="H99" s="302">
        <f t="shared" si="26"/>
        <v>0.59733936932623743</v>
      </c>
      <c r="I99" s="303"/>
      <c r="J99" s="302">
        <v>0.26350955713083685</v>
      </c>
      <c r="K99" s="302">
        <v>0.42358522271084287</v>
      </c>
      <c r="L99" s="302">
        <f t="shared" si="27"/>
        <v>0.68709477984167977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0.55624949720210548</v>
      </c>
      <c r="C100" s="302">
        <v>0.64018929531391622</v>
      </c>
      <c r="D100" s="302">
        <f t="shared" si="25"/>
        <v>1.1964387925160218</v>
      </c>
      <c r="E100" s="303"/>
      <c r="F100" s="302">
        <v>0.54655730338148778</v>
      </c>
      <c r="G100" s="302">
        <v>0.65162403227507049</v>
      </c>
      <c r="H100" s="302">
        <f t="shared" si="26"/>
        <v>1.1981813356565583</v>
      </c>
      <c r="I100" s="303"/>
      <c r="J100" s="302">
        <v>0.512606738798566</v>
      </c>
      <c r="K100" s="302">
        <v>0.6618510146567691</v>
      </c>
      <c r="L100" s="302">
        <f t="shared" si="27"/>
        <v>1.1744577534553351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0.67774016783959723</v>
      </c>
      <c r="C101" s="302">
        <v>3.6694416517517605</v>
      </c>
      <c r="D101" s="302">
        <f t="shared" si="25"/>
        <v>4.3471818195913574</v>
      </c>
      <c r="E101" s="303"/>
      <c r="F101" s="302">
        <v>0.58398280706102634</v>
      </c>
      <c r="G101" s="302">
        <v>3.3464243336444981</v>
      </c>
      <c r="H101" s="302">
        <f t="shared" si="26"/>
        <v>3.9304071407055243</v>
      </c>
      <c r="I101" s="303"/>
      <c r="J101" s="302">
        <v>0.61546089303320239</v>
      </c>
      <c r="K101" s="302">
        <v>3.1978533230107589</v>
      </c>
      <c r="L101" s="302">
        <f t="shared" si="27"/>
        <v>3.8133142160439615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0.70309582810722959</v>
      </c>
      <c r="C102" s="302">
        <v>1.4562788961601572</v>
      </c>
      <c r="D102" s="302">
        <f t="shared" si="25"/>
        <v>2.1593747242673866</v>
      </c>
      <c r="E102" s="303"/>
      <c r="F102" s="302">
        <v>0.5044650205253135</v>
      </c>
      <c r="G102" s="302">
        <v>1.2811943523972309</v>
      </c>
      <c r="H102" s="302">
        <f t="shared" si="26"/>
        <v>1.7856593729225443</v>
      </c>
      <c r="I102" s="303"/>
      <c r="J102" s="302">
        <v>0.42087357439699657</v>
      </c>
      <c r="K102" s="302">
        <v>0.81394249399899088</v>
      </c>
      <c r="L102" s="302">
        <f t="shared" si="27"/>
        <v>1.2348160683959875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8.9426670109670319</v>
      </c>
      <c r="C104" s="311">
        <f t="shared" ref="C104:D104" si="28">SUM(C94:C102)</f>
        <v>28.179332989032975</v>
      </c>
      <c r="D104" s="311">
        <f t="shared" si="28"/>
        <v>37.122000000000007</v>
      </c>
      <c r="E104" s="311"/>
      <c r="F104" s="311">
        <f t="shared" ref="F104:H104" si="29">SUM(F94:F102)</f>
        <v>9.5142440586327321</v>
      </c>
      <c r="G104" s="311">
        <f t="shared" si="29"/>
        <v>29.08275594136731</v>
      </c>
      <c r="H104" s="311">
        <f t="shared" si="29"/>
        <v>38.597000000000051</v>
      </c>
      <c r="I104" s="311"/>
      <c r="J104" s="311">
        <f t="shared" ref="J104:L104" si="30">SUM(J94:J102)</f>
        <v>8.8036813898620814</v>
      </c>
      <c r="K104" s="311">
        <f t="shared" si="30"/>
        <v>26.082318610137996</v>
      </c>
      <c r="L104" s="311">
        <f t="shared" si="30"/>
        <v>34.886000000000081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4.4609538028646013E-2</v>
      </c>
      <c r="C111" s="302">
        <v>0.18966124590707661</v>
      </c>
      <c r="D111" s="302">
        <f>SUM(B111:C111)</f>
        <v>0.23427078393572262</v>
      </c>
      <c r="E111" s="303"/>
      <c r="F111" s="302">
        <v>9.8216632454110969E-2</v>
      </c>
      <c r="G111" s="302">
        <v>0.23054569548995199</v>
      </c>
      <c r="H111" s="302">
        <f>SUM(F111:G111)</f>
        <v>0.32876232794406296</v>
      </c>
      <c r="I111" s="303"/>
      <c r="J111" s="302">
        <v>8.9295327869493485E-2</v>
      </c>
      <c r="K111" s="302">
        <v>0.2354003685526522</v>
      </c>
      <c r="L111" s="302">
        <f>SUM(J111:K111)</f>
        <v>0.32469569642214569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6.3539655492662481E-2</v>
      </c>
      <c r="C112" s="302">
        <v>0.35544405288258291</v>
      </c>
      <c r="D112" s="302">
        <f t="shared" ref="D112:D119" si="31">SUM(B112:C112)</f>
        <v>0.4189837083752454</v>
      </c>
      <c r="E112" s="303"/>
      <c r="F112" s="302">
        <v>0.13890418964418363</v>
      </c>
      <c r="G112" s="302">
        <v>0.50480296857475959</v>
      </c>
      <c r="H112" s="302">
        <f t="shared" ref="H112:H119" si="32">SUM(F112:G112)</f>
        <v>0.6437071582189432</v>
      </c>
      <c r="I112" s="303"/>
      <c r="J112" s="302">
        <v>0.14149852568407578</v>
      </c>
      <c r="K112" s="302">
        <v>0.55743105162238848</v>
      </c>
      <c r="L112" s="302">
        <f t="shared" ref="L112:L119" si="33">SUM(J112:K112)</f>
        <v>0.69892957730646432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6.3070356646178979E-2</v>
      </c>
      <c r="C113" s="302">
        <v>0.20019289362015205</v>
      </c>
      <c r="D113" s="302">
        <f t="shared" si="31"/>
        <v>0.26326325026633102</v>
      </c>
      <c r="E113" s="303"/>
      <c r="F113" s="302">
        <v>0.12181594167805125</v>
      </c>
      <c r="G113" s="302">
        <v>0.28613657115433661</v>
      </c>
      <c r="H113" s="302">
        <f t="shared" si="32"/>
        <v>0.40795251283238787</v>
      </c>
      <c r="I113" s="303"/>
      <c r="J113" s="302">
        <v>9.9194408674553897E-2</v>
      </c>
      <c r="K113" s="302">
        <v>0.24527596594046402</v>
      </c>
      <c r="L113" s="302">
        <f t="shared" si="33"/>
        <v>0.34447037461501795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0.10957706088576648</v>
      </c>
      <c r="C114" s="302">
        <v>3.1752930528376744E-2</v>
      </c>
      <c r="D114" s="302">
        <f t="shared" si="31"/>
        <v>0.14132999141414321</v>
      </c>
      <c r="E114" s="303"/>
      <c r="F114" s="302">
        <v>0.1378580379350873</v>
      </c>
      <c r="G114" s="302">
        <v>3.7091368788564553E-2</v>
      </c>
      <c r="H114" s="302">
        <f t="shared" si="32"/>
        <v>0.17494940672365186</v>
      </c>
      <c r="I114" s="303"/>
      <c r="J114" s="302">
        <v>0.12571980387765952</v>
      </c>
      <c r="K114" s="302">
        <v>1.788180638275276E-2</v>
      </c>
      <c r="L114" s="302">
        <f t="shared" si="33"/>
        <v>0.14360161026041229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1.2923707895425227E-2</v>
      </c>
      <c r="C115" s="302">
        <v>0.38550774003663713</v>
      </c>
      <c r="D115" s="302">
        <f t="shared" si="31"/>
        <v>0.39843144793206237</v>
      </c>
      <c r="E115" s="303"/>
      <c r="F115" s="302">
        <v>5.626301907213923E-2</v>
      </c>
      <c r="G115" s="302">
        <v>0.35561483726618914</v>
      </c>
      <c r="H115" s="302">
        <f t="shared" si="32"/>
        <v>0.41187785633832835</v>
      </c>
      <c r="I115" s="303"/>
      <c r="J115" s="302">
        <v>8.0048080201226349E-2</v>
      </c>
      <c r="K115" s="302">
        <v>0.28065795362905177</v>
      </c>
      <c r="L115" s="302">
        <f t="shared" si="33"/>
        <v>0.36070603383027811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1.4684922061247907E-2</v>
      </c>
      <c r="C116" s="302">
        <v>1.5082482517417001E-2</v>
      </c>
      <c r="D116" s="302">
        <f t="shared" si="31"/>
        <v>2.9767404578664908E-2</v>
      </c>
      <c r="E116" s="303"/>
      <c r="F116" s="302">
        <v>4.8067174816586358E-2</v>
      </c>
      <c r="G116" s="302">
        <v>1.7779149641114916E-2</v>
      </c>
      <c r="H116" s="302">
        <f t="shared" si="32"/>
        <v>6.5846324457701277E-2</v>
      </c>
      <c r="I116" s="303"/>
      <c r="J116" s="302">
        <v>4.1415947035566752E-2</v>
      </c>
      <c r="K116" s="302">
        <v>1.970598217658737E-2</v>
      </c>
      <c r="L116" s="302">
        <f t="shared" si="33"/>
        <v>6.1121929212154119E-2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0.15015865646511745</v>
      </c>
      <c r="C117" s="302">
        <v>8.2644281522970889E-2</v>
      </c>
      <c r="D117" s="302">
        <f t="shared" si="31"/>
        <v>0.23280293798808832</v>
      </c>
      <c r="E117" s="303"/>
      <c r="F117" s="302">
        <v>0.19067376625852461</v>
      </c>
      <c r="G117" s="302">
        <v>8.5763618650394308E-2</v>
      </c>
      <c r="H117" s="302">
        <f t="shared" si="32"/>
        <v>0.27643738490891889</v>
      </c>
      <c r="I117" s="303"/>
      <c r="J117" s="302">
        <v>0.19203821604142399</v>
      </c>
      <c r="K117" s="302">
        <v>8.6379045524442727E-2</v>
      </c>
      <c r="L117" s="302">
        <f t="shared" si="33"/>
        <v>0.27841726156586671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2.3657666181449359E-3</v>
      </c>
      <c r="C118" s="302">
        <v>8.216652306143743E-2</v>
      </c>
      <c r="D118" s="302">
        <f t="shared" si="31"/>
        <v>8.4532289679582359E-2</v>
      </c>
      <c r="E118" s="303"/>
      <c r="F118" s="302">
        <v>7.5437925210263173E-3</v>
      </c>
      <c r="G118" s="302">
        <v>7.1049014359126722E-2</v>
      </c>
      <c r="H118" s="302">
        <f t="shared" si="32"/>
        <v>7.8592806880153035E-2</v>
      </c>
      <c r="I118" s="303"/>
      <c r="J118" s="302">
        <v>1.6162213957665691E-2</v>
      </c>
      <c r="K118" s="302">
        <v>8.0041666307417325E-2</v>
      </c>
      <c r="L118" s="302">
        <f t="shared" si="33"/>
        <v>9.6203880265083017E-2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6.163782673000359E-3</v>
      </c>
      <c r="C119" s="302">
        <v>2.4454403157157748E-2</v>
      </c>
      <c r="D119" s="302">
        <f t="shared" si="31"/>
        <v>3.0618185830158108E-2</v>
      </c>
      <c r="E119" s="303"/>
      <c r="F119" s="302">
        <v>2.3474778679559223E-2</v>
      </c>
      <c r="G119" s="302">
        <v>2.0399443016296877E-2</v>
      </c>
      <c r="H119" s="302">
        <f t="shared" si="32"/>
        <v>4.38742216958561E-2</v>
      </c>
      <c r="I119" s="303"/>
      <c r="J119" s="302">
        <v>2.0996397090649373E-2</v>
      </c>
      <c r="K119" s="302">
        <v>1.0857239431930165E-2</v>
      </c>
      <c r="L119" s="302">
        <f t="shared" si="33"/>
        <v>3.185363652257954E-2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0.4670934467661898</v>
      </c>
      <c r="C121" s="311">
        <f t="shared" ref="C121:D121" si="34">SUM(C111:C119)</f>
        <v>1.3669065532338085</v>
      </c>
      <c r="D121" s="311">
        <f t="shared" si="34"/>
        <v>1.8339999999999983</v>
      </c>
      <c r="E121" s="311"/>
      <c r="F121" s="311">
        <f t="shared" ref="F121:H121" si="35">SUM(F111:F119)</f>
        <v>0.82281733305926907</v>
      </c>
      <c r="G121" s="311">
        <f t="shared" si="35"/>
        <v>1.6091826669407345</v>
      </c>
      <c r="H121" s="311">
        <f t="shared" si="35"/>
        <v>2.4320000000000035</v>
      </c>
      <c r="I121" s="311"/>
      <c r="J121" s="311">
        <f t="shared" ref="J121:L121" si="36">SUM(J111:J119)</f>
        <v>0.8063689204323149</v>
      </c>
      <c r="K121" s="311">
        <f t="shared" si="36"/>
        <v>1.5336310795676871</v>
      </c>
      <c r="L121" s="311">
        <f t="shared" si="36"/>
        <v>2.3400000000000016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9.4293570545254432E-2</v>
      </c>
      <c r="C128" s="302">
        <v>0.42732229178099085</v>
      </c>
      <c r="D128" s="302">
        <f>SUM(B128:C128)</f>
        <v>0.52161586232624524</v>
      </c>
      <c r="E128" s="303"/>
      <c r="F128" s="302">
        <v>8.9225400188127663E-2</v>
      </c>
      <c r="G128" s="302">
        <v>0.6213376839375927</v>
      </c>
      <c r="H128" s="302">
        <f>SUM(F128:G128)</f>
        <v>0.71056308412572033</v>
      </c>
      <c r="I128" s="303"/>
      <c r="J128" s="302">
        <v>0.11805951892670438</v>
      </c>
      <c r="K128" s="302">
        <v>0.7623099418410183</v>
      </c>
      <c r="L128" s="302">
        <f>SUM(J128:K128)</f>
        <v>0.88036946076772271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0.16718781061798263</v>
      </c>
      <c r="C129" s="302">
        <v>0.35098415281819828</v>
      </c>
      <c r="D129" s="302">
        <f t="shared" ref="D129:D136" si="37">SUM(B129:C129)</f>
        <v>0.51817196343618088</v>
      </c>
      <c r="E129" s="303"/>
      <c r="F129" s="302">
        <v>0.19103408985111262</v>
      </c>
      <c r="G129" s="302">
        <v>0.52459540395479121</v>
      </c>
      <c r="H129" s="302">
        <f t="shared" ref="H129:H136" si="38">SUM(F129:G129)</f>
        <v>0.71562949380590379</v>
      </c>
      <c r="I129" s="303"/>
      <c r="J129" s="302">
        <v>0.29585764533160602</v>
      </c>
      <c r="K129" s="302">
        <v>0.64961231789054641</v>
      </c>
      <c r="L129" s="302">
        <f t="shared" ref="L129:L136" si="39">SUM(J129:K129)</f>
        <v>0.94546996322215238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0.24039845214536174</v>
      </c>
      <c r="C130" s="302">
        <v>0.30475260483173844</v>
      </c>
      <c r="D130" s="302">
        <f t="shared" si="37"/>
        <v>0.5451510569771002</v>
      </c>
      <c r="E130" s="303"/>
      <c r="F130" s="302">
        <v>0.22754061519100333</v>
      </c>
      <c r="G130" s="302">
        <v>0.41140708145338611</v>
      </c>
      <c r="H130" s="302">
        <f t="shared" si="38"/>
        <v>0.63894769664438944</v>
      </c>
      <c r="I130" s="303"/>
      <c r="J130" s="302">
        <v>0.33333306301230259</v>
      </c>
      <c r="K130" s="302">
        <v>0.458305984598049</v>
      </c>
      <c r="L130" s="302">
        <f t="shared" si="39"/>
        <v>0.79163904761035164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0.20266095904538386</v>
      </c>
      <c r="C131" s="302">
        <v>5.5668907688731867E-2</v>
      </c>
      <c r="D131" s="302">
        <f t="shared" si="37"/>
        <v>0.25832986673411573</v>
      </c>
      <c r="E131" s="303"/>
      <c r="F131" s="302">
        <v>0.1456890420027753</v>
      </c>
      <c r="G131" s="302">
        <v>0.11147530487127155</v>
      </c>
      <c r="H131" s="302">
        <f t="shared" si="38"/>
        <v>0.25716434687404688</v>
      </c>
      <c r="I131" s="303"/>
      <c r="J131" s="302">
        <v>9.3702721928343197E-2</v>
      </c>
      <c r="K131" s="302">
        <v>0.12821714942988038</v>
      </c>
      <c r="L131" s="302">
        <f t="shared" si="39"/>
        <v>0.22191987135822358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5.9405190596170492E-2</v>
      </c>
      <c r="C132" s="302">
        <v>0.27159177155473879</v>
      </c>
      <c r="D132" s="302">
        <f t="shared" si="37"/>
        <v>0.33099696215090929</v>
      </c>
      <c r="E132" s="303"/>
      <c r="F132" s="302">
        <v>3.7159805517338683E-2</v>
      </c>
      <c r="G132" s="302">
        <v>0.38099475909378394</v>
      </c>
      <c r="H132" s="302">
        <f t="shared" si="38"/>
        <v>0.4181545646111226</v>
      </c>
      <c r="I132" s="303"/>
      <c r="J132" s="302">
        <v>9.5618262199997528E-2</v>
      </c>
      <c r="K132" s="302">
        <v>0.43854132543551433</v>
      </c>
      <c r="L132" s="302">
        <f t="shared" si="39"/>
        <v>0.53415958763551186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5.5315594579102061E-2</v>
      </c>
      <c r="C133" s="302">
        <v>4.5255690789049993E-2</v>
      </c>
      <c r="D133" s="302">
        <f t="shared" si="37"/>
        <v>0.10057128536815205</v>
      </c>
      <c r="E133" s="303"/>
      <c r="F133" s="302">
        <v>3.5304895921582174E-2</v>
      </c>
      <c r="G133" s="302">
        <v>6.5258414111766874E-2</v>
      </c>
      <c r="H133" s="302">
        <f t="shared" si="38"/>
        <v>0.10056331003334905</v>
      </c>
      <c r="I133" s="303"/>
      <c r="J133" s="302">
        <v>4.6437046670005921E-2</v>
      </c>
      <c r="K133" s="302">
        <v>8.8815908716787018E-2</v>
      </c>
      <c r="L133" s="302">
        <f t="shared" si="39"/>
        <v>0.13525295538679294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7.8227535976045162E-2</v>
      </c>
      <c r="C134" s="302">
        <v>4.841722615118383E-2</v>
      </c>
      <c r="D134" s="302">
        <f>SUM(B134:C134)</f>
        <v>0.126644762127229</v>
      </c>
      <c r="E134" s="303"/>
      <c r="F134" s="302">
        <v>4.7694922705252295E-2</v>
      </c>
      <c r="G134" s="302">
        <v>0.10085358065531799</v>
      </c>
      <c r="H134" s="302">
        <f t="shared" si="38"/>
        <v>0.14854850336057029</v>
      </c>
      <c r="I134" s="303"/>
      <c r="J134" s="302">
        <v>5.8205913487429255E-2</v>
      </c>
      <c r="K134" s="302">
        <v>0.13012685871669111</v>
      </c>
      <c r="L134" s="302">
        <f t="shared" si="39"/>
        <v>0.18833277220412037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5.0562805767489026E-2</v>
      </c>
      <c r="C135" s="302">
        <v>0.68114717083813781</v>
      </c>
      <c r="D135" s="302">
        <f t="shared" si="37"/>
        <v>0.73170997660562687</v>
      </c>
      <c r="E135" s="303"/>
      <c r="F135" s="302">
        <v>3.4089901541830107E-2</v>
      </c>
      <c r="G135" s="302">
        <v>0.73754876202902153</v>
      </c>
      <c r="H135" s="302">
        <f t="shared" si="38"/>
        <v>0.77163866357085165</v>
      </c>
      <c r="I135" s="303"/>
      <c r="J135" s="302">
        <v>4.4478767971984211E-2</v>
      </c>
      <c r="K135" s="302">
        <v>0.98681879523503702</v>
      </c>
      <c r="L135" s="302">
        <f t="shared" si="39"/>
        <v>1.0312975632070212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7.659823822227381E-2</v>
      </c>
      <c r="C136" s="302">
        <v>0.65321002605217027</v>
      </c>
      <c r="D136" s="302">
        <f t="shared" si="37"/>
        <v>0.72980826427444412</v>
      </c>
      <c r="E136" s="303"/>
      <c r="F136" s="302">
        <v>3.4696496474392248E-2</v>
      </c>
      <c r="G136" s="302">
        <v>0.62109384049964977</v>
      </c>
      <c r="H136" s="302">
        <f t="shared" si="38"/>
        <v>0.65579033697404199</v>
      </c>
      <c r="I136" s="303"/>
      <c r="J136" s="302">
        <v>2.9782759304292774E-2</v>
      </c>
      <c r="K136" s="302">
        <v>0.56077601930380638</v>
      </c>
      <c r="L136" s="302">
        <f t="shared" si="39"/>
        <v>0.59055877860809913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1.0246501574950631</v>
      </c>
      <c r="C138" s="311">
        <f t="shared" ref="C138" si="40">SUM(C128:C136)</f>
        <v>2.83834984250494</v>
      </c>
      <c r="D138" s="311">
        <f>SUM(D128:D136)</f>
        <v>3.863000000000004</v>
      </c>
      <c r="E138" s="311"/>
      <c r="F138" s="311">
        <f t="shared" ref="F138:H138" si="41">SUM(F128:F136)</f>
        <v>0.84243516939341445</v>
      </c>
      <c r="G138" s="311">
        <f t="shared" si="41"/>
        <v>3.5745648306065814</v>
      </c>
      <c r="H138" s="311">
        <f t="shared" si="41"/>
        <v>4.4169999999999963</v>
      </c>
      <c r="I138" s="311"/>
      <c r="J138" s="311">
        <f t="shared" ref="J138:L138" si="42">SUM(J128:J136)</f>
        <v>1.115475698832666</v>
      </c>
      <c r="K138" s="311">
        <f t="shared" si="42"/>
        <v>4.20352430116733</v>
      </c>
      <c r="L138" s="311">
        <f t="shared" si="42"/>
        <v>5.3189999999999955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1.0583740878984291</v>
      </c>
      <c r="C145" s="302">
        <v>5.3828538972619135</v>
      </c>
      <c r="D145" s="302">
        <f>SUM(B145:C145)</f>
        <v>6.4412279851603422</v>
      </c>
      <c r="E145" s="303"/>
      <c r="F145" s="302">
        <v>1.6040582297412924</v>
      </c>
      <c r="G145" s="302">
        <v>7.3237932165837245</v>
      </c>
      <c r="H145" s="302">
        <f>SUM(F145:G145)</f>
        <v>8.9278514463250165</v>
      </c>
      <c r="I145" s="303"/>
      <c r="J145" s="302">
        <v>2.1909932420652383</v>
      </c>
      <c r="K145" s="302">
        <v>8.7700305622484827</v>
      </c>
      <c r="L145" s="302">
        <f>SUM(J145:K145)</f>
        <v>10.96102380431372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0.88277808058611551</v>
      </c>
      <c r="C146" s="302">
        <v>4.9737388731048471</v>
      </c>
      <c r="D146" s="302">
        <f t="shared" ref="D146:D153" si="43">SUM(B146:C146)</f>
        <v>5.8565169536909627</v>
      </c>
      <c r="E146" s="303"/>
      <c r="F146" s="302">
        <v>1.377985456303727</v>
      </c>
      <c r="G146" s="302">
        <v>6.9403327899319462</v>
      </c>
      <c r="H146" s="302">
        <f t="shared" ref="H146:H153" si="44">SUM(F146:G146)</f>
        <v>8.3183182462356733</v>
      </c>
      <c r="I146" s="303"/>
      <c r="J146" s="302">
        <v>2.0631335738849774</v>
      </c>
      <c r="K146" s="302">
        <v>9.5679689710871774</v>
      </c>
      <c r="L146" s="302">
        <f t="shared" ref="L146:L153" si="45">SUM(J146:K146)</f>
        <v>11.631102544972155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0.83770620639288296</v>
      </c>
      <c r="C147" s="302">
        <v>2.5832107414528567</v>
      </c>
      <c r="D147" s="302">
        <f t="shared" si="43"/>
        <v>3.4209169478457397</v>
      </c>
      <c r="E147" s="303"/>
      <c r="F147" s="302">
        <v>1.1526055954549721</v>
      </c>
      <c r="G147" s="302">
        <v>3.4410854266409951</v>
      </c>
      <c r="H147" s="302">
        <f t="shared" si="44"/>
        <v>4.5936910220959675</v>
      </c>
      <c r="I147" s="303"/>
      <c r="J147" s="302">
        <v>1.5247056661548317</v>
      </c>
      <c r="K147" s="302">
        <v>3.8806491379578323</v>
      </c>
      <c r="L147" s="302">
        <f t="shared" si="45"/>
        <v>5.4053548041126636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4.0629188842988455</v>
      </c>
      <c r="C148" s="302">
        <v>0.50814593821715004</v>
      </c>
      <c r="D148" s="302">
        <f t="shared" si="43"/>
        <v>4.5710648225159956</v>
      </c>
      <c r="E148" s="303"/>
      <c r="F148" s="302">
        <v>4.6458765897760967</v>
      </c>
      <c r="G148" s="302">
        <v>0.64390923259020683</v>
      </c>
      <c r="H148" s="302">
        <f t="shared" si="44"/>
        <v>5.2897858223663032</v>
      </c>
      <c r="I148" s="303"/>
      <c r="J148" s="302">
        <v>4.6134312425446486</v>
      </c>
      <c r="K148" s="302">
        <v>0.75847215677647306</v>
      </c>
      <c r="L148" s="302">
        <f t="shared" si="45"/>
        <v>5.3719033993211216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0.39599521125782317</v>
      </c>
      <c r="C149" s="302">
        <v>24.331501518236848</v>
      </c>
      <c r="D149" s="302">
        <f t="shared" si="43"/>
        <v>24.727496729494671</v>
      </c>
      <c r="E149" s="303"/>
      <c r="F149" s="302">
        <v>0.47132192695208647</v>
      </c>
      <c r="G149" s="302">
        <v>22.352714286563206</v>
      </c>
      <c r="H149" s="302">
        <f t="shared" si="44"/>
        <v>22.824036213515292</v>
      </c>
      <c r="I149" s="303"/>
      <c r="J149" s="302">
        <v>1.0565764832443385</v>
      </c>
      <c r="K149" s="302">
        <v>24.824357909292502</v>
      </c>
      <c r="L149" s="302">
        <f t="shared" si="45"/>
        <v>25.88093439253684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4.5844252248041735E-2</v>
      </c>
      <c r="C150" s="302">
        <v>0.12717306513658627</v>
      </c>
      <c r="D150" s="302">
        <f t="shared" si="43"/>
        <v>0.173017317384628</v>
      </c>
      <c r="E150" s="303"/>
      <c r="F150" s="302">
        <v>5.1871505667387803E-2</v>
      </c>
      <c r="G150" s="302">
        <v>0.16983795064975851</v>
      </c>
      <c r="H150" s="302">
        <f t="shared" si="44"/>
        <v>0.22170945631714631</v>
      </c>
      <c r="I150" s="303"/>
      <c r="J150" s="302">
        <v>6.8193688422074905E-2</v>
      </c>
      <c r="K150" s="302">
        <v>0.20446587869040314</v>
      </c>
      <c r="L150" s="302">
        <f t="shared" si="45"/>
        <v>0.27265956711247807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0.43526056970147808</v>
      </c>
      <c r="C151" s="302">
        <v>0.38202461482026473</v>
      </c>
      <c r="D151" s="302">
        <f t="shared" si="43"/>
        <v>0.81728518452174281</v>
      </c>
      <c r="E151" s="303"/>
      <c r="F151" s="302">
        <v>0.53434597747953927</v>
      </c>
      <c r="G151" s="302">
        <v>0.46083795393179716</v>
      </c>
      <c r="H151" s="302">
        <f t="shared" si="44"/>
        <v>0.99518393141133643</v>
      </c>
      <c r="I151" s="303"/>
      <c r="J151" s="302">
        <v>0.70373260469466159</v>
      </c>
      <c r="K151" s="302">
        <v>0.61332623236321504</v>
      </c>
      <c r="L151" s="302">
        <f t="shared" si="45"/>
        <v>1.3170588370578766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6.4152384259099915E-2</v>
      </c>
      <c r="C152" s="302">
        <v>4.3644675093228562</v>
      </c>
      <c r="D152" s="302">
        <f t="shared" si="43"/>
        <v>4.4286198935819563</v>
      </c>
      <c r="E152" s="303"/>
      <c r="F152" s="302">
        <v>6.374141705820284E-2</v>
      </c>
      <c r="G152" s="302">
        <v>4.374660412894138</v>
      </c>
      <c r="H152" s="302">
        <f t="shared" si="44"/>
        <v>4.4384018299523404</v>
      </c>
      <c r="I152" s="303"/>
      <c r="J152" s="302">
        <v>9.9888251648538762E-2</v>
      </c>
      <c r="K152" s="302">
        <v>5.9708481852831303</v>
      </c>
      <c r="L152" s="302">
        <f t="shared" si="45"/>
        <v>6.0707364369316688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0.26761985950101208</v>
      </c>
      <c r="C153" s="302">
        <v>2.9192343063030632</v>
      </c>
      <c r="D153" s="302">
        <f t="shared" si="43"/>
        <v>3.1868541658040752</v>
      </c>
      <c r="E153" s="303"/>
      <c r="F153" s="302">
        <v>0.23727048444202367</v>
      </c>
      <c r="G153" s="302">
        <v>2.9087515473388077</v>
      </c>
      <c r="H153" s="302">
        <f t="shared" si="44"/>
        <v>3.1460220317808312</v>
      </c>
      <c r="I153" s="303"/>
      <c r="J153" s="302">
        <v>0.21381635833076856</v>
      </c>
      <c r="K153" s="302">
        <v>3.3484098553106771</v>
      </c>
      <c r="L153" s="302">
        <f t="shared" si="45"/>
        <v>3.5622262136414458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8.0506495361437285</v>
      </c>
      <c r="C155" s="311">
        <f t="shared" ref="C155:D155" si="46">SUM(C145:C153)</f>
        <v>45.572350463856388</v>
      </c>
      <c r="D155" s="311">
        <f t="shared" si="46"/>
        <v>53.623000000000118</v>
      </c>
      <c r="E155" s="311"/>
      <c r="F155" s="311">
        <f t="shared" ref="F155:H155" si="47">SUM(F145:F153)</f>
        <v>10.139077182875328</v>
      </c>
      <c r="G155" s="311">
        <f t="shared" si="47"/>
        <v>48.615922817124577</v>
      </c>
      <c r="H155" s="311">
        <f t="shared" si="47"/>
        <v>58.75499999999991</v>
      </c>
      <c r="I155" s="311"/>
      <c r="J155" s="311">
        <f t="shared" ref="J155:L155" si="48">SUM(J145:J153)</f>
        <v>12.534471110990077</v>
      </c>
      <c r="K155" s="311">
        <f t="shared" si="48"/>
        <v>57.938528889009902</v>
      </c>
      <c r="L155" s="311">
        <f t="shared" si="48"/>
        <v>70.472999999999971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6.5981954430825516</v>
      </c>
      <c r="C162" s="302">
        <v>10.206916359984744</v>
      </c>
      <c r="D162" s="302">
        <f>SUM(B162:C162)</f>
        <v>16.805111803067295</v>
      </c>
      <c r="E162" s="303"/>
      <c r="F162" s="302">
        <v>8.6868772476557865</v>
      </c>
      <c r="G162" s="302">
        <v>11.99762080811097</v>
      </c>
      <c r="H162" s="302">
        <f>SUM(F162:G162)</f>
        <v>20.684498055766756</v>
      </c>
      <c r="I162" s="303"/>
      <c r="J162" s="302">
        <v>11.307243983682175</v>
      </c>
      <c r="K162" s="302">
        <v>13.225724713507624</v>
      </c>
      <c r="L162" s="302">
        <f>SUM(J162:K162)</f>
        <v>24.532968697189801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4.9183247264556487</v>
      </c>
      <c r="C163" s="302">
        <v>4.9295594029391161</v>
      </c>
      <c r="D163" s="302">
        <f t="shared" ref="D163:D170" si="49">SUM(B163:C163)</f>
        <v>9.8478841293947639</v>
      </c>
      <c r="E163" s="303"/>
      <c r="F163" s="302">
        <v>7.1690640274663018</v>
      </c>
      <c r="G163" s="302">
        <v>6.611698503003212</v>
      </c>
      <c r="H163" s="302">
        <f t="shared" ref="H163:H170" si="50">SUM(F163:G163)</f>
        <v>13.780762530469513</v>
      </c>
      <c r="I163" s="303"/>
      <c r="J163" s="302">
        <v>9.1961967096519288</v>
      </c>
      <c r="K163" s="302">
        <v>8.1734025767461098</v>
      </c>
      <c r="L163" s="302">
        <f t="shared" ref="L163:L170" si="51">SUM(J163:K163)</f>
        <v>17.369599286398039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5.5070814897049161</v>
      </c>
      <c r="C164" s="302">
        <v>5.3159522024287176</v>
      </c>
      <c r="D164" s="302">
        <f t="shared" si="49"/>
        <v>10.823033692133635</v>
      </c>
      <c r="E164" s="303"/>
      <c r="F164" s="302">
        <v>6.9916228524199351</v>
      </c>
      <c r="G164" s="302">
        <v>6.4438409717863143</v>
      </c>
      <c r="H164" s="302">
        <f t="shared" si="50"/>
        <v>13.435463824206249</v>
      </c>
      <c r="I164" s="303"/>
      <c r="J164" s="302">
        <v>7.9241764646998583</v>
      </c>
      <c r="K164" s="302">
        <v>6.4792395797665208</v>
      </c>
      <c r="L164" s="302">
        <f t="shared" si="51"/>
        <v>14.403416044466379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8.7018257498713272</v>
      </c>
      <c r="C165" s="302">
        <v>3.238791097704623</v>
      </c>
      <c r="D165" s="302">
        <f t="shared" si="49"/>
        <v>11.940616847575949</v>
      </c>
      <c r="E165" s="303"/>
      <c r="F165" s="302">
        <v>9.2234876625880862</v>
      </c>
      <c r="G165" s="302">
        <v>3.9873831669052895</v>
      </c>
      <c r="H165" s="302">
        <f t="shared" si="50"/>
        <v>13.210870829493375</v>
      </c>
      <c r="I165" s="303"/>
      <c r="J165" s="302">
        <v>7.6554061040465706</v>
      </c>
      <c r="K165" s="302">
        <v>4.5452504171725767</v>
      </c>
      <c r="L165" s="302">
        <f t="shared" si="51"/>
        <v>12.200656521219148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1.5408379095308287</v>
      </c>
      <c r="C166" s="302">
        <v>8.2383247812051206</v>
      </c>
      <c r="D166" s="302">
        <f t="shared" si="49"/>
        <v>9.7791626907359497</v>
      </c>
      <c r="E166" s="303"/>
      <c r="F166" s="302">
        <v>1.4880682079584793</v>
      </c>
      <c r="G166" s="302">
        <v>7.5813348045289173</v>
      </c>
      <c r="H166" s="302">
        <f t="shared" si="50"/>
        <v>9.0694030124873972</v>
      </c>
      <c r="I166" s="303"/>
      <c r="J166" s="302">
        <v>1.6815674590975471</v>
      </c>
      <c r="K166" s="302">
        <v>7.3834310889922241</v>
      </c>
      <c r="L166" s="302">
        <f t="shared" si="51"/>
        <v>9.0649985480897719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1.0905193027987077</v>
      </c>
      <c r="C167" s="302">
        <v>0.22887686938438839</v>
      </c>
      <c r="D167" s="302">
        <f t="shared" si="49"/>
        <v>1.319396172183096</v>
      </c>
      <c r="E167" s="303"/>
      <c r="F167" s="302">
        <v>1.1813019368276589</v>
      </c>
      <c r="G167" s="302">
        <v>0.26986259849445637</v>
      </c>
      <c r="H167" s="302">
        <f t="shared" si="50"/>
        <v>1.4511645353221154</v>
      </c>
      <c r="I167" s="303"/>
      <c r="J167" s="302">
        <v>1.5246426207530015</v>
      </c>
      <c r="K167" s="302">
        <v>0.3320485396548617</v>
      </c>
      <c r="L167" s="302">
        <f t="shared" si="51"/>
        <v>1.8566911604078631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21.968686901219858</v>
      </c>
      <c r="C168" s="302">
        <v>15.527408284458994</v>
      </c>
      <c r="D168" s="302">
        <f t="shared" si="49"/>
        <v>37.496095185678854</v>
      </c>
      <c r="E168" s="303"/>
      <c r="F168" s="302">
        <v>22.332802717962249</v>
      </c>
      <c r="G168" s="302">
        <v>16.908370682840356</v>
      </c>
      <c r="H168" s="302">
        <f t="shared" si="50"/>
        <v>39.241173400802609</v>
      </c>
      <c r="I168" s="303"/>
      <c r="J168" s="302">
        <v>18.877769713869036</v>
      </c>
      <c r="K168" s="302">
        <v>16.509110624886599</v>
      </c>
      <c r="L168" s="302">
        <f t="shared" si="51"/>
        <v>35.386880338755631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0.83639709211212376</v>
      </c>
      <c r="C169" s="302">
        <v>6.1540223217347316</v>
      </c>
      <c r="D169" s="302">
        <f t="shared" si="49"/>
        <v>6.9904194138468556</v>
      </c>
      <c r="E169" s="303"/>
      <c r="F169" s="302">
        <v>0.73680792813830909</v>
      </c>
      <c r="G169" s="302">
        <v>5.5735335247499354</v>
      </c>
      <c r="H169" s="302">
        <f t="shared" si="50"/>
        <v>6.3103414528882444</v>
      </c>
      <c r="I169" s="303"/>
      <c r="J169" s="302">
        <v>1.0178617109377721</v>
      </c>
      <c r="K169" s="302">
        <v>6.046840256591195</v>
      </c>
      <c r="L169" s="302">
        <f t="shared" si="51"/>
        <v>7.0647019675289666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6.1724806446346259</v>
      </c>
      <c r="C170" s="302">
        <v>6.8887994207488479</v>
      </c>
      <c r="D170" s="302">
        <f t="shared" si="49"/>
        <v>13.061280065383475</v>
      </c>
      <c r="E170" s="303"/>
      <c r="F170" s="302">
        <v>5.5257455537062334</v>
      </c>
      <c r="G170" s="302">
        <v>6.0065768048574588</v>
      </c>
      <c r="H170" s="302">
        <f t="shared" si="50"/>
        <v>11.532322358563693</v>
      </c>
      <c r="I170" s="303"/>
      <c r="J170" s="302">
        <v>4.7622389931009739</v>
      </c>
      <c r="K170" s="302">
        <v>4.7658484428433496</v>
      </c>
      <c r="L170" s="302">
        <f t="shared" si="51"/>
        <v>9.5280874359443235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57.334349259410587</v>
      </c>
      <c r="C172" s="311">
        <f t="shared" ref="C172:D172" si="52">SUM(C162:C170)</f>
        <v>60.728650740589273</v>
      </c>
      <c r="D172" s="311">
        <f t="shared" si="52"/>
        <v>118.06299999999987</v>
      </c>
      <c r="E172" s="311"/>
      <c r="F172" s="311">
        <f t="shared" ref="F172:H172" si="53">SUM(F162:F170)</f>
        <v>63.335778134723043</v>
      </c>
      <c r="G172" s="311">
        <f t="shared" si="53"/>
        <v>65.380221865276908</v>
      </c>
      <c r="H172" s="311">
        <f t="shared" si="53"/>
        <v>128.71599999999995</v>
      </c>
      <c r="I172" s="311"/>
      <c r="J172" s="311">
        <f t="shared" ref="J172:L172" si="54">SUM(J162:J170)</f>
        <v>63.947103759838868</v>
      </c>
      <c r="K172" s="311">
        <f t="shared" si="54"/>
        <v>67.460896240161063</v>
      </c>
      <c r="L172" s="311">
        <f t="shared" si="54"/>
        <v>131.40799999999993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0.41994677156663762</v>
      </c>
      <c r="C179" s="302">
        <v>1.9288556159771404</v>
      </c>
      <c r="D179" s="302">
        <f>SUM(B179:C179)</f>
        <v>2.348802387543778</v>
      </c>
      <c r="E179" s="303"/>
      <c r="F179" s="302">
        <v>0.55503113769766155</v>
      </c>
      <c r="G179" s="302">
        <v>1.9777752528296955</v>
      </c>
      <c r="H179" s="302">
        <f>SUM(F179:G179)</f>
        <v>2.532806390527357</v>
      </c>
      <c r="I179" s="303"/>
      <c r="J179" s="302">
        <v>0.7178515210978047</v>
      </c>
      <c r="K179" s="302">
        <v>1.9463445977012057</v>
      </c>
      <c r="L179" s="302">
        <f>SUM(J179:K179)</f>
        <v>2.6641961187990102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0.3572811405062547</v>
      </c>
      <c r="C180" s="302">
        <v>1.3682636941683659</v>
      </c>
      <c r="D180" s="302">
        <f t="shared" ref="D180:D187" si="55">SUM(B180:C180)</f>
        <v>1.7255448346746207</v>
      </c>
      <c r="E180" s="303"/>
      <c r="F180" s="302">
        <v>0.573676354094245</v>
      </c>
      <c r="G180" s="302">
        <v>1.8312383760493407</v>
      </c>
      <c r="H180" s="302">
        <f t="shared" ref="H180:H187" si="56">SUM(F180:G180)</f>
        <v>2.4049147301435858</v>
      </c>
      <c r="I180" s="303"/>
      <c r="J180" s="302">
        <v>0.74597013424577518</v>
      </c>
      <c r="K180" s="302">
        <v>2.5306207864842398</v>
      </c>
      <c r="L180" s="302">
        <f t="shared" ref="L180:L187" si="57">SUM(J180:K180)</f>
        <v>3.276590920730015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0.42692916249764473</v>
      </c>
      <c r="C181" s="302">
        <v>1.5551786823586669</v>
      </c>
      <c r="D181" s="302">
        <f t="shared" si="55"/>
        <v>1.9821078448563116</v>
      </c>
      <c r="E181" s="303"/>
      <c r="F181" s="302">
        <v>0.5736080548519864</v>
      </c>
      <c r="G181" s="302">
        <v>2.0762870076657767</v>
      </c>
      <c r="H181" s="302">
        <f t="shared" si="56"/>
        <v>2.6498950625177633</v>
      </c>
      <c r="I181" s="303"/>
      <c r="J181" s="302">
        <v>0.65958914570214511</v>
      </c>
      <c r="K181" s="302">
        <v>2.4981708534930931</v>
      </c>
      <c r="L181" s="302">
        <f t="shared" si="57"/>
        <v>3.1577599991952381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1.5073122456912811</v>
      </c>
      <c r="C182" s="302">
        <v>1.1326958899285173</v>
      </c>
      <c r="D182" s="302">
        <f t="shared" si="55"/>
        <v>2.6400081356197984</v>
      </c>
      <c r="E182" s="303"/>
      <c r="F182" s="302">
        <v>1.6964322543287691</v>
      </c>
      <c r="G182" s="302">
        <v>1.2442610005161783</v>
      </c>
      <c r="H182" s="302">
        <f t="shared" si="56"/>
        <v>2.9406932548449474</v>
      </c>
      <c r="I182" s="303"/>
      <c r="J182" s="302">
        <v>1.4343947596202258</v>
      </c>
      <c r="K182" s="302">
        <v>1.1443125747954732</v>
      </c>
      <c r="L182" s="302">
        <f t="shared" si="57"/>
        <v>2.5787073344156992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5.1520129934349623E-2</v>
      </c>
      <c r="C183" s="302">
        <v>1.5493943690128404</v>
      </c>
      <c r="D183" s="302">
        <f t="shared" si="55"/>
        <v>1.6009144989471902</v>
      </c>
      <c r="E183" s="303"/>
      <c r="F183" s="302">
        <v>5.9581642894069399E-2</v>
      </c>
      <c r="G183" s="302">
        <v>1.2059909776937241</v>
      </c>
      <c r="H183" s="302">
        <f t="shared" si="56"/>
        <v>1.2655726205877935</v>
      </c>
      <c r="I183" s="303"/>
      <c r="J183" s="302">
        <v>0.16462225526608856</v>
      </c>
      <c r="K183" s="302">
        <v>1.2056171788953933</v>
      </c>
      <c r="L183" s="302">
        <f t="shared" si="57"/>
        <v>1.3702394341614819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1.4448755555208763</v>
      </c>
      <c r="C184" s="302">
        <v>0.96929725820003465</v>
      </c>
      <c r="D184" s="302">
        <f t="shared" si="55"/>
        <v>2.4141728137209109</v>
      </c>
      <c r="E184" s="303"/>
      <c r="F184" s="302">
        <v>1.2332295299274521</v>
      </c>
      <c r="G184" s="302">
        <v>1.1722580527519482</v>
      </c>
      <c r="H184" s="302">
        <f t="shared" si="56"/>
        <v>2.4054875826794002</v>
      </c>
      <c r="I184" s="303"/>
      <c r="J184" s="302">
        <v>1.2434922565476976</v>
      </c>
      <c r="K184" s="302">
        <v>1.6046486213504754</v>
      </c>
      <c r="L184" s="302">
        <f t="shared" si="57"/>
        <v>2.8481408778981727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0.40873653701012141</v>
      </c>
      <c r="C185" s="302">
        <v>0.6185179635358049</v>
      </c>
      <c r="D185" s="302">
        <f t="shared" si="55"/>
        <v>1.0272545005459264</v>
      </c>
      <c r="E185" s="303"/>
      <c r="F185" s="302">
        <v>0.46014268041414397</v>
      </c>
      <c r="G185" s="302">
        <v>0.64382004124498737</v>
      </c>
      <c r="H185" s="302">
        <f t="shared" si="56"/>
        <v>1.1039627216591312</v>
      </c>
      <c r="I185" s="303"/>
      <c r="J185" s="302">
        <v>0.52506373561432429</v>
      </c>
      <c r="K185" s="302">
        <v>0.88815020426694902</v>
      </c>
      <c r="L185" s="302">
        <f t="shared" si="57"/>
        <v>1.4132139398812733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0.38244323815103276</v>
      </c>
      <c r="C186" s="302">
        <v>7.9285408784270501</v>
      </c>
      <c r="D186" s="302">
        <f t="shared" si="55"/>
        <v>8.3109841165780836</v>
      </c>
      <c r="E186" s="303"/>
      <c r="F186" s="302">
        <v>0.33856666561006848</v>
      </c>
      <c r="G186" s="302">
        <v>5.9579363516148369</v>
      </c>
      <c r="H186" s="302">
        <f t="shared" si="56"/>
        <v>6.2965030172249055</v>
      </c>
      <c r="I186" s="303"/>
      <c r="J186" s="302">
        <v>0.62877860901576244</v>
      </c>
      <c r="K186" s="302">
        <v>5.5761291567510609</v>
      </c>
      <c r="L186" s="302">
        <f t="shared" si="57"/>
        <v>6.2049077657668237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0.97424829228484489</v>
      </c>
      <c r="C187" s="302">
        <v>3.683962575228533</v>
      </c>
      <c r="D187" s="302">
        <f t="shared" si="55"/>
        <v>4.658210867513378</v>
      </c>
      <c r="E187" s="303"/>
      <c r="F187" s="302">
        <v>0.95539461149764471</v>
      </c>
      <c r="G187" s="302">
        <v>2.9407700083174495</v>
      </c>
      <c r="H187" s="302">
        <f t="shared" si="56"/>
        <v>3.8961646198150941</v>
      </c>
      <c r="I187" s="303"/>
      <c r="J187" s="302">
        <v>0.92987525714942443</v>
      </c>
      <c r="K187" s="302">
        <v>2.2003683520028381</v>
      </c>
      <c r="L187" s="302">
        <f t="shared" si="57"/>
        <v>3.1302436091522625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5.9732930731630418</v>
      </c>
      <c r="C189" s="311">
        <f t="shared" ref="C189:D189" si="58">SUM(C179:C187)</f>
        <v>20.734706926836957</v>
      </c>
      <c r="D189" s="311">
        <f t="shared" si="58"/>
        <v>26.707999999999998</v>
      </c>
      <c r="E189" s="311"/>
      <c r="F189" s="311">
        <f t="shared" ref="F189:H189" si="59">SUM(F179:F187)</f>
        <v>6.4456629313160407</v>
      </c>
      <c r="G189" s="311">
        <f t="shared" si="59"/>
        <v>19.050337068683938</v>
      </c>
      <c r="H189" s="311">
        <f t="shared" si="59"/>
        <v>25.495999999999981</v>
      </c>
      <c r="I189" s="311"/>
      <c r="J189" s="311">
        <f t="shared" ref="J189:L189" si="60">SUM(J179:J187)</f>
        <v>7.049637674259249</v>
      </c>
      <c r="K189" s="311">
        <f t="shared" si="60"/>
        <v>19.594362325740729</v>
      </c>
      <c r="L189" s="311">
        <f t="shared" si="60"/>
        <v>26.643999999999977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2.1734122815980981</v>
      </c>
      <c r="C196" s="302">
        <v>2.8804970955924789</v>
      </c>
      <c r="D196" s="302">
        <f>SUM(B196:C196)</f>
        <v>5.0539093771905765</v>
      </c>
      <c r="E196" s="303"/>
      <c r="F196" s="302">
        <v>2.6406545397953298</v>
      </c>
      <c r="G196" s="302">
        <v>3.1391819014893199</v>
      </c>
      <c r="H196" s="302">
        <f>SUM(F196:G196)</f>
        <v>5.7798364412846492</v>
      </c>
      <c r="I196" s="303"/>
      <c r="J196" s="302">
        <v>3.5201364361550027</v>
      </c>
      <c r="K196" s="302">
        <v>4.5427183485767033</v>
      </c>
      <c r="L196" s="302">
        <f>SUM(J196:K196)</f>
        <v>8.0628547847317051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0.81757794648490778</v>
      </c>
      <c r="C197" s="302">
        <v>0.65541974016374616</v>
      </c>
      <c r="D197" s="302">
        <f t="shared" ref="D197:D204" si="61">SUM(B197:C197)</f>
        <v>1.4729976866486538</v>
      </c>
      <c r="E197" s="303"/>
      <c r="F197" s="302">
        <v>1.2422188130247613</v>
      </c>
      <c r="G197" s="302">
        <v>0.92644603992936481</v>
      </c>
      <c r="H197" s="302">
        <f t="shared" ref="H197:H204" si="62">SUM(F197:G197)</f>
        <v>2.1686648529541261</v>
      </c>
      <c r="I197" s="303"/>
      <c r="J197" s="302">
        <v>1.6377269439617643</v>
      </c>
      <c r="K197" s="302">
        <v>1.1974451274005058</v>
      </c>
      <c r="L197" s="302">
        <f t="shared" ref="L197:L204" si="63">SUM(J197:K197)</f>
        <v>2.8351720713622699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1.1505911550896029</v>
      </c>
      <c r="C198" s="302">
        <v>0.62005482857283289</v>
      </c>
      <c r="D198" s="302">
        <f t="shared" si="61"/>
        <v>1.7706459836624358</v>
      </c>
      <c r="E198" s="303"/>
      <c r="F198" s="302">
        <v>1.5773357731619964</v>
      </c>
      <c r="G198" s="302">
        <v>0.81696352395978566</v>
      </c>
      <c r="H198" s="302">
        <f t="shared" si="62"/>
        <v>2.394299297121782</v>
      </c>
      <c r="I198" s="303"/>
      <c r="J198" s="302">
        <v>2.1337451474623434</v>
      </c>
      <c r="K198" s="302">
        <v>0.90630807812253034</v>
      </c>
      <c r="L198" s="302">
        <f t="shared" si="63"/>
        <v>3.0400532255848738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1.9856933643619692</v>
      </c>
      <c r="C199" s="302">
        <v>0.57798126500277158</v>
      </c>
      <c r="D199" s="302">
        <f t="shared" si="61"/>
        <v>2.5636746293647406</v>
      </c>
      <c r="E199" s="303"/>
      <c r="F199" s="302">
        <v>2.1972854985416443</v>
      </c>
      <c r="G199" s="302">
        <v>0.77768347986283737</v>
      </c>
      <c r="H199" s="302">
        <f t="shared" si="62"/>
        <v>2.9749689784044815</v>
      </c>
      <c r="I199" s="303"/>
      <c r="J199" s="302">
        <v>2.664166487414025</v>
      </c>
      <c r="K199" s="302">
        <v>1.1182133656519193</v>
      </c>
      <c r="L199" s="302">
        <f t="shared" si="63"/>
        <v>3.7823798530659443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2.5926581709195613</v>
      </c>
      <c r="C200" s="302">
        <v>8.2315861198375799</v>
      </c>
      <c r="D200" s="302">
        <f t="shared" si="61"/>
        <v>10.824244290757141</v>
      </c>
      <c r="E200" s="303"/>
      <c r="F200" s="302">
        <v>2.5413415869632914</v>
      </c>
      <c r="G200" s="302">
        <v>6.5139194801857876</v>
      </c>
      <c r="H200" s="302">
        <f t="shared" si="62"/>
        <v>9.055261067149079</v>
      </c>
      <c r="I200" s="303"/>
      <c r="J200" s="302">
        <v>2.3316520911856906</v>
      </c>
      <c r="K200" s="302">
        <v>6.9304308207999634</v>
      </c>
      <c r="L200" s="302">
        <f t="shared" si="63"/>
        <v>9.2620829119856545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2.1713732359773146</v>
      </c>
      <c r="C201" s="302">
        <v>0.46346261268903366</v>
      </c>
      <c r="D201" s="302">
        <f t="shared" si="61"/>
        <v>2.6348358486663481</v>
      </c>
      <c r="E201" s="303"/>
      <c r="F201" s="302">
        <v>2.207551654908992</v>
      </c>
      <c r="G201" s="302">
        <v>0.60891952065738197</v>
      </c>
      <c r="H201" s="302">
        <f t="shared" si="62"/>
        <v>2.8164711755663738</v>
      </c>
      <c r="I201" s="303"/>
      <c r="J201" s="302">
        <v>2.8452789439245256</v>
      </c>
      <c r="K201" s="302">
        <v>0.72686416094933726</v>
      </c>
      <c r="L201" s="302">
        <f t="shared" si="63"/>
        <v>3.572143104873863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1.7516209229766189</v>
      </c>
      <c r="C202" s="302">
        <v>1.7018582786448122</v>
      </c>
      <c r="D202" s="302">
        <f t="shared" si="61"/>
        <v>3.4534792016214313</v>
      </c>
      <c r="E202" s="303"/>
      <c r="F202" s="302">
        <v>1.8987624045657026</v>
      </c>
      <c r="G202" s="302">
        <v>2.0509191302793668</v>
      </c>
      <c r="H202" s="302">
        <f t="shared" si="62"/>
        <v>3.9496815348450696</v>
      </c>
      <c r="I202" s="303"/>
      <c r="J202" s="302">
        <v>2.3877675100812268</v>
      </c>
      <c r="K202" s="302">
        <v>2.4681065018258899</v>
      </c>
      <c r="L202" s="302">
        <f t="shared" si="63"/>
        <v>4.8558740119071171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0.18311381893085993</v>
      </c>
      <c r="C203" s="302">
        <v>1.1920540462799551</v>
      </c>
      <c r="D203" s="302">
        <f t="shared" si="61"/>
        <v>1.375167865210815</v>
      </c>
      <c r="E203" s="303"/>
      <c r="F203" s="302">
        <v>0.16451074134433225</v>
      </c>
      <c r="G203" s="302">
        <v>1.4312729365223382</v>
      </c>
      <c r="H203" s="302">
        <f t="shared" si="62"/>
        <v>1.5957836778666705</v>
      </c>
      <c r="I203" s="303"/>
      <c r="J203" s="302">
        <v>0.4896895486107446</v>
      </c>
      <c r="K203" s="302">
        <v>1.9706573997938897</v>
      </c>
      <c r="L203" s="302">
        <f t="shared" si="63"/>
        <v>2.4603469484046343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18.528653639956289</v>
      </c>
      <c r="C204" s="302">
        <v>12.123391476921569</v>
      </c>
      <c r="D204" s="302">
        <f t="shared" si="61"/>
        <v>30.652045116877858</v>
      </c>
      <c r="E204" s="303"/>
      <c r="F204" s="302">
        <v>19.210324469294491</v>
      </c>
      <c r="G204" s="302">
        <v>13.313708505513157</v>
      </c>
      <c r="H204" s="302">
        <f t="shared" si="62"/>
        <v>32.524032974807646</v>
      </c>
      <c r="I204" s="303"/>
      <c r="J204" s="302">
        <v>21.489937059929328</v>
      </c>
      <c r="K204" s="302">
        <v>15.045156028154578</v>
      </c>
      <c r="L204" s="302">
        <f t="shared" si="63"/>
        <v>36.535093088083904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31.35469453629522</v>
      </c>
      <c r="C206" s="311">
        <f t="shared" ref="C206:D206" si="64">SUM(C196:C204)</f>
        <v>28.446305463704778</v>
      </c>
      <c r="D206" s="311">
        <f t="shared" si="64"/>
        <v>59.801000000000002</v>
      </c>
      <c r="E206" s="311"/>
      <c r="F206" s="311">
        <f t="shared" ref="F206:H206" si="65">SUM(F196:F204)</f>
        <v>33.679985481600539</v>
      </c>
      <c r="G206" s="311">
        <f t="shared" si="65"/>
        <v>29.57901451839934</v>
      </c>
      <c r="H206" s="311">
        <f t="shared" si="65"/>
        <v>63.258999999999872</v>
      </c>
      <c r="I206" s="311"/>
      <c r="J206" s="311">
        <f t="shared" ref="J206:L206" si="66">SUM(J196:J204)</f>
        <v>39.50010016872465</v>
      </c>
      <c r="K206" s="311">
        <f t="shared" si="66"/>
        <v>34.905899831275313</v>
      </c>
      <c r="L206" s="311">
        <f t="shared" si="66"/>
        <v>74.405999999999963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0.36736265477859897</v>
      </c>
      <c r="C213" s="302">
        <v>0.54097655900708352</v>
      </c>
      <c r="D213" s="302">
        <f>SUM(B213:C213)</f>
        <v>0.9083392137856825</v>
      </c>
      <c r="E213" s="303"/>
      <c r="F213" s="302">
        <v>0.42218094362645092</v>
      </c>
      <c r="G213" s="302">
        <v>0.40691519943373933</v>
      </c>
      <c r="H213" s="302">
        <f>SUM(F213:G213)</f>
        <v>0.82909614306019019</v>
      </c>
      <c r="I213" s="303"/>
      <c r="J213" s="302">
        <v>0.48164991242694177</v>
      </c>
      <c r="K213" s="302">
        <v>0.4082275816224511</v>
      </c>
      <c r="L213" s="302">
        <f>SUM(J213:K213)</f>
        <v>0.88987749404939287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0.37261969565521269</v>
      </c>
      <c r="C214" s="302">
        <v>0.8251098623157973</v>
      </c>
      <c r="D214" s="302">
        <f t="shared" ref="D214:D221" si="67">SUM(B214:C214)</f>
        <v>1.1977295579710101</v>
      </c>
      <c r="E214" s="303"/>
      <c r="F214" s="302">
        <v>0.43750515052187849</v>
      </c>
      <c r="G214" s="302">
        <v>0.69368268260351673</v>
      </c>
      <c r="H214" s="302">
        <f t="shared" ref="H214:H221" si="68">SUM(F214:G214)</f>
        <v>1.1311878331253953</v>
      </c>
      <c r="I214" s="303"/>
      <c r="J214" s="302">
        <v>0.43035264119153066</v>
      </c>
      <c r="K214" s="302">
        <v>0.71249727717454103</v>
      </c>
      <c r="L214" s="302">
        <f t="shared" ref="L214:L221" si="69">SUM(J214:K214)</f>
        <v>1.1428499183660716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0.58642108817963234</v>
      </c>
      <c r="C215" s="302">
        <v>0.73286092329262609</v>
      </c>
      <c r="D215" s="302">
        <f t="shared" si="67"/>
        <v>1.3192820114722585</v>
      </c>
      <c r="E215" s="303"/>
      <c r="F215" s="302">
        <v>0.79940979927552647</v>
      </c>
      <c r="G215" s="302">
        <v>0.55664706743297754</v>
      </c>
      <c r="H215" s="302">
        <f t="shared" si="68"/>
        <v>1.356056866708504</v>
      </c>
      <c r="I215" s="303"/>
      <c r="J215" s="302">
        <v>0.76201333480654165</v>
      </c>
      <c r="K215" s="302">
        <v>0.49999597206045793</v>
      </c>
      <c r="L215" s="302">
        <f t="shared" si="69"/>
        <v>1.2620093068669995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0.35393434490445752</v>
      </c>
      <c r="C216" s="302">
        <v>8.5913841302820759E-2</v>
      </c>
      <c r="D216" s="302">
        <f t="shared" si="67"/>
        <v>0.43984818620727828</v>
      </c>
      <c r="E216" s="303"/>
      <c r="F216" s="302">
        <v>0.30645076496570078</v>
      </c>
      <c r="G216" s="302">
        <v>7.2474974131745265E-2</v>
      </c>
      <c r="H216" s="302">
        <f t="shared" si="68"/>
        <v>0.37892573909744603</v>
      </c>
      <c r="I216" s="303"/>
      <c r="J216" s="302">
        <v>0.1769654094924723</v>
      </c>
      <c r="K216" s="302">
        <v>5.5429737927442352E-2</v>
      </c>
      <c r="L216" s="302">
        <f t="shared" si="69"/>
        <v>0.23239514741991465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9.6456472347810629E-2</v>
      </c>
      <c r="C217" s="302">
        <v>0.29168899064529219</v>
      </c>
      <c r="D217" s="302">
        <f t="shared" si="67"/>
        <v>0.38814546299310282</v>
      </c>
      <c r="E217" s="303"/>
      <c r="F217" s="302">
        <v>0.10254664569757922</v>
      </c>
      <c r="G217" s="302">
        <v>0.16528612615617155</v>
      </c>
      <c r="H217" s="302">
        <f t="shared" si="68"/>
        <v>0.26783277185375076</v>
      </c>
      <c r="I217" s="303"/>
      <c r="J217" s="302">
        <v>0.11755397961236141</v>
      </c>
      <c r="K217" s="302">
        <v>0.12631191964399824</v>
      </c>
      <c r="L217" s="302">
        <f t="shared" si="69"/>
        <v>0.24386589925635965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0.10059743920896631</v>
      </c>
      <c r="C218" s="302">
        <v>5.5866819093315409E-2</v>
      </c>
      <c r="D218" s="302">
        <f t="shared" si="67"/>
        <v>0.15646425830228172</v>
      </c>
      <c r="E218" s="303"/>
      <c r="F218" s="302">
        <v>0.10089046188149299</v>
      </c>
      <c r="G218" s="302">
        <v>5.5376052622907561E-2</v>
      </c>
      <c r="H218" s="302">
        <f t="shared" si="68"/>
        <v>0.15626651450440054</v>
      </c>
      <c r="I218" s="303"/>
      <c r="J218" s="302">
        <v>8.7065164624307065E-2</v>
      </c>
      <c r="K218" s="302">
        <v>6.1751751109734958E-2</v>
      </c>
      <c r="L218" s="302">
        <f t="shared" si="69"/>
        <v>0.14881691573404202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0.15061000174837982</v>
      </c>
      <c r="C219" s="302">
        <v>9.5559661839024229E-2</v>
      </c>
      <c r="D219" s="302">
        <f t="shared" si="67"/>
        <v>0.24616966358740405</v>
      </c>
      <c r="E219" s="303"/>
      <c r="F219" s="302">
        <v>0.13120740592665822</v>
      </c>
      <c r="G219" s="302">
        <v>7.038710525202134E-2</v>
      </c>
      <c r="H219" s="302">
        <f t="shared" si="68"/>
        <v>0.20159451117867955</v>
      </c>
      <c r="I219" s="303"/>
      <c r="J219" s="302">
        <v>0.11912125379966931</v>
      </c>
      <c r="K219" s="302">
        <v>7.6827220861037243E-2</v>
      </c>
      <c r="L219" s="302">
        <f t="shared" si="69"/>
        <v>0.19594847466070656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2.0634995438598622E-2</v>
      </c>
      <c r="C220" s="302">
        <v>7.8350289521016789E-2</v>
      </c>
      <c r="D220" s="302">
        <f t="shared" si="67"/>
        <v>9.8985284959615408E-2</v>
      </c>
      <c r="E220" s="303"/>
      <c r="F220" s="302">
        <v>1.7197105672925615E-2</v>
      </c>
      <c r="G220" s="302">
        <v>5.2879956914388467E-2</v>
      </c>
      <c r="H220" s="302">
        <f t="shared" si="68"/>
        <v>7.0077062587314082E-2</v>
      </c>
      <c r="I220" s="303"/>
      <c r="J220" s="302">
        <v>1.0843975880026882E-2</v>
      </c>
      <c r="K220" s="302">
        <v>5.4456638293172488E-2</v>
      </c>
      <c r="L220" s="302">
        <f t="shared" si="69"/>
        <v>6.5300614173199364E-2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0.14226225281542837</v>
      </c>
      <c r="C221" s="302">
        <v>0.23177410790593631</v>
      </c>
      <c r="D221" s="302">
        <f t="shared" si="67"/>
        <v>0.3740363607213647</v>
      </c>
      <c r="E221" s="303"/>
      <c r="F221" s="302">
        <v>0.14083653611614436</v>
      </c>
      <c r="G221" s="302">
        <v>0.17612602176817613</v>
      </c>
      <c r="H221" s="302">
        <f t="shared" si="68"/>
        <v>0.31696255788432048</v>
      </c>
      <c r="I221" s="303"/>
      <c r="J221" s="302">
        <v>9.9046405956727299E-2</v>
      </c>
      <c r="K221" s="302">
        <v>0.15188982351658861</v>
      </c>
      <c r="L221" s="302">
        <f t="shared" si="69"/>
        <v>0.2509362294733159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2.1908989450770848</v>
      </c>
      <c r="C223" s="311">
        <f t="shared" ref="C223:D223" si="70">SUM(C213:C221)</f>
        <v>2.9381010549229125</v>
      </c>
      <c r="D223" s="311">
        <f t="shared" si="70"/>
        <v>5.1289999999999987</v>
      </c>
      <c r="E223" s="311"/>
      <c r="F223" s="311">
        <f t="shared" ref="F223:H223" si="71">SUM(F213:F221)</f>
        <v>2.4582248136843576</v>
      </c>
      <c r="G223" s="311">
        <f t="shared" si="71"/>
        <v>2.2497751863156439</v>
      </c>
      <c r="H223" s="311">
        <f t="shared" si="71"/>
        <v>4.7080000000000011</v>
      </c>
      <c r="I223" s="311"/>
      <c r="J223" s="311">
        <f t="shared" ref="J223:L223" si="72">SUM(J213:J221)</f>
        <v>2.2846120777905785</v>
      </c>
      <c r="K223" s="311">
        <f t="shared" si="72"/>
        <v>2.1473879222094241</v>
      </c>
      <c r="L223" s="311">
        <f t="shared" si="72"/>
        <v>4.4320000000000022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1.5132460199375131</v>
      </c>
      <c r="C230" s="302">
        <v>5.0317120121763894</v>
      </c>
      <c r="D230" s="302">
        <f>SUM(B230:C230)</f>
        <v>6.544958032113902</v>
      </c>
      <c r="E230" s="303"/>
      <c r="F230" s="302">
        <v>1.7020221956804769</v>
      </c>
      <c r="G230" s="302">
        <v>4.6427299044468873</v>
      </c>
      <c r="H230" s="302">
        <f>SUM(F230:G230)</f>
        <v>6.3447521001273639</v>
      </c>
      <c r="I230" s="303"/>
      <c r="J230" s="302">
        <v>2.1544622927005812</v>
      </c>
      <c r="K230" s="302">
        <v>5.037752353522281</v>
      </c>
      <c r="L230" s="302">
        <f>SUM(J230:K230)</f>
        <v>7.1922146462228618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2.9735571057782479</v>
      </c>
      <c r="C231" s="302">
        <v>13.346710232760646</v>
      </c>
      <c r="D231" s="302">
        <f t="shared" ref="D231:D238" si="73">SUM(B231:C231)</f>
        <v>16.320267338538894</v>
      </c>
      <c r="E231" s="303"/>
      <c r="F231" s="302">
        <v>3.7102770617925493</v>
      </c>
      <c r="G231" s="302">
        <v>13.095996915654345</v>
      </c>
      <c r="H231" s="302">
        <f t="shared" ref="H231:H238" si="74">SUM(F231:G231)</f>
        <v>16.806273977446892</v>
      </c>
      <c r="I231" s="303"/>
      <c r="J231" s="302">
        <v>4.9429334345451377</v>
      </c>
      <c r="K231" s="302">
        <v>15.535099954544398</v>
      </c>
      <c r="L231" s="302">
        <f t="shared" ref="L231:L238" si="75">SUM(J231:K231)</f>
        <v>20.478033389089536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1.9649354199123832</v>
      </c>
      <c r="C232" s="302">
        <v>4.3810631526655248</v>
      </c>
      <c r="D232" s="302">
        <f t="shared" si="73"/>
        <v>6.3459985725779084</v>
      </c>
      <c r="E232" s="303"/>
      <c r="F232" s="302">
        <v>2.19448765720507</v>
      </c>
      <c r="G232" s="302">
        <v>4.0917122501532868</v>
      </c>
      <c r="H232" s="302">
        <f t="shared" si="74"/>
        <v>6.2861999073583572</v>
      </c>
      <c r="I232" s="303"/>
      <c r="J232" s="302">
        <v>2.5499491453386001</v>
      </c>
      <c r="K232" s="302">
        <v>4.3323031034601467</v>
      </c>
      <c r="L232" s="302">
        <f t="shared" si="75"/>
        <v>6.8822522487987463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1.655064370867378</v>
      </c>
      <c r="C233" s="302">
        <v>0.75262753280856198</v>
      </c>
      <c r="D233" s="302">
        <f t="shared" si="73"/>
        <v>2.4076919036759401</v>
      </c>
      <c r="E233" s="303"/>
      <c r="F233" s="302">
        <v>1.4413488808064963</v>
      </c>
      <c r="G233" s="302">
        <v>0.67256703288235042</v>
      </c>
      <c r="H233" s="302">
        <f t="shared" si="74"/>
        <v>2.1139159136888468</v>
      </c>
      <c r="I233" s="303"/>
      <c r="J233" s="302">
        <v>1.1190864511601404</v>
      </c>
      <c r="K233" s="302">
        <v>0.66817974428000459</v>
      </c>
      <c r="L233" s="302">
        <f t="shared" si="75"/>
        <v>1.787266195440145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0.15025302115241532</v>
      </c>
      <c r="C234" s="302">
        <v>2.5493617567851556</v>
      </c>
      <c r="D234" s="302">
        <f t="shared" si="73"/>
        <v>2.6996147779375708</v>
      </c>
      <c r="E234" s="303"/>
      <c r="F234" s="302">
        <v>0.16151712745977817</v>
      </c>
      <c r="G234" s="302">
        <v>1.6271099532921873</v>
      </c>
      <c r="H234" s="302">
        <f t="shared" si="74"/>
        <v>1.7886270807519655</v>
      </c>
      <c r="I234" s="303"/>
      <c r="J234" s="302">
        <v>0.24409344293934873</v>
      </c>
      <c r="K234" s="302">
        <v>1.5834964841877741</v>
      </c>
      <c r="L234" s="302">
        <f t="shared" si="75"/>
        <v>1.8275899271271228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0.35209186357319372</v>
      </c>
      <c r="C235" s="302">
        <v>0.41192374636751916</v>
      </c>
      <c r="D235" s="302">
        <f t="shared" si="73"/>
        <v>0.76401560994071294</v>
      </c>
      <c r="E235" s="303"/>
      <c r="F235" s="302">
        <v>0.30905390714029413</v>
      </c>
      <c r="G235" s="302">
        <v>0.33298309985363034</v>
      </c>
      <c r="H235" s="302">
        <f t="shared" si="74"/>
        <v>0.64203700699392452</v>
      </c>
      <c r="I235" s="303"/>
      <c r="J235" s="302">
        <v>0.37151114982722283</v>
      </c>
      <c r="K235" s="302">
        <v>0.5206348392962914</v>
      </c>
      <c r="L235" s="302">
        <f t="shared" si="75"/>
        <v>0.89214598912351417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0.81449795476887743</v>
      </c>
      <c r="C236" s="302">
        <v>0.73557012802841792</v>
      </c>
      <c r="D236" s="302">
        <f t="shared" si="73"/>
        <v>1.5500680827972952</v>
      </c>
      <c r="E236" s="303"/>
      <c r="F236" s="302">
        <v>0.60105914065811772</v>
      </c>
      <c r="G236" s="302">
        <v>0.51726736347846969</v>
      </c>
      <c r="H236" s="302">
        <f t="shared" si="74"/>
        <v>1.1183265041365873</v>
      </c>
      <c r="I236" s="303"/>
      <c r="J236" s="302">
        <v>0.70154095086471757</v>
      </c>
      <c r="K236" s="302">
        <v>0.73282162033451803</v>
      </c>
      <c r="L236" s="302">
        <f t="shared" si="75"/>
        <v>1.4343625711992356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8.659108684807594E-2</v>
      </c>
      <c r="C237" s="302">
        <v>0.29739165695110364</v>
      </c>
      <c r="D237" s="302">
        <f t="shared" si="73"/>
        <v>0.38398274379917957</v>
      </c>
      <c r="E237" s="303"/>
      <c r="F237" s="302">
        <v>6.5097687897613332E-2</v>
      </c>
      <c r="G237" s="302">
        <v>0.24873587087744278</v>
      </c>
      <c r="H237" s="302">
        <f t="shared" si="74"/>
        <v>0.31383355877505614</v>
      </c>
      <c r="I237" s="303"/>
      <c r="J237" s="302">
        <v>9.4168184760253903E-2</v>
      </c>
      <c r="K237" s="302">
        <v>0.32825638170465454</v>
      </c>
      <c r="L237" s="302">
        <f t="shared" si="75"/>
        <v>0.42242456646490845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0.18439244292702017</v>
      </c>
      <c r="C238" s="302">
        <v>0.35101049569156773</v>
      </c>
      <c r="D238" s="302">
        <f t="shared" si="73"/>
        <v>0.5354029386185879</v>
      </c>
      <c r="E238" s="303"/>
      <c r="F238" s="302">
        <v>0.12360519694214886</v>
      </c>
      <c r="G238" s="302">
        <v>0.20542875377886105</v>
      </c>
      <c r="H238" s="302">
        <f t="shared" si="74"/>
        <v>0.32903395072100994</v>
      </c>
      <c r="I238" s="303"/>
      <c r="J238" s="302">
        <v>0.13862333456083978</v>
      </c>
      <c r="K238" s="302">
        <v>0.1970871319731794</v>
      </c>
      <c r="L238" s="302">
        <f t="shared" si="75"/>
        <v>0.33571046653401915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9.6946292857651031</v>
      </c>
      <c r="C240" s="311">
        <f t="shared" ref="C240:D240" si="76">SUM(C230:C238)</f>
        <v>27.857370714234886</v>
      </c>
      <c r="D240" s="311">
        <f t="shared" si="76"/>
        <v>37.551999999999992</v>
      </c>
      <c r="E240" s="311"/>
      <c r="F240" s="311">
        <f t="shared" ref="F240:H240" si="77">SUM(F230:F238)</f>
        <v>10.308468855582545</v>
      </c>
      <c r="G240" s="311">
        <f t="shared" si="77"/>
        <v>25.434531144417463</v>
      </c>
      <c r="H240" s="311">
        <f t="shared" si="77"/>
        <v>35.743000000000016</v>
      </c>
      <c r="I240" s="311"/>
      <c r="J240" s="311">
        <f t="shared" ref="J240:L240" si="78">SUM(J230:J238)</f>
        <v>12.316368386696841</v>
      </c>
      <c r="K240" s="311">
        <f t="shared" si="78"/>
        <v>28.935631613303251</v>
      </c>
      <c r="L240" s="311">
        <f t="shared" si="78"/>
        <v>41.252000000000095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1.5525487853737165</v>
      </c>
      <c r="C247" s="302">
        <v>3.493531406216063</v>
      </c>
      <c r="D247" s="302">
        <f>SUM(B247:C247)</f>
        <v>5.0460801915897795</v>
      </c>
      <c r="E247" s="303"/>
      <c r="F247" s="302">
        <v>1.8081054964223542</v>
      </c>
      <c r="G247" s="302">
        <v>3.8015284462467771</v>
      </c>
      <c r="H247" s="302">
        <f>SUM(F247:G247)</f>
        <v>5.6096339426691308</v>
      </c>
      <c r="I247" s="303"/>
      <c r="J247" s="302">
        <v>1.9574713415669807</v>
      </c>
      <c r="K247" s="302">
        <v>3.5263020860140606</v>
      </c>
      <c r="L247" s="302">
        <f>SUM(J247:K247)</f>
        <v>5.483773427581041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2.0796552747344763</v>
      </c>
      <c r="C248" s="302">
        <v>3.7592664704187118</v>
      </c>
      <c r="D248" s="302">
        <f t="shared" ref="D248:D255" si="79">SUM(B248:C248)</f>
        <v>5.8389217451531881</v>
      </c>
      <c r="E248" s="303"/>
      <c r="F248" s="302">
        <v>2.7154740690955905</v>
      </c>
      <c r="G248" s="302">
        <v>4.4359416902711546</v>
      </c>
      <c r="H248" s="302">
        <f t="shared" ref="H248:H255" si="80">SUM(F248:G248)</f>
        <v>7.1514157593667456</v>
      </c>
      <c r="I248" s="303"/>
      <c r="J248" s="302">
        <v>3.1803500491856336</v>
      </c>
      <c r="K248" s="302">
        <v>4.9418976147517153</v>
      </c>
      <c r="L248" s="302">
        <f t="shared" ref="L248:L255" si="81">SUM(J248:K248)</f>
        <v>8.1222476639373493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2.8705146318184114</v>
      </c>
      <c r="C249" s="302">
        <v>3.9760176638743499</v>
      </c>
      <c r="D249" s="302">
        <f t="shared" si="79"/>
        <v>6.8465322956927608</v>
      </c>
      <c r="E249" s="303"/>
      <c r="F249" s="302">
        <v>3.0553828411980923</v>
      </c>
      <c r="G249" s="302">
        <v>4.2862096488376151</v>
      </c>
      <c r="H249" s="302">
        <f t="shared" si="80"/>
        <v>7.3415924900357075</v>
      </c>
      <c r="I249" s="303"/>
      <c r="J249" s="302">
        <v>3.0287618964697329</v>
      </c>
      <c r="K249" s="302">
        <v>3.6245512607599757</v>
      </c>
      <c r="L249" s="302">
        <f t="shared" si="81"/>
        <v>6.6533131572297091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5.4415801491356142</v>
      </c>
      <c r="C250" s="302">
        <v>2.0028813874755711</v>
      </c>
      <c r="D250" s="302">
        <f t="shared" si="79"/>
        <v>7.4444615366111853</v>
      </c>
      <c r="E250" s="303"/>
      <c r="F250" s="302">
        <v>4.6302142424569057</v>
      </c>
      <c r="G250" s="302">
        <v>1.9013484479753864</v>
      </c>
      <c r="H250" s="302">
        <f t="shared" si="80"/>
        <v>6.5315626904322919</v>
      </c>
      <c r="I250" s="303"/>
      <c r="J250" s="302">
        <v>3.0608584590086068</v>
      </c>
      <c r="K250" s="302">
        <v>1.5782175126840337</v>
      </c>
      <c r="L250" s="302">
        <f t="shared" si="81"/>
        <v>4.6390759716926402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9.0796416077581737E-2</v>
      </c>
      <c r="C251" s="302">
        <v>0.50159042118264352</v>
      </c>
      <c r="D251" s="302">
        <f t="shared" si="79"/>
        <v>0.59238683726022523</v>
      </c>
      <c r="E251" s="303"/>
      <c r="F251" s="302">
        <v>7.7444842055264224E-2</v>
      </c>
      <c r="G251" s="302">
        <v>0.38366564222193428</v>
      </c>
      <c r="H251" s="302">
        <f t="shared" si="80"/>
        <v>0.46111048427719847</v>
      </c>
      <c r="I251" s="303"/>
      <c r="J251" s="302">
        <v>0.12337668413726817</v>
      </c>
      <c r="K251" s="302">
        <v>0.35400287309259454</v>
      </c>
      <c r="L251" s="302">
        <f t="shared" si="81"/>
        <v>0.47737955722986269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0.21483841001502041</v>
      </c>
      <c r="C252" s="302">
        <v>0.13605052668091339</v>
      </c>
      <c r="D252" s="302">
        <f t="shared" si="79"/>
        <v>0.3508889366959338</v>
      </c>
      <c r="E252" s="303"/>
      <c r="F252" s="302">
        <v>0.16249600017560828</v>
      </c>
      <c r="G252" s="302">
        <v>0.11759219405503794</v>
      </c>
      <c r="H252" s="302">
        <f t="shared" si="80"/>
        <v>0.28008819423064624</v>
      </c>
      <c r="I252" s="303"/>
      <c r="J252" s="302">
        <v>0.17207185636804526</v>
      </c>
      <c r="K252" s="302">
        <v>0.15375281018076078</v>
      </c>
      <c r="L252" s="302">
        <f t="shared" si="81"/>
        <v>0.32582466654880604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1.5626805389119209</v>
      </c>
      <c r="C253" s="302">
        <v>0.70049708354992668</v>
      </c>
      <c r="D253" s="302">
        <f t="shared" si="79"/>
        <v>2.2631776224618476</v>
      </c>
      <c r="E253" s="303"/>
      <c r="F253" s="302">
        <v>1.2230169510721736</v>
      </c>
      <c r="G253" s="302">
        <v>0.59323750699980227</v>
      </c>
      <c r="H253" s="302">
        <f t="shared" si="80"/>
        <v>1.8162544580719757</v>
      </c>
      <c r="I253" s="303"/>
      <c r="J253" s="302">
        <v>1.2238109403434074</v>
      </c>
      <c r="K253" s="302">
        <v>0.66585722072976139</v>
      </c>
      <c r="L253" s="302">
        <f t="shared" si="81"/>
        <v>1.8896681610731689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6.2022209887521454E-2</v>
      </c>
      <c r="C254" s="302">
        <v>0.13866410602829626</v>
      </c>
      <c r="D254" s="302">
        <f t="shared" si="79"/>
        <v>0.2006863159158177</v>
      </c>
      <c r="E254" s="303"/>
      <c r="F254" s="302">
        <v>4.4105538095643833E-2</v>
      </c>
      <c r="G254" s="302">
        <v>0.17602781777324356</v>
      </c>
      <c r="H254" s="302">
        <f t="shared" si="80"/>
        <v>0.22013335586888738</v>
      </c>
      <c r="I254" s="303"/>
      <c r="J254" s="302">
        <v>6.6618567335171866E-2</v>
      </c>
      <c r="K254" s="302">
        <v>0.23638297963744662</v>
      </c>
      <c r="L254" s="302">
        <f t="shared" si="81"/>
        <v>0.3030015469726185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0.20602745948730422</v>
      </c>
      <c r="C255" s="302">
        <v>0.21283705913198483</v>
      </c>
      <c r="D255" s="302">
        <f t="shared" si="79"/>
        <v>0.41886451861928908</v>
      </c>
      <c r="E255" s="303"/>
      <c r="F255" s="302">
        <v>0.13367943071533234</v>
      </c>
      <c r="G255" s="302">
        <v>0.17452919433214437</v>
      </c>
      <c r="H255" s="302">
        <f t="shared" si="80"/>
        <v>0.3082086250474767</v>
      </c>
      <c r="I255" s="303"/>
      <c r="J255" s="302">
        <v>0.12268888620045604</v>
      </c>
      <c r="K255" s="302">
        <v>0.1740269615343579</v>
      </c>
      <c r="L255" s="302">
        <f t="shared" si="81"/>
        <v>0.29671584773481396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14.080663875441568</v>
      </c>
      <c r="C257" s="311">
        <f t="shared" ref="C257:D257" si="82">SUM(C247:C255)</f>
        <v>14.92133612455846</v>
      </c>
      <c r="D257" s="311">
        <f t="shared" si="82"/>
        <v>29.002000000000027</v>
      </c>
      <c r="E257" s="311"/>
      <c r="F257" s="311">
        <f t="shared" ref="F257:H257" si="83">SUM(F247:F255)</f>
        <v>13.849919411286965</v>
      </c>
      <c r="G257" s="311">
        <f t="shared" si="83"/>
        <v>15.870080588713098</v>
      </c>
      <c r="H257" s="311">
        <f t="shared" si="83"/>
        <v>29.720000000000063</v>
      </c>
      <c r="I257" s="311"/>
      <c r="J257" s="311">
        <f t="shared" ref="J257:L257" si="84">SUM(J247:J255)</f>
        <v>12.936008680615302</v>
      </c>
      <c r="K257" s="311">
        <f t="shared" si="84"/>
        <v>15.254991319384708</v>
      </c>
      <c r="L257" s="311">
        <f t="shared" si="84"/>
        <v>28.191000000000006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1.1475588307407103</v>
      </c>
      <c r="C264" s="302">
        <v>2.1366053398479594</v>
      </c>
      <c r="D264" s="302">
        <f>SUM(B264:C264)</f>
        <v>3.2841641705886699</v>
      </c>
      <c r="E264" s="303"/>
      <c r="F264" s="302">
        <v>1.612666215402063</v>
      </c>
      <c r="G264" s="302">
        <v>2.2108621697110893</v>
      </c>
      <c r="H264" s="302">
        <f>SUM(F264:G264)</f>
        <v>3.8235283851131525</v>
      </c>
      <c r="I264" s="303"/>
      <c r="J264" s="302">
        <v>1.778232877699742</v>
      </c>
      <c r="K264" s="302">
        <v>2.3599205440980229</v>
      </c>
      <c r="L264" s="302">
        <f>SUM(J264:K264)</f>
        <v>4.1381534217977647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0.99053851968173412</v>
      </c>
      <c r="C265" s="302">
        <v>1.3866505078619928</v>
      </c>
      <c r="D265" s="302">
        <f t="shared" ref="D265:D272" si="85">SUM(B265:C265)</f>
        <v>2.3771890275437269</v>
      </c>
      <c r="E265" s="303"/>
      <c r="F265" s="302">
        <v>1.4444589152174889</v>
      </c>
      <c r="G265" s="302">
        <v>1.6740909590048301</v>
      </c>
      <c r="H265" s="302">
        <f t="shared" ref="H265:H272" si="86">SUM(F265:G265)</f>
        <v>3.1185498742223192</v>
      </c>
      <c r="I265" s="303"/>
      <c r="J265" s="302">
        <v>1.6064820267518229</v>
      </c>
      <c r="K265" s="302">
        <v>1.7925499292220886</v>
      </c>
      <c r="L265" s="302">
        <f t="shared" ref="L265:L272" si="87">SUM(J265:K265)</f>
        <v>3.3990319559739115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1.1085844509010705</v>
      </c>
      <c r="C266" s="302">
        <v>1.2165390454837814</v>
      </c>
      <c r="D266" s="302">
        <f t="shared" si="85"/>
        <v>2.3251234963848519</v>
      </c>
      <c r="E266" s="303"/>
      <c r="F266" s="302">
        <v>1.4857872569674939</v>
      </c>
      <c r="G266" s="302">
        <v>1.3148659758946233</v>
      </c>
      <c r="H266" s="302">
        <f t="shared" si="86"/>
        <v>2.8006532328621172</v>
      </c>
      <c r="I266" s="303"/>
      <c r="J266" s="302">
        <v>1.6057572435397014</v>
      </c>
      <c r="K266" s="302">
        <v>1.1011690859624788</v>
      </c>
      <c r="L266" s="302">
        <f t="shared" si="87"/>
        <v>2.7069263295021804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2.3683946717715472</v>
      </c>
      <c r="C267" s="302">
        <v>0.36841296662226453</v>
      </c>
      <c r="D267" s="302">
        <f t="shared" si="85"/>
        <v>2.7368076383938118</v>
      </c>
      <c r="E267" s="303"/>
      <c r="F267" s="302">
        <v>2.875847625233114</v>
      </c>
      <c r="G267" s="302">
        <v>0.37060812740772997</v>
      </c>
      <c r="H267" s="302">
        <f t="shared" si="86"/>
        <v>3.246455752640844</v>
      </c>
      <c r="I267" s="303"/>
      <c r="J267" s="302">
        <v>2.1876322528547081</v>
      </c>
      <c r="K267" s="302">
        <v>0.37974988495837808</v>
      </c>
      <c r="L267" s="302">
        <f t="shared" si="87"/>
        <v>2.5673821378130861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0.18225362841258486</v>
      </c>
      <c r="C268" s="302">
        <v>0.92640719253170711</v>
      </c>
      <c r="D268" s="302">
        <f t="shared" si="85"/>
        <v>1.1086608209442921</v>
      </c>
      <c r="E268" s="303"/>
      <c r="F268" s="302">
        <v>0.2698760207217239</v>
      </c>
      <c r="G268" s="302">
        <v>0.59503016520357455</v>
      </c>
      <c r="H268" s="302">
        <f t="shared" si="86"/>
        <v>0.86490618592529844</v>
      </c>
      <c r="I268" s="303"/>
      <c r="J268" s="302">
        <v>0.46995878664737561</v>
      </c>
      <c r="K268" s="302">
        <v>0.59090792346589105</v>
      </c>
      <c r="L268" s="302">
        <f t="shared" si="87"/>
        <v>1.0608667101132667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0.30010894967191659</v>
      </c>
      <c r="C269" s="302">
        <v>0.18515723721077268</v>
      </c>
      <c r="D269" s="302">
        <f t="shared" si="85"/>
        <v>0.4852661868826893</v>
      </c>
      <c r="E269" s="303"/>
      <c r="F269" s="302">
        <v>0.33761036313556386</v>
      </c>
      <c r="G269" s="302">
        <v>0.1645192264737449</v>
      </c>
      <c r="H269" s="302">
        <f t="shared" si="86"/>
        <v>0.50212958960930876</v>
      </c>
      <c r="I269" s="303"/>
      <c r="J269" s="302">
        <v>0.3937038726941316</v>
      </c>
      <c r="K269" s="302">
        <v>0.16585941213873717</v>
      </c>
      <c r="L269" s="302">
        <f t="shared" si="87"/>
        <v>0.55956328483286877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1.0793633908676492</v>
      </c>
      <c r="C270" s="302">
        <v>0.5027663181418085</v>
      </c>
      <c r="D270" s="302">
        <f t="shared" si="85"/>
        <v>1.5821297090094577</v>
      </c>
      <c r="E270" s="303"/>
      <c r="F270" s="302">
        <v>1.1380030326100152</v>
      </c>
      <c r="G270" s="302">
        <v>0.41637015438190095</v>
      </c>
      <c r="H270" s="302">
        <f t="shared" si="86"/>
        <v>1.5543731869919162</v>
      </c>
      <c r="I270" s="303"/>
      <c r="J270" s="302">
        <v>1.1078517705751934</v>
      </c>
      <c r="K270" s="302">
        <v>0.3975747096085841</v>
      </c>
      <c r="L270" s="302">
        <f t="shared" si="87"/>
        <v>1.5054264801837776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4.0422908516190049E-2</v>
      </c>
      <c r="C271" s="302">
        <v>0.13032391616062808</v>
      </c>
      <c r="D271" s="302">
        <f t="shared" si="85"/>
        <v>0.17074682467681812</v>
      </c>
      <c r="E271" s="303"/>
      <c r="F271" s="302">
        <v>3.8313033676782252E-2</v>
      </c>
      <c r="G271" s="302">
        <v>0.1044781883051881</v>
      </c>
      <c r="H271" s="302">
        <f t="shared" si="86"/>
        <v>0.14279122198197036</v>
      </c>
      <c r="I271" s="303"/>
      <c r="J271" s="302">
        <v>7.5095580905125248E-2</v>
      </c>
      <c r="K271" s="302">
        <v>7.9878141157498181E-2</v>
      </c>
      <c r="L271" s="302">
        <f t="shared" si="87"/>
        <v>0.15497372206262344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0.38381037066591545</v>
      </c>
      <c r="C272" s="302">
        <v>0.23210175490977691</v>
      </c>
      <c r="D272" s="302">
        <f t="shared" si="85"/>
        <v>0.6159121255756923</v>
      </c>
      <c r="E272" s="303"/>
      <c r="F272" s="302">
        <v>0.41739145791595617</v>
      </c>
      <c r="G272" s="302">
        <v>0.16222111273711493</v>
      </c>
      <c r="H272" s="302">
        <f t="shared" si="86"/>
        <v>0.57961257065307104</v>
      </c>
      <c r="I272" s="303"/>
      <c r="J272" s="302">
        <v>0.30589823527869531</v>
      </c>
      <c r="K272" s="302">
        <v>0.14377772244180881</v>
      </c>
      <c r="L272" s="302">
        <f t="shared" si="87"/>
        <v>0.44967595772050412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7.6010357212293185</v>
      </c>
      <c r="C274" s="311">
        <f t="shared" ref="C274:D274" si="88">SUM(C264:C272)</f>
        <v>7.0849642787706912</v>
      </c>
      <c r="D274" s="311">
        <f t="shared" si="88"/>
        <v>14.686000000000011</v>
      </c>
      <c r="E274" s="311"/>
      <c r="F274" s="311">
        <f t="shared" ref="F274:H274" si="89">SUM(F264:F272)</f>
        <v>9.6199539208802012</v>
      </c>
      <c r="G274" s="311">
        <f t="shared" si="89"/>
        <v>7.0130460791197944</v>
      </c>
      <c r="H274" s="311">
        <f t="shared" si="89"/>
        <v>16.632999999999999</v>
      </c>
      <c r="I274" s="311"/>
      <c r="J274" s="311">
        <f t="shared" ref="J274:L274" si="90">SUM(J264:J272)</f>
        <v>9.530612646946496</v>
      </c>
      <c r="K274" s="311">
        <f t="shared" si="90"/>
        <v>7.0113873530534869</v>
      </c>
      <c r="L274" s="311">
        <f t="shared" si="90"/>
        <v>16.541999999999984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3.7615613612480607</v>
      </c>
      <c r="C281" s="302">
        <v>6.5124815511024758</v>
      </c>
      <c r="D281" s="302">
        <f>SUM(B281:C281)</f>
        <v>10.274042912350536</v>
      </c>
      <c r="E281" s="303"/>
      <c r="F281" s="302">
        <v>4.1514216294132051</v>
      </c>
      <c r="G281" s="302">
        <v>6.9615971830874424</v>
      </c>
      <c r="H281" s="302">
        <f>SUM(F281:G281)</f>
        <v>11.113018812500648</v>
      </c>
      <c r="I281" s="303"/>
      <c r="J281" s="302">
        <v>5.1246358714875457</v>
      </c>
      <c r="K281" s="302">
        <v>7.4865661658690126</v>
      </c>
      <c r="L281" s="302">
        <f>SUM(J281:K281)</f>
        <v>12.611202037356559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8.7820211819973153</v>
      </c>
      <c r="C282" s="302">
        <v>17.723816296329424</v>
      </c>
      <c r="D282" s="302">
        <f t="shared" ref="D282:D289" si="91">SUM(B282:C282)</f>
        <v>26.50583747832674</v>
      </c>
      <c r="E282" s="303"/>
      <c r="F282" s="302">
        <v>10.907384146431291</v>
      </c>
      <c r="G282" s="302">
        <v>19.694688343374363</v>
      </c>
      <c r="H282" s="302">
        <f t="shared" ref="H282:H289" si="92">SUM(F282:G282)</f>
        <v>30.602072489805654</v>
      </c>
      <c r="I282" s="303"/>
      <c r="J282" s="302">
        <v>14.653996082388403</v>
      </c>
      <c r="K282" s="302">
        <v>22.841705822858916</v>
      </c>
      <c r="L282" s="302">
        <f t="shared" ref="L282:L289" si="93">SUM(J282:K282)</f>
        <v>37.495701905247316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6.1113342469784628</v>
      </c>
      <c r="C283" s="302">
        <v>6.8344991465140099</v>
      </c>
      <c r="D283" s="302">
        <f t="shared" si="91"/>
        <v>12.945833393492473</v>
      </c>
      <c r="E283" s="303"/>
      <c r="F283" s="302">
        <v>6.2994877519416415</v>
      </c>
      <c r="G283" s="302">
        <v>7.5101031314977309</v>
      </c>
      <c r="H283" s="302">
        <f t="shared" si="92"/>
        <v>13.809590883439373</v>
      </c>
      <c r="I283" s="303"/>
      <c r="J283" s="302">
        <v>7.5895332008073275</v>
      </c>
      <c r="K283" s="302">
        <v>7.1765302853449757</v>
      </c>
      <c r="L283" s="302">
        <f t="shared" si="93"/>
        <v>14.766063486152303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9.7664986908275218</v>
      </c>
      <c r="C284" s="302">
        <v>1.9702303487000166</v>
      </c>
      <c r="D284" s="302">
        <f t="shared" si="91"/>
        <v>11.736729039527539</v>
      </c>
      <c r="E284" s="303"/>
      <c r="F284" s="302">
        <v>7.6189275001560128</v>
      </c>
      <c r="G284" s="302">
        <v>2.0984111051295522</v>
      </c>
      <c r="H284" s="302">
        <f t="shared" si="92"/>
        <v>9.7173386052855655</v>
      </c>
      <c r="I284" s="303"/>
      <c r="J284" s="302">
        <v>5.8580274696810806</v>
      </c>
      <c r="K284" s="302">
        <v>1.8333734580519274</v>
      </c>
      <c r="L284" s="302">
        <f t="shared" si="93"/>
        <v>7.6914009277330084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0.280171002744391</v>
      </c>
      <c r="C285" s="302">
        <v>1.7754614376327114</v>
      </c>
      <c r="D285" s="302">
        <f t="shared" si="91"/>
        <v>2.0556324403771025</v>
      </c>
      <c r="E285" s="303"/>
      <c r="F285" s="302">
        <v>0.26987945221596271</v>
      </c>
      <c r="G285" s="302">
        <v>1.2648431880598885</v>
      </c>
      <c r="H285" s="302">
        <f t="shared" si="92"/>
        <v>1.5347226402758511</v>
      </c>
      <c r="I285" s="303"/>
      <c r="J285" s="302">
        <v>0.61851810163231058</v>
      </c>
      <c r="K285" s="302">
        <v>1.1559662086129436</v>
      </c>
      <c r="L285" s="302">
        <f t="shared" si="93"/>
        <v>1.7744843102452541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0.8964165574061066</v>
      </c>
      <c r="C286" s="302">
        <v>0.42606341858184416</v>
      </c>
      <c r="D286" s="302">
        <f t="shared" si="91"/>
        <v>1.3224799759879509</v>
      </c>
      <c r="E286" s="303"/>
      <c r="F286" s="302">
        <v>1.5638459444024821</v>
      </c>
      <c r="G286" s="302">
        <v>0.71897556549211494</v>
      </c>
      <c r="H286" s="302">
        <f t="shared" si="92"/>
        <v>2.282821509894597</v>
      </c>
      <c r="I286" s="303"/>
      <c r="J286" s="302">
        <v>2.0860947638791929</v>
      </c>
      <c r="K286" s="302">
        <v>1.1966522578635215</v>
      </c>
      <c r="L286" s="302">
        <f t="shared" si="93"/>
        <v>3.2827470217427144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1.6484384837218105</v>
      </c>
      <c r="C287" s="302">
        <v>0.73308929008846324</v>
      </c>
      <c r="D287" s="302">
        <f t="shared" si="91"/>
        <v>2.3815277738102738</v>
      </c>
      <c r="E287" s="303"/>
      <c r="F287" s="302">
        <v>1.268606966753097</v>
      </c>
      <c r="G287" s="302">
        <v>0.67768968582449429</v>
      </c>
      <c r="H287" s="302">
        <f t="shared" si="92"/>
        <v>1.9462966525775913</v>
      </c>
      <c r="I287" s="303"/>
      <c r="J287" s="302">
        <v>1.3221485648985032</v>
      </c>
      <c r="K287" s="302">
        <v>0.84149777527464853</v>
      </c>
      <c r="L287" s="302">
        <f t="shared" si="93"/>
        <v>2.1636463401731518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0.22052975141066378</v>
      </c>
      <c r="C288" s="302">
        <v>0.53820214739903027</v>
      </c>
      <c r="D288" s="302">
        <f t="shared" si="91"/>
        <v>0.75873189880969405</v>
      </c>
      <c r="E288" s="303"/>
      <c r="F288" s="302">
        <v>0.14169618033452927</v>
      </c>
      <c r="G288" s="302">
        <v>0.45240791397654895</v>
      </c>
      <c r="H288" s="302">
        <f t="shared" si="92"/>
        <v>0.59410409431107825</v>
      </c>
      <c r="I288" s="303"/>
      <c r="J288" s="302">
        <v>0.24390855895981287</v>
      </c>
      <c r="K288" s="302">
        <v>0.50293338218049921</v>
      </c>
      <c r="L288" s="302">
        <f t="shared" si="93"/>
        <v>0.7468419411403121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0.94267681677786108</v>
      </c>
      <c r="C289" s="302">
        <v>0.78550827053984329</v>
      </c>
      <c r="D289" s="302">
        <f t="shared" si="91"/>
        <v>1.7281850873177045</v>
      </c>
      <c r="E289" s="303"/>
      <c r="F289" s="302">
        <v>0.69044896377430653</v>
      </c>
      <c r="G289" s="302">
        <v>0.679585348135334</v>
      </c>
      <c r="H289" s="302">
        <f t="shared" si="92"/>
        <v>1.3700343119096405</v>
      </c>
      <c r="I289" s="303"/>
      <c r="J289" s="302">
        <v>0.67899612011870347</v>
      </c>
      <c r="K289" s="302">
        <v>0.67091591009082019</v>
      </c>
      <c r="L289" s="302">
        <f t="shared" si="93"/>
        <v>1.3499120302095236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32.409648093112196</v>
      </c>
      <c r="C291" s="311">
        <f t="shared" ref="C291:D291" si="94">SUM(C281:C289)</f>
        <v>37.299351906887829</v>
      </c>
      <c r="D291" s="311">
        <f t="shared" si="94"/>
        <v>69.709000000000017</v>
      </c>
      <c r="E291" s="311"/>
      <c r="F291" s="311">
        <f t="shared" ref="F291:H291" si="95">SUM(F281:F289)</f>
        <v>32.911698535422531</v>
      </c>
      <c r="G291" s="311">
        <f t="shared" si="95"/>
        <v>40.058301464577468</v>
      </c>
      <c r="H291" s="311">
        <f t="shared" si="95"/>
        <v>72.969999999999985</v>
      </c>
      <c r="I291" s="311"/>
      <c r="J291" s="311">
        <f t="shared" ref="J291:L291" si="96">SUM(J281:J289)</f>
        <v>38.175858733852884</v>
      </c>
      <c r="K291" s="311">
        <f t="shared" si="96"/>
        <v>43.706141266147263</v>
      </c>
      <c r="L291" s="311">
        <f t="shared" si="96"/>
        <v>81.882000000000147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1.9802200994938095</v>
      </c>
      <c r="C298" s="302">
        <v>4.276700963566995</v>
      </c>
      <c r="D298" s="302">
        <f>SUM(B298:C298)</f>
        <v>6.2569210630608048</v>
      </c>
      <c r="E298" s="303"/>
      <c r="F298" s="302">
        <v>2.2940125869346799</v>
      </c>
      <c r="G298" s="302">
        <v>4.4959118527286019</v>
      </c>
      <c r="H298" s="302">
        <f>SUM(F298:G298)</f>
        <v>6.7899244396632819</v>
      </c>
      <c r="I298" s="303"/>
      <c r="J298" s="302">
        <v>3.0554611860289187</v>
      </c>
      <c r="K298" s="302">
        <v>5.5064823193812513</v>
      </c>
      <c r="L298" s="302">
        <f>SUM(J298:K298)</f>
        <v>8.56194350541017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2.1637582056658702</v>
      </c>
      <c r="C299" s="302">
        <v>3.7493860429811146</v>
      </c>
      <c r="D299" s="302">
        <f t="shared" ref="D299:D306" si="97">SUM(B299:C299)</f>
        <v>5.9131442486469847</v>
      </c>
      <c r="E299" s="303"/>
      <c r="F299" s="302">
        <v>2.6034459321700534</v>
      </c>
      <c r="G299" s="302">
        <v>4.3335116368662971</v>
      </c>
      <c r="H299" s="302">
        <f t="shared" ref="H299:H306" si="98">SUM(F299:G299)</f>
        <v>6.9369575690363501</v>
      </c>
      <c r="I299" s="303"/>
      <c r="J299" s="302">
        <v>3.3802007605047324</v>
      </c>
      <c r="K299" s="302">
        <v>5.8691655558396194</v>
      </c>
      <c r="L299" s="302">
        <f t="shared" ref="L299:L306" si="99">SUM(J299:K299)</f>
        <v>9.2493663163443518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3.3299199846231007</v>
      </c>
      <c r="C300" s="302">
        <v>5.1306354944727861</v>
      </c>
      <c r="D300" s="302">
        <f t="shared" si="97"/>
        <v>8.4605554790958877</v>
      </c>
      <c r="E300" s="303"/>
      <c r="F300" s="302">
        <v>3.6803329005510745</v>
      </c>
      <c r="G300" s="302">
        <v>5.2681534926417628</v>
      </c>
      <c r="H300" s="302">
        <f t="shared" si="98"/>
        <v>8.9484863931928373</v>
      </c>
      <c r="I300" s="303"/>
      <c r="J300" s="302">
        <v>4.3324912211893665</v>
      </c>
      <c r="K300" s="302">
        <v>5.6424585608325906</v>
      </c>
      <c r="L300" s="302">
        <f t="shared" si="99"/>
        <v>9.974949782021957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4.1566212799885323</v>
      </c>
      <c r="C301" s="302">
        <v>1.7728147132597298</v>
      </c>
      <c r="D301" s="302">
        <f t="shared" si="97"/>
        <v>5.9294359932482621</v>
      </c>
      <c r="E301" s="303"/>
      <c r="F301" s="302">
        <v>3.9467431747919588</v>
      </c>
      <c r="G301" s="302">
        <v>1.8369559026021827</v>
      </c>
      <c r="H301" s="302">
        <f t="shared" si="98"/>
        <v>5.7836990773941412</v>
      </c>
      <c r="I301" s="303"/>
      <c r="J301" s="302">
        <v>3.7551436705620032</v>
      </c>
      <c r="K301" s="302">
        <v>2.448496130420331</v>
      </c>
      <c r="L301" s="302">
        <f t="shared" si="99"/>
        <v>6.2036398009823337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0.35503069668554726</v>
      </c>
      <c r="C302" s="302">
        <v>1.9783632578060026</v>
      </c>
      <c r="D302" s="302">
        <f t="shared" si="97"/>
        <v>2.3333939544915498</v>
      </c>
      <c r="E302" s="303"/>
      <c r="F302" s="302">
        <v>0.4124129770000568</v>
      </c>
      <c r="G302" s="302">
        <v>1.3817211217205181</v>
      </c>
      <c r="H302" s="302">
        <f t="shared" si="98"/>
        <v>1.7941340987205749</v>
      </c>
      <c r="I302" s="303"/>
      <c r="J302" s="302">
        <v>0.82595333104492463</v>
      </c>
      <c r="K302" s="302">
        <v>1.3105455663339525</v>
      </c>
      <c r="L302" s="302">
        <f t="shared" si="99"/>
        <v>2.136498897378877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2.8572580256226305</v>
      </c>
      <c r="C303" s="302">
        <v>1.0622568588958432</v>
      </c>
      <c r="D303" s="302">
        <f t="shared" si="97"/>
        <v>3.919514884518474</v>
      </c>
      <c r="E303" s="303"/>
      <c r="F303" s="302">
        <v>2.9999635821901802</v>
      </c>
      <c r="G303" s="302">
        <v>1.2411816619086657</v>
      </c>
      <c r="H303" s="302">
        <f t="shared" si="98"/>
        <v>4.2411452440988455</v>
      </c>
      <c r="I303" s="303"/>
      <c r="J303" s="302">
        <v>3.6401561998659204</v>
      </c>
      <c r="K303" s="302">
        <v>1.7204911017288707</v>
      </c>
      <c r="L303" s="302">
        <f t="shared" si="99"/>
        <v>5.3606473015947911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1.5398602348678068</v>
      </c>
      <c r="C304" s="302">
        <v>1.6386602072353744</v>
      </c>
      <c r="D304" s="302">
        <f t="shared" si="97"/>
        <v>3.1785204421031814</v>
      </c>
      <c r="E304" s="303"/>
      <c r="F304" s="302">
        <v>1.4943330583759107</v>
      </c>
      <c r="G304" s="302">
        <v>1.5180482572238971</v>
      </c>
      <c r="H304" s="302">
        <f t="shared" si="98"/>
        <v>3.012381315599808</v>
      </c>
      <c r="I304" s="303"/>
      <c r="J304" s="302">
        <v>2.1297050962948241</v>
      </c>
      <c r="K304" s="302">
        <v>2.0507776836686689</v>
      </c>
      <c r="L304" s="302">
        <f t="shared" si="99"/>
        <v>4.1804827799634925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0.35215068056989846</v>
      </c>
      <c r="C305" s="302">
        <v>1.8151897473638083</v>
      </c>
      <c r="D305" s="302">
        <f t="shared" si="97"/>
        <v>2.167340427933707</v>
      </c>
      <c r="E305" s="303"/>
      <c r="F305" s="302">
        <v>0.27613970754364447</v>
      </c>
      <c r="G305" s="302">
        <v>1.8600142425596253</v>
      </c>
      <c r="H305" s="302">
        <f t="shared" si="98"/>
        <v>2.13615395010327</v>
      </c>
      <c r="I305" s="303"/>
      <c r="J305" s="302">
        <v>0.52820295208788925</v>
      </c>
      <c r="K305" s="302">
        <v>2.0437880404293467</v>
      </c>
      <c r="L305" s="302">
        <f t="shared" si="99"/>
        <v>2.571990992517236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6.9866050519801144</v>
      </c>
      <c r="C306" s="302">
        <v>9.2555684549209563</v>
      </c>
      <c r="D306" s="302">
        <f t="shared" si="97"/>
        <v>16.242173506901072</v>
      </c>
      <c r="E306" s="303"/>
      <c r="F306" s="302">
        <v>6.1364461621744306</v>
      </c>
      <c r="G306" s="302">
        <v>8.0816717500163726</v>
      </c>
      <c r="H306" s="302">
        <f t="shared" si="98"/>
        <v>14.218117912190802</v>
      </c>
      <c r="I306" s="303"/>
      <c r="J306" s="302">
        <v>6.6535193774230672</v>
      </c>
      <c r="K306" s="302">
        <v>9.0989612463636931</v>
      </c>
      <c r="L306" s="302">
        <f t="shared" si="99"/>
        <v>15.752480623786759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23.721424259497311</v>
      </c>
      <c r="C308" s="311">
        <f t="shared" ref="C308:D308" si="100">SUM(C298:C306)</f>
        <v>30.679575740502607</v>
      </c>
      <c r="D308" s="311">
        <f t="shared" si="100"/>
        <v>54.400999999999911</v>
      </c>
      <c r="E308" s="311"/>
      <c r="F308" s="311">
        <f t="shared" ref="F308:H308" si="101">SUM(F298:F306)</f>
        <v>23.843830081731987</v>
      </c>
      <c r="G308" s="311">
        <f t="shared" si="101"/>
        <v>30.017169918267921</v>
      </c>
      <c r="H308" s="311">
        <f t="shared" si="101"/>
        <v>53.860999999999919</v>
      </c>
      <c r="I308" s="311"/>
      <c r="J308" s="311">
        <f t="shared" ref="J308:L308" si="102">SUM(J298:J306)</f>
        <v>28.300833795001644</v>
      </c>
      <c r="K308" s="311">
        <f t="shared" si="102"/>
        <v>35.691166204998325</v>
      </c>
      <c r="L308" s="311">
        <f t="shared" si="102"/>
        <v>63.991999999999969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0.94379921332552541</v>
      </c>
      <c r="C315" s="302">
        <v>1.8483702232139927</v>
      </c>
      <c r="D315" s="302">
        <f>SUM(B315:C315)</f>
        <v>2.7921694365395182</v>
      </c>
      <c r="E315" s="303"/>
      <c r="F315" s="302">
        <v>1.1371456120900796</v>
      </c>
      <c r="G315" s="302">
        <v>1.8394192985344104</v>
      </c>
      <c r="H315" s="302">
        <f>SUM(F315:G315)</f>
        <v>2.9765649106244902</v>
      </c>
      <c r="I315" s="303"/>
      <c r="J315" s="302">
        <v>1.1483377699751698</v>
      </c>
      <c r="K315" s="302">
        <v>1.7099229638075608</v>
      </c>
      <c r="L315" s="302">
        <f>SUM(J315:K315)</f>
        <v>2.8582607337827306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3.2293823623682467</v>
      </c>
      <c r="C316" s="302">
        <v>2.2973495598857525</v>
      </c>
      <c r="D316" s="302">
        <f t="shared" ref="D316:D323" si="103">SUM(B316:C316)</f>
        <v>5.5267319222539992</v>
      </c>
      <c r="E316" s="303"/>
      <c r="F316" s="302">
        <v>3.9948046387322829</v>
      </c>
      <c r="G316" s="302">
        <v>2.5740452089604497</v>
      </c>
      <c r="H316" s="302">
        <f t="shared" ref="H316:H323" si="104">SUM(F316:G316)</f>
        <v>6.5688498476927322</v>
      </c>
      <c r="I316" s="303"/>
      <c r="J316" s="302">
        <v>4.2273138453618193</v>
      </c>
      <c r="K316" s="302">
        <v>2.7626654438335692</v>
      </c>
      <c r="L316" s="302">
        <f t="shared" ref="L316:L323" si="105">SUM(J316:K316)</f>
        <v>6.9899792891953885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3.9686778000567808</v>
      </c>
      <c r="C317" s="302">
        <v>7.0721739272401249</v>
      </c>
      <c r="D317" s="302">
        <f t="shared" si="103"/>
        <v>11.040851727296905</v>
      </c>
      <c r="E317" s="303"/>
      <c r="F317" s="302">
        <v>4.469126165963976</v>
      </c>
      <c r="G317" s="302">
        <v>6.8103599378066964</v>
      </c>
      <c r="H317" s="302">
        <f t="shared" si="104"/>
        <v>11.279486103770672</v>
      </c>
      <c r="I317" s="303"/>
      <c r="J317" s="302">
        <v>5.5674163949292117</v>
      </c>
      <c r="K317" s="302">
        <v>6.7133266668411409</v>
      </c>
      <c r="L317" s="302">
        <f t="shared" si="105"/>
        <v>12.280743061770352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7.5796135543091756</v>
      </c>
      <c r="C318" s="302">
        <v>1.1568332547001756</v>
      </c>
      <c r="D318" s="302">
        <f t="shared" si="103"/>
        <v>8.736446809009351</v>
      </c>
      <c r="E318" s="303"/>
      <c r="F318" s="302">
        <v>6.656386649059276</v>
      </c>
      <c r="G318" s="302">
        <v>1.0666924400084181</v>
      </c>
      <c r="H318" s="302">
        <f t="shared" si="104"/>
        <v>7.7230790890676939</v>
      </c>
      <c r="I318" s="303"/>
      <c r="J318" s="302">
        <v>4.8446458495171454</v>
      </c>
      <c r="K318" s="302">
        <v>0.74391132688294115</v>
      </c>
      <c r="L318" s="302">
        <f t="shared" si="105"/>
        <v>5.5885571764000863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6.6411977988148435E-2</v>
      </c>
      <c r="C319" s="302">
        <v>0.52757499793340668</v>
      </c>
      <c r="D319" s="302">
        <f t="shared" si="103"/>
        <v>0.59398697592155514</v>
      </c>
      <c r="E319" s="303"/>
      <c r="F319" s="302">
        <v>7.0938219867779678E-2</v>
      </c>
      <c r="G319" s="302">
        <v>0.32852908064693709</v>
      </c>
      <c r="H319" s="302">
        <f t="shared" si="104"/>
        <v>0.39946730051471679</v>
      </c>
      <c r="I319" s="303"/>
      <c r="J319" s="302">
        <v>0.18150068726175528</v>
      </c>
      <c r="K319" s="302">
        <v>0.2831790628653269</v>
      </c>
      <c r="L319" s="302">
        <f t="shared" si="105"/>
        <v>0.46467975012708218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0.63092275814679266</v>
      </c>
      <c r="C320" s="302">
        <v>0.45438759706704596</v>
      </c>
      <c r="D320" s="302">
        <f t="shared" si="103"/>
        <v>1.0853103552138386</v>
      </c>
      <c r="E320" s="303"/>
      <c r="F320" s="302">
        <v>0.59260961890548147</v>
      </c>
      <c r="G320" s="302">
        <v>0.41318546007240137</v>
      </c>
      <c r="H320" s="302">
        <f t="shared" si="104"/>
        <v>1.0057950789778829</v>
      </c>
      <c r="I320" s="303"/>
      <c r="J320" s="302">
        <v>0.60210585725480414</v>
      </c>
      <c r="K320" s="302">
        <v>0.41938925289937878</v>
      </c>
      <c r="L320" s="302">
        <f t="shared" si="105"/>
        <v>1.0214951101541829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0.63842570704761059</v>
      </c>
      <c r="C321" s="302">
        <v>0.193226803633813</v>
      </c>
      <c r="D321" s="302">
        <f t="shared" si="103"/>
        <v>0.83165251068142365</v>
      </c>
      <c r="E321" s="303"/>
      <c r="F321" s="302">
        <v>0.60865946031717488</v>
      </c>
      <c r="G321" s="302">
        <v>0.16006370648859286</v>
      </c>
      <c r="H321" s="302">
        <f t="shared" si="104"/>
        <v>0.76872316680576769</v>
      </c>
      <c r="I321" s="303"/>
      <c r="J321" s="302">
        <v>0.67269429641552247</v>
      </c>
      <c r="K321" s="302">
        <v>0.19703565602542789</v>
      </c>
      <c r="L321" s="302">
        <f t="shared" si="105"/>
        <v>0.8697299524409503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6.5188939028992018E-2</v>
      </c>
      <c r="C322" s="302">
        <v>0.33601510482411379</v>
      </c>
      <c r="D322" s="302">
        <f t="shared" si="103"/>
        <v>0.40120404385310582</v>
      </c>
      <c r="E322" s="303"/>
      <c r="F322" s="302">
        <v>5.2886095565920013E-2</v>
      </c>
      <c r="G322" s="302">
        <v>0.2460592121399707</v>
      </c>
      <c r="H322" s="302">
        <f t="shared" si="104"/>
        <v>0.29894530770589073</v>
      </c>
      <c r="I322" s="303"/>
      <c r="J322" s="302">
        <v>0.12474238880184862</v>
      </c>
      <c r="K322" s="302">
        <v>0.24537015372166057</v>
      </c>
      <c r="L322" s="302">
        <f t="shared" si="105"/>
        <v>0.37011254252350922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1.0225887061328951</v>
      </c>
      <c r="C323" s="302">
        <v>0.66505751309741556</v>
      </c>
      <c r="D323" s="302">
        <f t="shared" si="103"/>
        <v>1.6876462192303108</v>
      </c>
      <c r="E323" s="303"/>
      <c r="F323" s="302">
        <v>0.81782106886094996</v>
      </c>
      <c r="G323" s="302">
        <v>0.47826812597915586</v>
      </c>
      <c r="H323" s="302">
        <f t="shared" si="104"/>
        <v>1.2960891948401059</v>
      </c>
      <c r="I323" s="303"/>
      <c r="J323" s="302">
        <v>1.0280483747343574</v>
      </c>
      <c r="K323" s="302">
        <v>0.39939400887138377</v>
      </c>
      <c r="L323" s="302">
        <f t="shared" si="105"/>
        <v>1.427442383605741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18.145011018404169</v>
      </c>
      <c r="C325" s="311">
        <f t="shared" ref="C325:D325" si="106">SUM(C315:C323)</f>
        <v>14.55098898159584</v>
      </c>
      <c r="D325" s="311">
        <f t="shared" si="106"/>
        <v>32.696000000000005</v>
      </c>
      <c r="E325" s="311"/>
      <c r="F325" s="311">
        <f t="shared" ref="F325:H325" si="107">SUM(F315:F323)</f>
        <v>18.40037752936292</v>
      </c>
      <c r="G325" s="311">
        <f t="shared" si="107"/>
        <v>13.916622470637034</v>
      </c>
      <c r="H325" s="311">
        <f t="shared" si="107"/>
        <v>32.31699999999995</v>
      </c>
      <c r="I325" s="311"/>
      <c r="J325" s="311">
        <f t="shared" ref="J325:L325" si="108">SUM(J315:J323)</f>
        <v>18.396805464251631</v>
      </c>
      <c r="K325" s="311">
        <f t="shared" si="108"/>
        <v>13.47419453574839</v>
      </c>
      <c r="L325" s="311">
        <f t="shared" si="108"/>
        <v>31.87100000000002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1.1433484634661304</v>
      </c>
      <c r="C332" s="302">
        <v>1.1655888203991744</v>
      </c>
      <c r="D332" s="302">
        <f>SUM(B332:C332)</f>
        <v>2.3089372838653048</v>
      </c>
      <c r="E332" s="303"/>
      <c r="F332" s="302">
        <v>1.1886589500164988</v>
      </c>
      <c r="G332" s="302">
        <v>1.1627383701706853</v>
      </c>
      <c r="H332" s="302">
        <f>SUM(F332:G332)</f>
        <v>2.3513973201871838</v>
      </c>
      <c r="I332" s="303"/>
      <c r="J332" s="302">
        <v>1.3947554347876034</v>
      </c>
      <c r="K332" s="302">
        <v>1.2021813655819613</v>
      </c>
      <c r="L332" s="302">
        <f>SUM(J332:K332)</f>
        <v>2.5969368003695648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21.891371960914682</v>
      </c>
      <c r="C333" s="302">
        <v>10.864408865569082</v>
      </c>
      <c r="D333" s="302">
        <f t="shared" ref="D333:D340" si="109">SUM(B333:C333)</f>
        <v>32.755780826483765</v>
      </c>
      <c r="E333" s="303"/>
      <c r="F333" s="302">
        <v>22.430279647109749</v>
      </c>
      <c r="G333" s="302">
        <v>11.109456597486947</v>
      </c>
      <c r="H333" s="302">
        <f t="shared" ref="H333:H340" si="110">SUM(F333:G333)</f>
        <v>33.539736244596696</v>
      </c>
      <c r="I333" s="303"/>
      <c r="J333" s="302">
        <v>25.85931607662393</v>
      </c>
      <c r="K333" s="302">
        <v>12.166031768967954</v>
      </c>
      <c r="L333" s="302">
        <f t="shared" ref="L333:L340" si="111">SUM(J333:K333)</f>
        <v>38.025347845591881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3.781355295157816</v>
      </c>
      <c r="C334" s="302">
        <v>2.2514316607960074</v>
      </c>
      <c r="D334" s="302">
        <f t="shared" si="109"/>
        <v>6.0327869559538234</v>
      </c>
      <c r="E334" s="303"/>
      <c r="F334" s="302">
        <v>3.4996120787051588</v>
      </c>
      <c r="G334" s="302">
        <v>2.2878267328748545</v>
      </c>
      <c r="H334" s="302">
        <f t="shared" si="110"/>
        <v>5.7874388115800137</v>
      </c>
      <c r="I334" s="303"/>
      <c r="J334" s="302">
        <v>3.8098515231587045</v>
      </c>
      <c r="K334" s="302">
        <v>1.9572137239930949</v>
      </c>
      <c r="L334" s="302">
        <f t="shared" si="111"/>
        <v>5.7670652471517991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4.2086528359844682</v>
      </c>
      <c r="C335" s="302">
        <v>0.6318256710435679</v>
      </c>
      <c r="D335" s="302">
        <f t="shared" si="109"/>
        <v>4.8404785070280365</v>
      </c>
      <c r="E335" s="303"/>
      <c r="F335" s="302">
        <v>3.4269615663772801</v>
      </c>
      <c r="G335" s="302">
        <v>0.53242938248697336</v>
      </c>
      <c r="H335" s="302">
        <f t="shared" si="110"/>
        <v>3.9593909488642534</v>
      </c>
      <c r="I335" s="303"/>
      <c r="J335" s="302">
        <v>1.7372811200243001</v>
      </c>
      <c r="K335" s="302">
        <v>0.4747515596912279</v>
      </c>
      <c r="L335" s="302">
        <f t="shared" si="111"/>
        <v>2.2120326797155281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0.50989830646066703</v>
      </c>
      <c r="C336" s="302">
        <v>0.64883311780307473</v>
      </c>
      <c r="D336" s="302">
        <f t="shared" si="109"/>
        <v>1.1587314242637419</v>
      </c>
      <c r="E336" s="303"/>
      <c r="F336" s="302">
        <v>0.38754763669375475</v>
      </c>
      <c r="G336" s="302">
        <v>0.40352907149350797</v>
      </c>
      <c r="H336" s="302">
        <f t="shared" si="110"/>
        <v>0.79107670818726272</v>
      </c>
      <c r="I336" s="303"/>
      <c r="J336" s="302">
        <v>0.26677380490806091</v>
      </c>
      <c r="K336" s="302">
        <v>0.3223467380070239</v>
      </c>
      <c r="L336" s="302">
        <f t="shared" si="111"/>
        <v>0.58912054291508476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12.489141339749478</v>
      </c>
      <c r="C337" s="302">
        <v>2.1813362742427334</v>
      </c>
      <c r="D337" s="302">
        <f t="shared" si="109"/>
        <v>14.670477613992212</v>
      </c>
      <c r="E337" s="303"/>
      <c r="F337" s="302">
        <v>10.631569836471627</v>
      </c>
      <c r="G337" s="302">
        <v>1.9888031779146058</v>
      </c>
      <c r="H337" s="302">
        <f t="shared" si="110"/>
        <v>12.620373014386233</v>
      </c>
      <c r="I337" s="303"/>
      <c r="J337" s="302">
        <v>11.569636757112576</v>
      </c>
      <c r="K337" s="302">
        <v>2.329247139412594</v>
      </c>
      <c r="L337" s="302">
        <f t="shared" si="111"/>
        <v>13.89888389652517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0.37382794421792881</v>
      </c>
      <c r="C338" s="302">
        <v>0.13273243531252862</v>
      </c>
      <c r="D338" s="302">
        <f t="shared" si="109"/>
        <v>0.50656037953045741</v>
      </c>
      <c r="E338" s="303"/>
      <c r="F338" s="302">
        <v>0.29403147595555407</v>
      </c>
      <c r="G338" s="302">
        <v>0.10920953319263908</v>
      </c>
      <c r="H338" s="302">
        <f t="shared" si="110"/>
        <v>0.40324100914819316</v>
      </c>
      <c r="I338" s="303"/>
      <c r="J338" s="302">
        <v>0.28871196500259055</v>
      </c>
      <c r="K338" s="302">
        <v>0.12013253442071453</v>
      </c>
      <c r="L338" s="302">
        <f t="shared" si="111"/>
        <v>0.40884449942330509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0.4774396533500006</v>
      </c>
      <c r="C339" s="302">
        <v>0.93085121135621007</v>
      </c>
      <c r="D339" s="302">
        <f t="shared" si="109"/>
        <v>1.4082908647062107</v>
      </c>
      <c r="E339" s="303"/>
      <c r="F339" s="302">
        <v>0.39758881192528228</v>
      </c>
      <c r="G339" s="302">
        <v>1.1871139396696855</v>
      </c>
      <c r="H339" s="302">
        <f t="shared" si="110"/>
        <v>1.5847027515949677</v>
      </c>
      <c r="I339" s="303"/>
      <c r="J339" s="302">
        <v>0.47078962787273287</v>
      </c>
      <c r="K339" s="302">
        <v>1.3186842446788931</v>
      </c>
      <c r="L339" s="302">
        <f t="shared" si="111"/>
        <v>1.7894738725516259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3.6081145584626264</v>
      </c>
      <c r="C340" s="302">
        <v>1.0498415857137751</v>
      </c>
      <c r="D340" s="302">
        <f t="shared" si="109"/>
        <v>4.657956144176401</v>
      </c>
      <c r="E340" s="303"/>
      <c r="F340" s="302">
        <v>2.6295635668900146</v>
      </c>
      <c r="G340" s="302">
        <v>0.71307962456518448</v>
      </c>
      <c r="H340" s="302">
        <f t="shared" si="110"/>
        <v>3.3426431914551991</v>
      </c>
      <c r="I340" s="303"/>
      <c r="J340" s="302">
        <v>1.5049577582262881</v>
      </c>
      <c r="K340" s="302">
        <v>0.5493368575297114</v>
      </c>
      <c r="L340" s="302">
        <f t="shared" si="111"/>
        <v>2.0542946157559996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48.483150357763797</v>
      </c>
      <c r="C342" s="311">
        <f t="shared" ref="C342:D342" si="112">SUM(C332:C340)</f>
        <v>19.856849642236153</v>
      </c>
      <c r="D342" s="311">
        <f t="shared" si="112"/>
        <v>68.339999999999947</v>
      </c>
      <c r="E342" s="311"/>
      <c r="F342" s="311">
        <f t="shared" ref="F342:H342" si="113">SUM(F332:F340)</f>
        <v>44.885813570144919</v>
      </c>
      <c r="G342" s="311">
        <f t="shared" si="113"/>
        <v>19.494186429855088</v>
      </c>
      <c r="H342" s="311">
        <f t="shared" si="113"/>
        <v>64.38</v>
      </c>
      <c r="I342" s="311"/>
      <c r="J342" s="311">
        <f t="shared" ref="J342:L342" si="114">SUM(J332:J340)</f>
        <v>46.902074067716796</v>
      </c>
      <c r="K342" s="311">
        <f t="shared" si="114"/>
        <v>20.43992593228317</v>
      </c>
      <c r="L342" s="311">
        <f t="shared" si="114"/>
        <v>67.341999999999956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2.9657271504293732</v>
      </c>
      <c r="C349" s="302">
        <v>1.6180908576234232</v>
      </c>
      <c r="D349" s="302">
        <f>SUM(B349:C349)</f>
        <v>4.5838180080527966</v>
      </c>
      <c r="E349" s="303"/>
      <c r="F349" s="302">
        <v>3.5407395939900477</v>
      </c>
      <c r="G349" s="302">
        <v>1.6145271264336243</v>
      </c>
      <c r="H349" s="302">
        <f>SUM(F349:G349)</f>
        <v>5.155266720423672</v>
      </c>
      <c r="I349" s="303"/>
      <c r="J349" s="302">
        <v>4.7249706435585992</v>
      </c>
      <c r="K349" s="302">
        <v>1.6258459589579712</v>
      </c>
      <c r="L349" s="302">
        <f>SUM(J349:K349)</f>
        <v>6.35081660251657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20.868445909886546</v>
      </c>
      <c r="C350" s="302">
        <v>5.5936747138963749</v>
      </c>
      <c r="D350" s="302">
        <f t="shared" ref="D350:D357" si="115">SUM(B350:C350)</f>
        <v>26.462120623782923</v>
      </c>
      <c r="E350" s="303"/>
      <c r="F350" s="302">
        <v>23.569931047969462</v>
      </c>
      <c r="G350" s="302">
        <v>6.2543286436301182</v>
      </c>
      <c r="H350" s="302">
        <f t="shared" ref="H350:H357" si="116">SUM(F350:G350)</f>
        <v>29.824259691599579</v>
      </c>
      <c r="I350" s="303"/>
      <c r="J350" s="302">
        <v>30.369123348833011</v>
      </c>
      <c r="K350" s="302">
        <v>6.802862817273577</v>
      </c>
      <c r="L350" s="302">
        <f t="shared" ref="L350:L357" si="117">SUM(J350:K350)</f>
        <v>37.171986166106585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10.02804220820545</v>
      </c>
      <c r="C351" s="302">
        <v>2.8200402035873529</v>
      </c>
      <c r="D351" s="302">
        <f t="shared" si="115"/>
        <v>12.848082411792802</v>
      </c>
      <c r="E351" s="303"/>
      <c r="F351" s="302">
        <v>10.96337102317894</v>
      </c>
      <c r="G351" s="302">
        <v>2.8062704481063041</v>
      </c>
      <c r="H351" s="302">
        <f t="shared" si="116"/>
        <v>13.769641471285244</v>
      </c>
      <c r="I351" s="303"/>
      <c r="J351" s="302">
        <v>13.149922300487734</v>
      </c>
      <c r="K351" s="302">
        <v>2.6236357617531216</v>
      </c>
      <c r="L351" s="302">
        <f t="shared" si="117"/>
        <v>15.773558062240856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10.443545293312548</v>
      </c>
      <c r="C352" s="302">
        <v>1.1589582695335701</v>
      </c>
      <c r="D352" s="302">
        <f t="shared" si="115"/>
        <v>11.602503562846119</v>
      </c>
      <c r="E352" s="303"/>
      <c r="F352" s="302">
        <v>9.2826466329440667</v>
      </c>
      <c r="G352" s="302">
        <v>1.0155365410153283</v>
      </c>
      <c r="H352" s="302">
        <f t="shared" si="116"/>
        <v>10.298183173959394</v>
      </c>
      <c r="I352" s="303"/>
      <c r="J352" s="302">
        <v>6.3165327803548434</v>
      </c>
      <c r="K352" s="302">
        <v>0.95637861991974105</v>
      </c>
      <c r="L352" s="302">
        <f t="shared" si="117"/>
        <v>7.2729114002745847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0.49049003468664321</v>
      </c>
      <c r="C353" s="302">
        <v>0.79511741338181197</v>
      </c>
      <c r="D353" s="302">
        <f t="shared" si="115"/>
        <v>1.2856074480684552</v>
      </c>
      <c r="E353" s="303"/>
      <c r="F353" s="302">
        <v>0.40871537049914047</v>
      </c>
      <c r="G353" s="302">
        <v>0.5658551831635984</v>
      </c>
      <c r="H353" s="302">
        <f t="shared" si="116"/>
        <v>0.97457055366273893</v>
      </c>
      <c r="I353" s="303"/>
      <c r="J353" s="302">
        <v>0.34284032628623096</v>
      </c>
      <c r="K353" s="302">
        <v>0.4669777258586697</v>
      </c>
      <c r="L353" s="302">
        <f t="shared" si="117"/>
        <v>0.80981805214490066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28.866365899169956</v>
      </c>
      <c r="C354" s="302">
        <v>7.2887346887385585</v>
      </c>
      <c r="D354" s="302">
        <f t="shared" si="115"/>
        <v>36.155100587908514</v>
      </c>
      <c r="E354" s="303"/>
      <c r="F354" s="302">
        <v>27.753908445520089</v>
      </c>
      <c r="G354" s="302">
        <v>6.5890951795693491</v>
      </c>
      <c r="H354" s="302">
        <f t="shared" si="116"/>
        <v>34.343003625089437</v>
      </c>
      <c r="I354" s="303"/>
      <c r="J354" s="302">
        <v>32.656256019731934</v>
      </c>
      <c r="K354" s="302">
        <v>9.9234049036085885</v>
      </c>
      <c r="L354" s="302">
        <f t="shared" si="117"/>
        <v>42.579660923340526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1.1647164873769462</v>
      </c>
      <c r="C355" s="302">
        <v>0.30138995321898826</v>
      </c>
      <c r="D355" s="302">
        <f t="shared" si="115"/>
        <v>1.4661064405959345</v>
      </c>
      <c r="E355" s="303"/>
      <c r="F355" s="302">
        <v>1.0533256120014625</v>
      </c>
      <c r="G355" s="302">
        <v>0.2348899369740301</v>
      </c>
      <c r="H355" s="302">
        <f t="shared" si="116"/>
        <v>1.2882155489754925</v>
      </c>
      <c r="I355" s="303"/>
      <c r="J355" s="302">
        <v>1.2567020169598577</v>
      </c>
      <c r="K355" s="302">
        <v>0.24317691593211174</v>
      </c>
      <c r="L355" s="302">
        <f t="shared" si="117"/>
        <v>1.4998789328919695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0.14838551159587843</v>
      </c>
      <c r="C356" s="302">
        <v>0.51688854659526273</v>
      </c>
      <c r="D356" s="302">
        <f t="shared" si="115"/>
        <v>0.66527405819114116</v>
      </c>
      <c r="E356" s="303"/>
      <c r="F356" s="302">
        <v>0.10776403254211075</v>
      </c>
      <c r="G356" s="302">
        <v>0.41280245797259779</v>
      </c>
      <c r="H356" s="302">
        <f t="shared" si="116"/>
        <v>0.52056649051470849</v>
      </c>
      <c r="I356" s="303"/>
      <c r="J356" s="302">
        <v>0.13444180378894316</v>
      </c>
      <c r="K356" s="302">
        <v>0.34396464942656196</v>
      </c>
      <c r="L356" s="302">
        <f t="shared" si="117"/>
        <v>0.47840645321550512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1.8115311857435763</v>
      </c>
      <c r="C357" s="302">
        <v>1.482855673017768</v>
      </c>
      <c r="D357" s="302">
        <f t="shared" si="115"/>
        <v>3.2943868587613441</v>
      </c>
      <c r="E357" s="303"/>
      <c r="F357" s="302">
        <v>1.3963170891485888</v>
      </c>
      <c r="G357" s="302">
        <v>0.99797563534124534</v>
      </c>
      <c r="H357" s="302">
        <f t="shared" si="116"/>
        <v>2.394292724489834</v>
      </c>
      <c r="I357" s="303"/>
      <c r="J357" s="302">
        <v>0.83120314707830378</v>
      </c>
      <c r="K357" s="302">
        <v>0.6947602601902253</v>
      </c>
      <c r="L357" s="302">
        <f t="shared" si="117"/>
        <v>1.5259634072685291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76.787249680406916</v>
      </c>
      <c r="C359" s="311">
        <f t="shared" ref="C359:D359" si="118">SUM(C349:C357)</f>
        <v>21.575750319593109</v>
      </c>
      <c r="D359" s="311">
        <f t="shared" si="118"/>
        <v>98.363000000000028</v>
      </c>
      <c r="E359" s="311"/>
      <c r="F359" s="311">
        <f t="shared" ref="F359:H359" si="119">SUM(F349:F357)</f>
        <v>78.076718847793899</v>
      </c>
      <c r="G359" s="311">
        <f t="shared" si="119"/>
        <v>20.491281152206199</v>
      </c>
      <c r="H359" s="311">
        <f t="shared" si="119"/>
        <v>98.568000000000083</v>
      </c>
      <c r="I359" s="311"/>
      <c r="J359" s="311">
        <f t="shared" ref="J359:L359" si="120">SUM(J349:J357)</f>
        <v>89.781992387079455</v>
      </c>
      <c r="K359" s="311">
        <f t="shared" si="120"/>
        <v>23.681007612920563</v>
      </c>
      <c r="L359" s="311">
        <f t="shared" si="120"/>
        <v>113.46300000000002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1.8768315883230775</v>
      </c>
      <c r="C366" s="302">
        <v>1.4320194996503692</v>
      </c>
      <c r="D366" s="302">
        <f>SUM(B366:C366)</f>
        <v>3.308851087973447</v>
      </c>
      <c r="E366" s="303"/>
      <c r="F366" s="302">
        <v>2.1362086662143764</v>
      </c>
      <c r="G366" s="302">
        <v>1.156922066539545</v>
      </c>
      <c r="H366" s="302">
        <f>SUM(F366:G366)</f>
        <v>3.2931307327539212</v>
      </c>
      <c r="I366" s="303"/>
      <c r="J366" s="302">
        <v>3.5500544272284631</v>
      </c>
      <c r="K366" s="302">
        <v>1.5818248074391321</v>
      </c>
      <c r="L366" s="302">
        <f>SUM(J366:K366)</f>
        <v>5.1318792346675952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1.3846185796858572</v>
      </c>
      <c r="C367" s="302">
        <v>2.1528438048087484</v>
      </c>
      <c r="D367" s="302">
        <f t="shared" ref="D367:D374" si="121">SUM(B367:C367)</f>
        <v>3.5374623844946056</v>
      </c>
      <c r="E367" s="303"/>
      <c r="F367" s="302">
        <v>1.623322801652791</v>
      </c>
      <c r="G367" s="302">
        <v>1.8229940825447404</v>
      </c>
      <c r="H367" s="302">
        <f t="shared" ref="H367:H374" si="122">SUM(F367:G367)</f>
        <v>3.4463168841975316</v>
      </c>
      <c r="I367" s="303"/>
      <c r="J367" s="302">
        <v>1.7358971113237485</v>
      </c>
      <c r="K367" s="302">
        <v>2.7189404510423851</v>
      </c>
      <c r="L367" s="302">
        <f t="shared" ref="L367:L374" si="123">SUM(J367:K367)</f>
        <v>4.4548375623661336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2.8770355122962132</v>
      </c>
      <c r="C368" s="302">
        <v>4.6671642175840544</v>
      </c>
      <c r="D368" s="302">
        <f t="shared" si="121"/>
        <v>7.5441997298802672</v>
      </c>
      <c r="E368" s="303"/>
      <c r="F368" s="302">
        <v>3.1644210570247475</v>
      </c>
      <c r="G368" s="302">
        <v>3.4902970089485308</v>
      </c>
      <c r="H368" s="302">
        <f t="shared" si="122"/>
        <v>6.6547180659732783</v>
      </c>
      <c r="I368" s="303"/>
      <c r="J368" s="302">
        <v>3.5713195867830523</v>
      </c>
      <c r="K368" s="302">
        <v>4.4586304696457884</v>
      </c>
      <c r="L368" s="302">
        <f t="shared" si="123"/>
        <v>8.0299500564288415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1.5673838640671292</v>
      </c>
      <c r="C369" s="302">
        <v>0.4558337344876327</v>
      </c>
      <c r="D369" s="302">
        <f t="shared" si="121"/>
        <v>2.023217598554762</v>
      </c>
      <c r="E369" s="303"/>
      <c r="F369" s="302">
        <v>1.4288559091130713</v>
      </c>
      <c r="G369" s="302">
        <v>0.41666718294730654</v>
      </c>
      <c r="H369" s="302">
        <f t="shared" si="122"/>
        <v>1.8455230920603778</v>
      </c>
      <c r="I369" s="303"/>
      <c r="J369" s="302">
        <v>1.0817727859283823</v>
      </c>
      <c r="K369" s="302">
        <v>0.39795423760583903</v>
      </c>
      <c r="L369" s="302">
        <f t="shared" si="123"/>
        <v>1.4797270235342213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0.60127022699358323</v>
      </c>
      <c r="C370" s="302">
        <v>1.5607406928904275</v>
      </c>
      <c r="D370" s="302">
        <f t="shared" si="121"/>
        <v>2.1620109198840107</v>
      </c>
      <c r="E370" s="303"/>
      <c r="F370" s="302">
        <v>0.69398649734380324</v>
      </c>
      <c r="G370" s="302">
        <v>0.97412575982793559</v>
      </c>
      <c r="H370" s="302">
        <f t="shared" si="122"/>
        <v>1.6681122571717388</v>
      </c>
      <c r="I370" s="303"/>
      <c r="J370" s="302">
        <v>1.3471604597213969</v>
      </c>
      <c r="K370" s="302">
        <v>1.1799194628592347</v>
      </c>
      <c r="L370" s="302">
        <f t="shared" si="123"/>
        <v>2.5270799225806315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1.2685085152581843</v>
      </c>
      <c r="C371" s="302">
        <v>0.91147871744597941</v>
      </c>
      <c r="D371" s="302">
        <f t="shared" si="121"/>
        <v>2.1799872327041636</v>
      </c>
      <c r="E371" s="303"/>
      <c r="F371" s="302">
        <v>1.0408551654237801</v>
      </c>
      <c r="G371" s="302">
        <v>0.73462214532405978</v>
      </c>
      <c r="H371" s="302">
        <f t="shared" si="122"/>
        <v>1.7754773107478399</v>
      </c>
      <c r="I371" s="303"/>
      <c r="J371" s="302">
        <v>1.0510463980335929</v>
      </c>
      <c r="K371" s="302">
        <v>1.084351813153148</v>
      </c>
      <c r="L371" s="302">
        <f t="shared" si="123"/>
        <v>2.1353982111867409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0.64838973893394802</v>
      </c>
      <c r="C372" s="302">
        <v>0.54953462777350259</v>
      </c>
      <c r="D372" s="302">
        <f t="shared" si="121"/>
        <v>1.1979243667074506</v>
      </c>
      <c r="E372" s="303"/>
      <c r="F372" s="302">
        <v>0.57315748840439729</v>
      </c>
      <c r="G372" s="302">
        <v>0.43424921006180051</v>
      </c>
      <c r="H372" s="302">
        <f t="shared" si="122"/>
        <v>1.0074066984661978</v>
      </c>
      <c r="I372" s="303"/>
      <c r="J372" s="302">
        <v>0.70272029784133805</v>
      </c>
      <c r="K372" s="302">
        <v>0.58107272594090642</v>
      </c>
      <c r="L372" s="302">
        <f t="shared" si="123"/>
        <v>1.2837930237822444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4.1568111514364091E-2</v>
      </c>
      <c r="C373" s="302">
        <v>0.18520590456509495</v>
      </c>
      <c r="D373" s="302">
        <f t="shared" si="121"/>
        <v>0.22677401607945905</v>
      </c>
      <c r="E373" s="303"/>
      <c r="F373" s="302">
        <v>4.0688564986384151E-2</v>
      </c>
      <c r="G373" s="302">
        <v>0.13486540328920596</v>
      </c>
      <c r="H373" s="302">
        <f t="shared" si="122"/>
        <v>0.17555396827559011</v>
      </c>
      <c r="I373" s="303"/>
      <c r="J373" s="302">
        <v>6.2772740896789275E-2</v>
      </c>
      <c r="K373" s="302">
        <v>0.16633144797311014</v>
      </c>
      <c r="L373" s="302">
        <f t="shared" si="123"/>
        <v>0.22910418886989942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1.066293220381245</v>
      </c>
      <c r="C374" s="302">
        <v>1.2762794433406395</v>
      </c>
      <c r="D374" s="302">
        <f t="shared" si="121"/>
        <v>2.3425726637218842</v>
      </c>
      <c r="E374" s="303"/>
      <c r="F374" s="302">
        <v>0.80805880334435232</v>
      </c>
      <c r="G374" s="302">
        <v>0.87070218700919133</v>
      </c>
      <c r="H374" s="302">
        <f t="shared" si="122"/>
        <v>1.6787609903535436</v>
      </c>
      <c r="I374" s="303"/>
      <c r="J374" s="302">
        <v>0.61767938458398031</v>
      </c>
      <c r="K374" s="302">
        <v>0.8895513919996928</v>
      </c>
      <c r="L374" s="302">
        <f t="shared" si="123"/>
        <v>1.5072307765836732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11.331899357453603</v>
      </c>
      <c r="C376" s="311">
        <f t="shared" ref="C376:D376" si="124">SUM(C366:C374)</f>
        <v>13.191100642546447</v>
      </c>
      <c r="D376" s="311">
        <f t="shared" si="124"/>
        <v>24.523000000000053</v>
      </c>
      <c r="E376" s="311"/>
      <c r="F376" s="311">
        <f t="shared" ref="F376:H376" si="125">SUM(F366:F374)</f>
        <v>11.509554953507703</v>
      </c>
      <c r="G376" s="311">
        <f t="shared" si="125"/>
        <v>10.035445046492317</v>
      </c>
      <c r="H376" s="311">
        <f t="shared" si="125"/>
        <v>21.545000000000016</v>
      </c>
      <c r="I376" s="311"/>
      <c r="J376" s="311">
        <f t="shared" ref="J376:L376" si="126">SUM(J366:J374)</f>
        <v>13.720423192340744</v>
      </c>
      <c r="K376" s="311">
        <f t="shared" si="126"/>
        <v>13.058576807659238</v>
      </c>
      <c r="L376" s="311">
        <f t="shared" si="126"/>
        <v>26.778999999999979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1.5164280815614715</v>
      </c>
      <c r="C383" s="302">
        <v>1.6535579549743311</v>
      </c>
      <c r="D383" s="302">
        <f>SUM(B383:C383)</f>
        <v>3.1699860365358026</v>
      </c>
      <c r="E383" s="303"/>
      <c r="F383" s="302">
        <v>2.3489239100539931</v>
      </c>
      <c r="G383" s="302">
        <v>1.2228243607415654</v>
      </c>
      <c r="H383" s="302">
        <f>SUM(F383:G383)</f>
        <v>3.5717482707955588</v>
      </c>
      <c r="I383" s="303"/>
      <c r="J383" s="302">
        <v>3.0629046807655533</v>
      </c>
      <c r="K383" s="302">
        <v>1.4153019334181458</v>
      </c>
      <c r="L383" s="302">
        <f>SUM(J383:K383)</f>
        <v>4.4782066141836996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1.9545138323797375</v>
      </c>
      <c r="C384" s="302">
        <v>3.046495900857495</v>
      </c>
      <c r="D384" s="302">
        <f t="shared" ref="D384:D391" si="127">SUM(B384:C384)</f>
        <v>5.0010097332372325</v>
      </c>
      <c r="E384" s="303"/>
      <c r="F384" s="302">
        <v>3.0067972543125205</v>
      </c>
      <c r="G384" s="302">
        <v>2.2939163609701509</v>
      </c>
      <c r="H384" s="302">
        <f t="shared" ref="H384:H391" si="128">SUM(F384:G384)</f>
        <v>5.300713615282671</v>
      </c>
      <c r="I384" s="303"/>
      <c r="J384" s="302">
        <v>2.753445091906328</v>
      </c>
      <c r="K384" s="302">
        <v>2.5942723915647248</v>
      </c>
      <c r="L384" s="302">
        <f t="shared" ref="L384:L391" si="129">SUM(J384:K384)</f>
        <v>5.3477174834710528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1.8045197934384227</v>
      </c>
      <c r="C385" s="302">
        <v>1.341871268510356</v>
      </c>
      <c r="D385" s="302">
        <f t="shared" si="127"/>
        <v>3.1463910619487789</v>
      </c>
      <c r="E385" s="303"/>
      <c r="F385" s="302">
        <v>2.353998098962272</v>
      </c>
      <c r="G385" s="302">
        <v>1.0546605720228164</v>
      </c>
      <c r="H385" s="302">
        <f t="shared" si="128"/>
        <v>3.4086586709850883</v>
      </c>
      <c r="I385" s="303"/>
      <c r="J385" s="302">
        <v>1.993134762908723</v>
      </c>
      <c r="K385" s="302">
        <v>0.97689416412225483</v>
      </c>
      <c r="L385" s="302">
        <f t="shared" si="129"/>
        <v>2.9700289270309779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1.62432360771224</v>
      </c>
      <c r="C386" s="302">
        <v>0.30285085539009399</v>
      </c>
      <c r="D386" s="302">
        <f t="shared" si="127"/>
        <v>1.927174463102334</v>
      </c>
      <c r="E386" s="303"/>
      <c r="F386" s="302">
        <v>2.0111344124853119</v>
      </c>
      <c r="G386" s="302">
        <v>0.22993404527225672</v>
      </c>
      <c r="H386" s="302">
        <f t="shared" si="128"/>
        <v>2.2410684577575686</v>
      </c>
      <c r="I386" s="303"/>
      <c r="J386" s="302">
        <v>2.054301139474966</v>
      </c>
      <c r="K386" s="302">
        <v>0.20061438860198336</v>
      </c>
      <c r="L386" s="302">
        <f t="shared" si="129"/>
        <v>2.2549155280769493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0.36754629829580021</v>
      </c>
      <c r="C387" s="302">
        <v>0.93349420807748706</v>
      </c>
      <c r="D387" s="302">
        <f t="shared" si="127"/>
        <v>1.3010405063732873</v>
      </c>
      <c r="E387" s="303"/>
      <c r="F387" s="302">
        <v>0.50823510650875348</v>
      </c>
      <c r="G387" s="302">
        <v>0.53945369783803343</v>
      </c>
      <c r="H387" s="302">
        <f t="shared" si="128"/>
        <v>1.0476888043467869</v>
      </c>
      <c r="I387" s="303"/>
      <c r="J387" s="302">
        <v>0.78849349985667427</v>
      </c>
      <c r="K387" s="302">
        <v>0.58862710885633773</v>
      </c>
      <c r="L387" s="302">
        <f t="shared" si="129"/>
        <v>1.3771206087130121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5.9089498314726869</v>
      </c>
      <c r="C388" s="302">
        <v>1.6675570605449772</v>
      </c>
      <c r="D388" s="302">
        <f t="shared" si="127"/>
        <v>7.5765068920176644</v>
      </c>
      <c r="E388" s="303"/>
      <c r="F388" s="302">
        <v>6.6283212464166263</v>
      </c>
      <c r="G388" s="302">
        <v>1.3014236451262819</v>
      </c>
      <c r="H388" s="302">
        <f t="shared" si="128"/>
        <v>7.9297448915429083</v>
      </c>
      <c r="I388" s="303"/>
      <c r="J388" s="302">
        <v>5.7017885287604617</v>
      </c>
      <c r="K388" s="302">
        <v>1.4440177571750978</v>
      </c>
      <c r="L388" s="302">
        <f t="shared" si="129"/>
        <v>7.14580628593556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0.63234332218890965</v>
      </c>
      <c r="C389" s="302">
        <v>0.54328884190727533</v>
      </c>
      <c r="D389" s="302">
        <f t="shared" si="127"/>
        <v>1.1756321640961849</v>
      </c>
      <c r="E389" s="303"/>
      <c r="F389" s="302">
        <v>0.73369798368907557</v>
      </c>
      <c r="G389" s="302">
        <v>0.36010433714201384</v>
      </c>
      <c r="H389" s="302">
        <f t="shared" si="128"/>
        <v>1.0938023208310894</v>
      </c>
      <c r="I389" s="303"/>
      <c r="J389" s="302">
        <v>0.73235107421745738</v>
      </c>
      <c r="K389" s="302">
        <v>0.35748831427847616</v>
      </c>
      <c r="L389" s="302">
        <f t="shared" si="129"/>
        <v>1.0898393884959336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0.18505523102309793</v>
      </c>
      <c r="C390" s="302">
        <v>0.46369923978978916</v>
      </c>
      <c r="D390" s="302">
        <f t="shared" si="127"/>
        <v>0.64875447081288706</v>
      </c>
      <c r="E390" s="303"/>
      <c r="F390" s="302">
        <v>0.21940500226758267</v>
      </c>
      <c r="G390" s="302">
        <v>0.29887899247281297</v>
      </c>
      <c r="H390" s="302">
        <f t="shared" si="128"/>
        <v>0.51828399474039566</v>
      </c>
      <c r="I390" s="303"/>
      <c r="J390" s="302">
        <v>0.30873976594230745</v>
      </c>
      <c r="K390" s="302">
        <v>0.27370455587505294</v>
      </c>
      <c r="L390" s="302">
        <f t="shared" si="129"/>
        <v>0.58244432181736039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1.0015137022919858</v>
      </c>
      <c r="C391" s="302">
        <v>0.96899096958383379</v>
      </c>
      <c r="D391" s="302">
        <f t="shared" si="127"/>
        <v>1.9705046718758195</v>
      </c>
      <c r="E391" s="303"/>
      <c r="F391" s="302">
        <v>1.0432279053557956</v>
      </c>
      <c r="G391" s="302">
        <v>0.61006306836214963</v>
      </c>
      <c r="H391" s="302">
        <f t="shared" si="128"/>
        <v>1.6532909737179451</v>
      </c>
      <c r="I391" s="303"/>
      <c r="J391" s="302">
        <v>0.64617278362758834</v>
      </c>
      <c r="K391" s="302">
        <v>0.57774805864785539</v>
      </c>
      <c r="L391" s="302">
        <f t="shared" si="129"/>
        <v>1.2239208422754437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14.99519370036435</v>
      </c>
      <c r="C393" s="311">
        <f t="shared" ref="C393:D393" si="130">SUM(C383:C391)</f>
        <v>10.921806299635639</v>
      </c>
      <c r="D393" s="311">
        <f t="shared" si="130"/>
        <v>25.916999999999991</v>
      </c>
      <c r="E393" s="311"/>
      <c r="F393" s="311">
        <f t="shared" ref="F393:H393" si="131">SUM(F383:F391)</f>
        <v>18.85374092005193</v>
      </c>
      <c r="G393" s="311">
        <f t="shared" si="131"/>
        <v>7.9112590799480822</v>
      </c>
      <c r="H393" s="311">
        <f t="shared" si="131"/>
        <v>26.765000000000011</v>
      </c>
      <c r="I393" s="311"/>
      <c r="J393" s="311">
        <f t="shared" ref="J393:L393" si="132">SUM(J383:J391)</f>
        <v>18.041331327460057</v>
      </c>
      <c r="K393" s="311">
        <f t="shared" si="132"/>
        <v>8.4286686725399296</v>
      </c>
      <c r="L393" s="311">
        <f t="shared" si="132"/>
        <v>26.469999999999992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Dorset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65.070846188043262</v>
      </c>
      <c r="C9" s="249">
        <f t="shared" ref="C9:D9" si="0">SUM(C26,C43,C60,C77,C94,C111,C128,C145,C162,C179,C196,C213,C230,C247,C264,C281,C298,C315,C332,C349,C366,C383)</f>
        <v>9.2692040752425893</v>
      </c>
      <c r="D9" s="249">
        <f t="shared" si="0"/>
        <v>15.457164534799954</v>
      </c>
      <c r="E9" s="249">
        <f>SUM(B9:D9)</f>
        <v>89.797214798085804</v>
      </c>
      <c r="F9" s="238"/>
      <c r="G9" s="249">
        <f>SUM(G26,G43,G60,G77,G94,G111,G128,G145,G162,G179,G196,G213,G230,G247,G264,G281,G298,G315,G332,G349,G366,G383)</f>
        <v>71.70396073228693</v>
      </c>
      <c r="H9" s="249">
        <f t="shared" ref="H9:I9" si="1">SUM(H26,H43,H60,H77,H94,H111,H128,H145,H162,H179,H196,H213,H230,H247,H264,H281,H298,H315,H332,H349,H366,H383)</f>
        <v>14.216720695976244</v>
      </c>
      <c r="I9" s="249">
        <f t="shared" si="1"/>
        <v>16.36699027801026</v>
      </c>
      <c r="J9" s="249">
        <f>SUM(G9:I9)</f>
        <v>102.28767170627344</v>
      </c>
      <c r="K9" s="238"/>
      <c r="L9" s="249">
        <f>SUM(L26,L43,L60,L77,L94,L111,L128,L145,L162,L179,L196,L213,L230,L247,L264,L281,L298,L315,L332,L349,L366,L383)</f>
        <v>81.189404358851121</v>
      </c>
      <c r="M9" s="249">
        <f t="shared" ref="M9:N9" si="2">SUM(M26,M43,M60,M77,M94,M111,M128,M145,M162,M179,M196,M213,M230,M247,M264,M281,M298,M315,M332,M349,M366,M383)</f>
        <v>18.287052452277884</v>
      </c>
      <c r="N9" s="249">
        <f t="shared" si="2"/>
        <v>19.135271008962874</v>
      </c>
      <c r="O9" s="249">
        <f>SUM(L9:N9)</f>
        <v>118.61172782009187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111.9698000541887</v>
      </c>
      <c r="C10" s="249">
        <f t="shared" si="3"/>
        <v>28.127116513225822</v>
      </c>
      <c r="D10" s="249">
        <f t="shared" si="3"/>
        <v>22.710259432615381</v>
      </c>
      <c r="E10" s="249">
        <f t="shared" ref="E10:E17" si="4">SUM(B10:D10)</f>
        <v>162.8071760000299</v>
      </c>
      <c r="F10" s="238"/>
      <c r="G10" s="249">
        <f t="shared" ref="G10:I10" si="5">SUM(G27,G44,G61,G78,G95,G112,G129,G146,G163,G180,G197,G214,G231,G248,G265,G282,G299,G316,G333,G350,G367,G384)</f>
        <v>130.02287770626032</v>
      </c>
      <c r="H10" s="249">
        <f t="shared" si="5"/>
        <v>35.152113528875077</v>
      </c>
      <c r="I10" s="249">
        <f t="shared" si="5"/>
        <v>22.157787026415143</v>
      </c>
      <c r="J10" s="249">
        <f t="shared" ref="J10:J17" si="6">SUM(G10:I10)</f>
        <v>187.33277826155054</v>
      </c>
      <c r="K10" s="238"/>
      <c r="L10" s="249">
        <f t="shared" ref="L10:N10" si="7">SUM(L27,L44,L61,L78,L95,L112,L129,L146,L163,L180,L197,L214,L231,L248,L265,L282,L299,L316,L333,L350,L367,L384)</f>
        <v>157.61798045554667</v>
      </c>
      <c r="M10" s="249">
        <f t="shared" si="7"/>
        <v>43.212147937761522</v>
      </c>
      <c r="N10" s="249">
        <f t="shared" si="7"/>
        <v>22.721164883983551</v>
      </c>
      <c r="O10" s="249">
        <f t="shared" ref="O10:O17" si="8">SUM(L10:N10)</f>
        <v>223.55129327729176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69.466980856603698</v>
      </c>
      <c r="C11" s="249">
        <f t="shared" si="3"/>
        <v>18.219734087471583</v>
      </c>
      <c r="D11" s="249">
        <f t="shared" si="3"/>
        <v>19.017660713667617</v>
      </c>
      <c r="E11" s="249">
        <f t="shared" si="4"/>
        <v>106.7043756577429</v>
      </c>
      <c r="F11" s="238"/>
      <c r="G11" s="249">
        <f t="shared" ref="G11:I11" si="9">SUM(G28,G45,G62,G79,G96,G113,G130,G147,G164,G181,G198,G215,G232,G249,G266,G283,G300,G317,G334,G351,G368,G385)</f>
        <v>77.101177046103828</v>
      </c>
      <c r="H11" s="249">
        <f t="shared" si="9"/>
        <v>21.552586288033424</v>
      </c>
      <c r="I11" s="249">
        <f t="shared" si="9"/>
        <v>17.255229201854753</v>
      </c>
      <c r="J11" s="249">
        <f t="shared" si="6"/>
        <v>115.90899253599201</v>
      </c>
      <c r="K11" s="238"/>
      <c r="L11" s="249">
        <f t="shared" ref="L11:N11" si="10">SUM(L28,L45,L62,L79,L96,L113,L130,L147,L164,L181,L198,L215,L232,L249,L266,L283,L300,L317,L334,L351,L368,L385)</f>
        <v>81.617699302865503</v>
      </c>
      <c r="M11" s="249">
        <f t="shared" si="10"/>
        <v>22.828728985741769</v>
      </c>
      <c r="N11" s="249">
        <f t="shared" si="10"/>
        <v>18.907331201413619</v>
      </c>
      <c r="O11" s="249">
        <f t="shared" si="8"/>
        <v>123.35375949002091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47.568930121921447</v>
      </c>
      <c r="C12" s="249">
        <f t="shared" si="3"/>
        <v>35.174957648782289</v>
      </c>
      <c r="D12" s="249">
        <f t="shared" si="3"/>
        <v>4.8367276869654408</v>
      </c>
      <c r="E12" s="249">
        <f t="shared" si="4"/>
        <v>87.580615457669182</v>
      </c>
      <c r="F12" s="238"/>
      <c r="G12" s="249">
        <f t="shared" ref="G12:I12" si="11">SUM(G29,G46,G63,G80,G97,G114,G131,G148,G165,G182,G199,G216,G233,G250,G267,G284,G301,G318,G335,G352,G369,G386)</f>
        <v>46.164792320820872</v>
      </c>
      <c r="H12" s="249">
        <f t="shared" si="11"/>
        <v>34.607863454150042</v>
      </c>
      <c r="I12" s="249">
        <f t="shared" si="11"/>
        <v>4.0894326970162895</v>
      </c>
      <c r="J12" s="249">
        <f t="shared" si="6"/>
        <v>84.862088471987207</v>
      </c>
      <c r="K12" s="238"/>
      <c r="L12" s="249">
        <f t="shared" ref="L12:N12" si="12">SUM(L29,L46,L63,L80,L97,L114,L131,L148,L165,L182,L199,L216,L233,L250,L267,L284,L301,L318,L335,L352,L369,L386)</f>
        <v>37.78987659879671</v>
      </c>
      <c r="M12" s="249">
        <f t="shared" si="12"/>
        <v>28.49006334448071</v>
      </c>
      <c r="N12" s="249">
        <f t="shared" si="12"/>
        <v>4.5031917945872042</v>
      </c>
      <c r="O12" s="249">
        <f t="shared" si="8"/>
        <v>70.783131737864622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45.197592704952804</v>
      </c>
      <c r="C13" s="249">
        <f t="shared" si="3"/>
        <v>7.6956036639748184</v>
      </c>
      <c r="D13" s="249">
        <f t="shared" si="3"/>
        <v>26.547069720058861</v>
      </c>
      <c r="E13" s="249">
        <f t="shared" si="4"/>
        <v>79.440266088986476</v>
      </c>
      <c r="F13" s="238"/>
      <c r="G13" s="249">
        <f t="shared" ref="G13:I13" si="13">SUM(G30,G47,G64,G81,G98,G115,G132,G149,G166,G183,G200,G217,G234,G251,G268,G285,G302,G319,G336,G353,G370,G387)</f>
        <v>37.950270856256736</v>
      </c>
      <c r="H13" s="249">
        <f t="shared" si="13"/>
        <v>6.9370942971298906</v>
      </c>
      <c r="I13" s="249">
        <f t="shared" si="13"/>
        <v>23.705386596234334</v>
      </c>
      <c r="J13" s="249">
        <f t="shared" si="6"/>
        <v>68.592751749620959</v>
      </c>
      <c r="K13" s="238"/>
      <c r="L13" s="249">
        <f t="shared" ref="L13:N13" si="14">SUM(L30,L47,L64,L81,L98,L115,L132,L149,L166,L183,L200,L217,L234,L251,L268,L285,L302,L319,L336,L353,L370,L387)</f>
        <v>35.164987281414824</v>
      </c>
      <c r="M13" s="249">
        <f t="shared" si="14"/>
        <v>8.6161224558407756</v>
      </c>
      <c r="N13" s="249">
        <f t="shared" si="14"/>
        <v>28.350518821164577</v>
      </c>
      <c r="O13" s="249">
        <f t="shared" si="8"/>
        <v>72.131628558420175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35.789548453258831</v>
      </c>
      <c r="C14" s="249">
        <f t="shared" si="3"/>
        <v>30.929426527382184</v>
      </c>
      <c r="D14" s="249">
        <f t="shared" si="3"/>
        <v>9.9255858826219363</v>
      </c>
      <c r="E14" s="249">
        <f t="shared" si="4"/>
        <v>76.644560863262939</v>
      </c>
      <c r="F14" s="238"/>
      <c r="G14" s="249">
        <f t="shared" ref="G14:I14" si="15">SUM(G31,G48,G65,G82,G99,G116,G133,G150,G167,G184,G201,G218,G235,G252,G269,G286,G303,G320,G337,G354,G371,G388)</f>
        <v>33.281744645982734</v>
      </c>
      <c r="H14" s="249">
        <f t="shared" si="15"/>
        <v>30.837913343633542</v>
      </c>
      <c r="I14" s="249">
        <f t="shared" si="15"/>
        <v>10.161963641044903</v>
      </c>
      <c r="J14" s="249">
        <f t="shared" si="6"/>
        <v>74.281621630661178</v>
      </c>
      <c r="K14" s="238"/>
      <c r="L14" s="249">
        <f t="shared" ref="L14:N14" si="16">SUM(L31,L48,L65,L82,L99,L116,L133,L150,L167,L184,L201,L218,L235,L252,L269,L286,L303,L320,L337,L354,L371,L388)</f>
        <v>41.375409113832831</v>
      </c>
      <c r="M14" s="249">
        <f t="shared" si="16"/>
        <v>34.058360910634839</v>
      </c>
      <c r="N14" s="249">
        <f t="shared" si="16"/>
        <v>12.168420616729717</v>
      </c>
      <c r="O14" s="249">
        <f t="shared" si="8"/>
        <v>87.602190641197382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21.938579641253696</v>
      </c>
      <c r="C15" s="249">
        <f t="shared" si="3"/>
        <v>35.465344591485298</v>
      </c>
      <c r="D15" s="249">
        <f t="shared" si="3"/>
        <v>4.4478835685899583</v>
      </c>
      <c r="E15" s="249">
        <f t="shared" si="4"/>
        <v>61.851807801328953</v>
      </c>
      <c r="F15" s="238"/>
      <c r="G15" s="249">
        <f t="shared" ref="G15:I15" si="17">SUM(G32,G49,G66,G83,G100,G117,G134,G151,G168,G185,G202,G219,G236,G253,G270,G287,G304,G321,G338,G355,G372,G389)</f>
        <v>20.777741378447352</v>
      </c>
      <c r="H15" s="249">
        <f t="shared" si="17"/>
        <v>38.585967738977793</v>
      </c>
      <c r="I15" s="249">
        <f t="shared" si="17"/>
        <v>2.9356129496389345</v>
      </c>
      <c r="J15" s="249">
        <f t="shared" si="6"/>
        <v>62.299322067064082</v>
      </c>
      <c r="K15" s="238"/>
      <c r="L15" s="249">
        <f t="shared" ref="L15:N15" si="18">SUM(L32,L49,L66,L83,L100,L117,L134,L151,L168,L185,L202,L219,L236,L253,L270,L287,L304,L321,L338,L355,L372,L389)</f>
        <v>21.224550005276942</v>
      </c>
      <c r="M15" s="249">
        <f t="shared" si="18"/>
        <v>38.378510167253204</v>
      </c>
      <c r="N15" s="249">
        <f t="shared" si="18"/>
        <v>2.6856366157424003</v>
      </c>
      <c r="O15" s="249">
        <f t="shared" si="8"/>
        <v>62.288696788272553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24.736742233586856</v>
      </c>
      <c r="C16" s="249">
        <f t="shared" si="3"/>
        <v>5.4116384312030066</v>
      </c>
      <c r="D16" s="249">
        <f t="shared" si="3"/>
        <v>6.0617618054671114</v>
      </c>
      <c r="E16" s="249">
        <f t="shared" si="4"/>
        <v>36.210142470256976</v>
      </c>
      <c r="F16" s="238"/>
      <c r="G16" s="249">
        <f t="shared" ref="G16:I16" si="19">SUM(G33,G50,G67,G84,G101,G118,G135,G152,G169,G186,G203,G220,G237,G254,G271,G288,G305,G322,G339,G356,G373,G390)</f>
        <v>20.491253206298676</v>
      </c>
      <c r="H16" s="249">
        <f t="shared" si="19"/>
        <v>6.2818138562880543</v>
      </c>
      <c r="I16" s="249">
        <f t="shared" si="19"/>
        <v>5.6308631594758296</v>
      </c>
      <c r="J16" s="249">
        <f t="shared" si="6"/>
        <v>32.403930222062556</v>
      </c>
      <c r="K16" s="238"/>
      <c r="L16" s="249">
        <f t="shared" ref="L16:N16" si="20">SUM(L33,L50,L67,L84,L101,L118,L135,L152,L169,L186,L203,L220,L237,L254,L271,L288,L305,L322,L339,L356,L373,L390)</f>
        <v>20.845228939062828</v>
      </c>
      <c r="M16" s="249">
        <f t="shared" si="20"/>
        <v>8.7841333583912196</v>
      </c>
      <c r="N16" s="249">
        <f t="shared" si="20"/>
        <v>7.1939159648835922</v>
      </c>
      <c r="O16" s="249">
        <f t="shared" si="8"/>
        <v>36.823278262337638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34.20402504139102</v>
      </c>
      <c r="C17" s="249">
        <f t="shared" si="3"/>
        <v>52.169087404292135</v>
      </c>
      <c r="D17" s="249">
        <f t="shared" si="3"/>
        <v>4.8257284169536296</v>
      </c>
      <c r="E17" s="249">
        <f t="shared" si="4"/>
        <v>91.198840862636771</v>
      </c>
      <c r="F17" s="238"/>
      <c r="G17" s="249">
        <f t="shared" ref="G17:I17" si="21">SUM(G34,G51,G68,G85,G102,G119,G136,G153,G170,G187,G204,G221,G238,G255,G272,G289,G306,G323,G340,G357,G374,G391)</f>
        <v>28.762475257354723</v>
      </c>
      <c r="H17" s="249">
        <f t="shared" si="21"/>
        <v>50.885361572657871</v>
      </c>
      <c r="I17" s="249">
        <f t="shared" si="21"/>
        <v>3.9190065247753241</v>
      </c>
      <c r="J17" s="249">
        <f t="shared" si="6"/>
        <v>83.56684335478792</v>
      </c>
      <c r="K17" s="238"/>
      <c r="L17" s="249">
        <f t="shared" ref="L17:N17" si="22">SUM(L34,L51,L68,L85,L102,L119,L136,L153,L170,L187,L204,L221,L238,L255,L272,L289,L306,L323,L340,L357,L374,L391)</f>
        <v>27.834114567238622</v>
      </c>
      <c r="M17" s="249">
        <f t="shared" si="22"/>
        <v>49.540639246014486</v>
      </c>
      <c r="N17" s="249">
        <f t="shared" si="22"/>
        <v>5.3515396112502041</v>
      </c>
      <c r="O17" s="249">
        <f t="shared" si="8"/>
        <v>82.726293424503311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455.94304529520025</v>
      </c>
      <c r="C19" s="247">
        <f t="shared" ref="C19:O19" si="23">SUM(C9:C17)</f>
        <v>222.46211294305974</v>
      </c>
      <c r="D19" s="247">
        <f t="shared" si="23"/>
        <v>113.82984176173987</v>
      </c>
      <c r="E19" s="247">
        <f t="shared" si="23"/>
        <v>792.2349999999999</v>
      </c>
      <c r="F19" s="247"/>
      <c r="G19" s="247">
        <f t="shared" si="23"/>
        <v>466.25629314981211</v>
      </c>
      <c r="H19" s="247">
        <f t="shared" si="23"/>
        <v>239.05743477572193</v>
      </c>
      <c r="I19" s="247">
        <f t="shared" si="23"/>
        <v>106.22227207446578</v>
      </c>
      <c r="J19" s="247">
        <f t="shared" si="23"/>
        <v>811.53599999999994</v>
      </c>
      <c r="K19" s="247"/>
      <c r="L19" s="247">
        <f t="shared" si="23"/>
        <v>504.65925062288602</v>
      </c>
      <c r="M19" s="247">
        <f t="shared" si="23"/>
        <v>252.1957588583964</v>
      </c>
      <c r="N19" s="247">
        <f t="shared" si="23"/>
        <v>121.01699051871772</v>
      </c>
      <c r="O19" s="247">
        <f t="shared" si="23"/>
        <v>877.8720000000003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0.54195678428992389</v>
      </c>
      <c r="C26" s="302">
        <v>8.9791692704843953E-2</v>
      </c>
      <c r="D26" s="302">
        <v>9.2595482659395059E-2</v>
      </c>
      <c r="E26" s="302">
        <f>SUM(B26:D26)</f>
        <v>0.72434395965416298</v>
      </c>
      <c r="F26" s="303"/>
      <c r="G26" s="302">
        <v>0.79611781501153289</v>
      </c>
      <c r="H26" s="302">
        <v>9.9863854037764863E-2</v>
      </c>
      <c r="I26" s="302">
        <v>9.3640260578903373E-2</v>
      </c>
      <c r="J26" s="302">
        <f>SUM(G26:I26)</f>
        <v>0.98962192962820117</v>
      </c>
      <c r="K26" s="303"/>
      <c r="L26" s="302">
        <v>1.1151553773800196</v>
      </c>
      <c r="M26" s="302">
        <v>9.6925699584017949E-2</v>
      </c>
      <c r="N26" s="302">
        <v>0.11456816404002125</v>
      </c>
      <c r="O26" s="302">
        <f>SUM(L26:N26)</f>
        <v>1.3266492410040589</v>
      </c>
    </row>
    <row r="27" spans="1:15" s="236" customFormat="1" x14ac:dyDescent="0.2">
      <c r="A27" s="237" t="str">
        <f>name!E$5</f>
        <v>Professional occupations</v>
      </c>
      <c r="B27" s="302">
        <v>0.56462718697026204</v>
      </c>
      <c r="C27" s="302">
        <v>9.4341199075637358E-2</v>
      </c>
      <c r="D27" s="302">
        <v>7.3955468088577045E-2</v>
      </c>
      <c r="E27" s="302">
        <f t="shared" ref="E27:E34" si="24">SUM(B27:D27)</f>
        <v>0.73292385413447636</v>
      </c>
      <c r="F27" s="303"/>
      <c r="G27" s="302">
        <v>0.97678980520465608</v>
      </c>
      <c r="H27" s="302">
        <v>8.4656284659555839E-2</v>
      </c>
      <c r="I27" s="302">
        <v>0.12649628551883665</v>
      </c>
      <c r="J27" s="302">
        <f t="shared" ref="J27:J34" si="25">SUM(G27:I27)</f>
        <v>1.1879423753830487</v>
      </c>
      <c r="K27" s="303"/>
      <c r="L27" s="302">
        <v>1.4753516727961056</v>
      </c>
      <c r="M27" s="302">
        <v>0.10818225499340085</v>
      </c>
      <c r="N27" s="302">
        <v>0.18812481985334964</v>
      </c>
      <c r="O27" s="302">
        <f t="shared" ref="O27:O34" si="26">SUM(L27:N27)</f>
        <v>1.771658747642856</v>
      </c>
    </row>
    <row r="28" spans="1:15" s="236" customFormat="1" x14ac:dyDescent="0.2">
      <c r="A28" s="237" t="str">
        <f>name!E$6</f>
        <v>Associate professional occupations</v>
      </c>
      <c r="B28" s="302">
        <v>0.4200123800083555</v>
      </c>
      <c r="C28" s="302">
        <v>8.2145165762963809E-2</v>
      </c>
      <c r="D28" s="302">
        <v>2.8840943460217885E-2</v>
      </c>
      <c r="E28" s="302">
        <f t="shared" si="24"/>
        <v>0.53099848923153725</v>
      </c>
      <c r="F28" s="303"/>
      <c r="G28" s="302">
        <v>0.64272595389969478</v>
      </c>
      <c r="H28" s="302">
        <v>6.8432847258564855E-2</v>
      </c>
      <c r="I28" s="302">
        <v>3.8319362957443953E-2</v>
      </c>
      <c r="J28" s="302">
        <f t="shared" si="25"/>
        <v>0.74947816411570367</v>
      </c>
      <c r="K28" s="303"/>
      <c r="L28" s="302">
        <v>0.74832783961957938</v>
      </c>
      <c r="M28" s="302">
        <v>7.4740219299208696E-2</v>
      </c>
      <c r="N28" s="302">
        <v>6.1776308972614616E-2</v>
      </c>
      <c r="O28" s="302">
        <f t="shared" si="26"/>
        <v>0.88484436789140275</v>
      </c>
    </row>
    <row r="29" spans="1:15" s="236" customFormat="1" x14ac:dyDescent="0.2">
      <c r="A29" s="237" t="str">
        <f>name!E$7</f>
        <v>Administrative and secretarial occupations</v>
      </c>
      <c r="B29" s="302">
        <v>0.44605085425128427</v>
      </c>
      <c r="C29" s="302">
        <v>0.28504508915384025</v>
      </c>
      <c r="D29" s="302">
        <v>2.6917906196261498E-2</v>
      </c>
      <c r="E29" s="302">
        <f t="shared" si="24"/>
        <v>0.75801384960138596</v>
      </c>
      <c r="F29" s="303"/>
      <c r="G29" s="302">
        <v>0.54951073498506964</v>
      </c>
      <c r="H29" s="302">
        <v>0.34915528797697126</v>
      </c>
      <c r="I29" s="302">
        <v>1.8910419220461421E-2</v>
      </c>
      <c r="J29" s="302">
        <f t="shared" si="25"/>
        <v>0.91757644218250234</v>
      </c>
      <c r="K29" s="303"/>
      <c r="L29" s="302">
        <v>0.35277922464924355</v>
      </c>
      <c r="M29" s="302">
        <v>0.25606441829871468</v>
      </c>
      <c r="N29" s="302">
        <v>2.0341242580167538E-2</v>
      </c>
      <c r="O29" s="302">
        <f t="shared" si="26"/>
        <v>0.62918488552812579</v>
      </c>
    </row>
    <row r="30" spans="1:15" s="236" customFormat="1" x14ac:dyDescent="0.2">
      <c r="A30" s="237" t="str">
        <f>name!E$8</f>
        <v>Skilled trades occupations</v>
      </c>
      <c r="B30" s="302">
        <v>2.2710093814571484</v>
      </c>
      <c r="C30" s="302">
        <v>0.28697264784030874</v>
      </c>
      <c r="D30" s="302">
        <v>2.1716295968594914</v>
      </c>
      <c r="E30" s="302">
        <f t="shared" si="24"/>
        <v>4.7296116261569487</v>
      </c>
      <c r="F30" s="303"/>
      <c r="G30" s="302">
        <v>2.5270102594320791</v>
      </c>
      <c r="H30" s="302">
        <v>0.19810334400147486</v>
      </c>
      <c r="I30" s="302">
        <v>1.9752879138813468</v>
      </c>
      <c r="J30" s="302">
        <f>SUM(G30:I30)</f>
        <v>4.7004015173149014</v>
      </c>
      <c r="K30" s="303"/>
      <c r="L30" s="302">
        <v>2.8585762236189969</v>
      </c>
      <c r="M30" s="302">
        <v>0.27106900625088132</v>
      </c>
      <c r="N30" s="302">
        <v>1.8364303935157129</v>
      </c>
      <c r="O30" s="302">
        <f t="shared" si="26"/>
        <v>4.9660756233855912</v>
      </c>
    </row>
    <row r="31" spans="1:15" s="236" customFormat="1" x14ac:dyDescent="0.2">
      <c r="A31" s="237" t="str">
        <f>name!E$9</f>
        <v>Caring, leisure and other service occupations</v>
      </c>
      <c r="B31" s="302">
        <v>0.32351097378282884</v>
      </c>
      <c r="C31" s="302">
        <v>7.5125231212512383E-2</v>
      </c>
      <c r="D31" s="302">
        <v>1.7632271958578364E-2</v>
      </c>
      <c r="E31" s="302">
        <f t="shared" si="24"/>
        <v>0.41626847695391961</v>
      </c>
      <c r="F31" s="303"/>
      <c r="G31" s="302">
        <v>0.38806323179855917</v>
      </c>
      <c r="H31" s="302">
        <v>8.9058997413864416E-2</v>
      </c>
      <c r="I31" s="302">
        <v>1.4498616160260219E-2</v>
      </c>
      <c r="J31" s="302">
        <f t="shared" si="25"/>
        <v>0.4916208453726838</v>
      </c>
      <c r="K31" s="303"/>
      <c r="L31" s="302">
        <v>0.41716175642406095</v>
      </c>
      <c r="M31" s="302">
        <v>5.8404884612543784E-2</v>
      </c>
      <c r="N31" s="302">
        <v>1.5087446230148072E-2</v>
      </c>
      <c r="O31" s="302">
        <f t="shared" si="26"/>
        <v>0.4906540872667528</v>
      </c>
    </row>
    <row r="32" spans="1:15" s="236" customFormat="1" x14ac:dyDescent="0.2">
      <c r="A32" s="237" t="str">
        <f>name!E$10</f>
        <v>Sales and customer service occupations</v>
      </c>
      <c r="B32" s="302">
        <v>0.17266859164234011</v>
      </c>
      <c r="C32" s="302">
        <v>9.0163747117548793E-2</v>
      </c>
      <c r="D32" s="302">
        <v>2.7296701580259364E-2</v>
      </c>
      <c r="E32" s="302">
        <f t="shared" si="24"/>
        <v>0.29012904034014825</v>
      </c>
      <c r="F32" s="303"/>
      <c r="G32" s="302">
        <v>0.20336900564427088</v>
      </c>
      <c r="H32" s="302">
        <v>7.8356485650082033E-2</v>
      </c>
      <c r="I32" s="302">
        <v>1.9142215489075669E-2</v>
      </c>
      <c r="J32" s="302">
        <f t="shared" si="25"/>
        <v>0.30086770678342861</v>
      </c>
      <c r="K32" s="303"/>
      <c r="L32" s="302">
        <v>0.22779834851689987</v>
      </c>
      <c r="M32" s="302">
        <v>6.1682484335610618E-2</v>
      </c>
      <c r="N32" s="302">
        <v>1.554888677892919E-2</v>
      </c>
      <c r="O32" s="302">
        <f t="shared" si="26"/>
        <v>0.30502971963143966</v>
      </c>
    </row>
    <row r="33" spans="1:15" s="236" customFormat="1" x14ac:dyDescent="0.2">
      <c r="A33" s="237" t="str">
        <f>name!E$11</f>
        <v>Process, plant and machine operatives</v>
      </c>
      <c r="B33" s="302">
        <v>0.46941928921434145</v>
      </c>
      <c r="C33" s="302">
        <v>3.9514055507545748E-2</v>
      </c>
      <c r="D33" s="302">
        <v>5.8835264179902475E-3</v>
      </c>
      <c r="E33" s="302">
        <f t="shared" si="24"/>
        <v>0.51481687113987751</v>
      </c>
      <c r="F33" s="303"/>
      <c r="G33" s="302">
        <v>0.46287017738195219</v>
      </c>
      <c r="H33" s="302">
        <v>2.2013359803248644E-2</v>
      </c>
      <c r="I33" s="302">
        <v>6.5740810479051476E-3</v>
      </c>
      <c r="J33" s="302">
        <f t="shared" si="25"/>
        <v>0.49145761823310596</v>
      </c>
      <c r="K33" s="303"/>
      <c r="L33" s="302">
        <v>0.46526573371725316</v>
      </c>
      <c r="M33" s="302">
        <v>4.6739969986487384E-2</v>
      </c>
      <c r="N33" s="302">
        <v>1.236457792023592E-2</v>
      </c>
      <c r="O33" s="302">
        <f t="shared" si="26"/>
        <v>0.52437028162397648</v>
      </c>
    </row>
    <row r="34" spans="1:15" s="236" customFormat="1" x14ac:dyDescent="0.2">
      <c r="A34" s="237" t="str">
        <f>name!E$12</f>
        <v>Elementary occupations</v>
      </c>
      <c r="B34" s="302">
        <v>1.196516677372327</v>
      </c>
      <c r="C34" s="302">
        <v>0.19446029869344089</v>
      </c>
      <c r="D34" s="302">
        <v>8.3916856721763869E-2</v>
      </c>
      <c r="E34" s="302">
        <f t="shared" si="24"/>
        <v>1.4748938327875318</v>
      </c>
      <c r="F34" s="303"/>
      <c r="G34" s="302">
        <v>1.0787190297597964</v>
      </c>
      <c r="H34" s="302">
        <v>0.18832955559166101</v>
      </c>
      <c r="I34" s="302">
        <v>4.1984815634998167E-2</v>
      </c>
      <c r="J34" s="302">
        <f t="shared" si="25"/>
        <v>1.3090334009864557</v>
      </c>
      <c r="K34" s="303"/>
      <c r="L34" s="302">
        <v>0.87901490921383996</v>
      </c>
      <c r="M34" s="302">
        <v>0.12791427606239822</v>
      </c>
      <c r="N34" s="302">
        <v>2.9603860749545265E-2</v>
      </c>
      <c r="O34" s="302">
        <f t="shared" si="26"/>
        <v>1.0365330460257833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6.4057721189888124</v>
      </c>
      <c r="C36" s="311">
        <f t="shared" ref="C36:O36" si="27">SUM(C26:C34)</f>
        <v>1.2375591270686419</v>
      </c>
      <c r="D36" s="311">
        <f t="shared" si="27"/>
        <v>2.5286687539425352</v>
      </c>
      <c r="E36" s="311">
        <f t="shared" si="27"/>
        <v>10.171999999999988</v>
      </c>
      <c r="F36" s="311"/>
      <c r="G36" s="311">
        <f t="shared" si="27"/>
        <v>7.6251760131176116</v>
      </c>
      <c r="H36" s="311">
        <f t="shared" si="27"/>
        <v>1.1779700163931879</v>
      </c>
      <c r="I36" s="311">
        <f t="shared" si="27"/>
        <v>2.3348539704892315</v>
      </c>
      <c r="J36" s="311">
        <f t="shared" si="27"/>
        <v>11.138000000000032</v>
      </c>
      <c r="K36" s="311"/>
      <c r="L36" s="311">
        <f t="shared" si="27"/>
        <v>8.5394310859359983</v>
      </c>
      <c r="M36" s="311">
        <f t="shared" si="27"/>
        <v>1.1017232134232635</v>
      </c>
      <c r="N36" s="311">
        <f t="shared" si="27"/>
        <v>2.2938457006407247</v>
      </c>
      <c r="O36" s="311">
        <f t="shared" si="27"/>
        <v>11.934999999999986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0.10819498596781014</v>
      </c>
      <c r="C43" s="302">
        <v>3.9089542394744247E-3</v>
      </c>
      <c r="D43" s="302">
        <v>4.1080448612221175E-2</v>
      </c>
      <c r="E43" s="302">
        <f>SUM(B43:D43)</f>
        <v>0.15318438881950575</v>
      </c>
      <c r="F43" s="303"/>
      <c r="G43" s="302">
        <v>9.0079779329064372E-2</v>
      </c>
      <c r="H43" s="302">
        <v>5.4036097483530984E-4</v>
      </c>
      <c r="I43" s="302">
        <v>7.2951886984399458E-2</v>
      </c>
      <c r="J43" s="302">
        <f>SUM(G43:I43)</f>
        <v>0.16357202728829914</v>
      </c>
      <c r="K43" s="303"/>
      <c r="L43" s="302">
        <v>6.1612792100765472E-2</v>
      </c>
      <c r="M43" s="302">
        <v>4.1070281023844533E-4</v>
      </c>
      <c r="N43" s="302">
        <v>5.019113467382013E-2</v>
      </c>
      <c r="O43" s="302">
        <f>SUM(L43:N43)</f>
        <v>0.11221462958482405</v>
      </c>
    </row>
    <row r="44" spans="1:15" s="236" customFormat="1" x14ac:dyDescent="0.2">
      <c r="A44" s="237" t="str">
        <f>name!E$5</f>
        <v>Professional occupations</v>
      </c>
      <c r="B44" s="302">
        <v>6.7833283912888509E-2</v>
      </c>
      <c r="C44" s="302">
        <v>8.2795723205646241E-3</v>
      </c>
      <c r="D44" s="302">
        <v>1.9648357540306246E-2</v>
      </c>
      <c r="E44" s="302">
        <f t="shared" ref="E44:E51" si="28">SUM(B44:D44)</f>
        <v>9.5761213773759388E-2</v>
      </c>
      <c r="F44" s="303"/>
      <c r="G44" s="302">
        <v>6.4499511624119835E-2</v>
      </c>
      <c r="H44" s="302">
        <v>1.7384185381930611E-3</v>
      </c>
      <c r="I44" s="302">
        <v>2.6498119846060375E-2</v>
      </c>
      <c r="J44" s="302">
        <f t="shared" ref="J44:J46" si="29">SUM(G44:I44)</f>
        <v>9.2736050008373275E-2</v>
      </c>
      <c r="K44" s="303"/>
      <c r="L44" s="302">
        <v>4.2550999432531024E-2</v>
      </c>
      <c r="M44" s="302">
        <v>1.0028181030432995E-3</v>
      </c>
      <c r="N44" s="302">
        <v>5.0793858591218757E-3</v>
      </c>
      <c r="O44" s="302">
        <f t="shared" ref="O44:O51" si="30">SUM(L44:N44)</f>
        <v>4.8633203394696199E-2</v>
      </c>
    </row>
    <row r="45" spans="1:15" s="236" customFormat="1" x14ac:dyDescent="0.2">
      <c r="A45" s="237" t="str">
        <f>name!E$6</f>
        <v>Associate professional occupations</v>
      </c>
      <c r="B45" s="302">
        <v>5.488443580916403E-2</v>
      </c>
      <c r="C45" s="302">
        <v>4.9974991516925438E-3</v>
      </c>
      <c r="D45" s="302">
        <v>9.4216003175896044E-3</v>
      </c>
      <c r="E45" s="302">
        <f t="shared" si="28"/>
        <v>6.9303535278446182E-2</v>
      </c>
      <c r="F45" s="303"/>
      <c r="G45" s="302">
        <v>4.8285839111869941E-2</v>
      </c>
      <c r="H45" s="302">
        <v>1.1155719418457202E-3</v>
      </c>
      <c r="I45" s="302">
        <v>1.1991223612325484E-2</v>
      </c>
      <c r="J45" s="302">
        <f t="shared" si="29"/>
        <v>6.1392634666041147E-2</v>
      </c>
      <c r="K45" s="303"/>
      <c r="L45" s="302">
        <v>2.9440133389547419E-2</v>
      </c>
      <c r="M45" s="302">
        <v>7.6729844884423351E-4</v>
      </c>
      <c r="N45" s="302">
        <v>2.9526695514257516E-3</v>
      </c>
      <c r="O45" s="302">
        <f t="shared" si="30"/>
        <v>3.3160101389817405E-2</v>
      </c>
    </row>
    <row r="46" spans="1:15" s="236" customFormat="1" x14ac:dyDescent="0.2">
      <c r="A46" s="237" t="str">
        <f>name!E$7</f>
        <v>Administrative and secretarial occupations</v>
      </c>
      <c r="B46" s="302">
        <v>5.6410155413744771E-2</v>
      </c>
      <c r="C46" s="302">
        <v>6.9679442636308179E-3</v>
      </c>
      <c r="D46" s="302">
        <v>5.711445760421604E-3</v>
      </c>
      <c r="E46" s="302">
        <f t="shared" si="28"/>
        <v>6.9089545437797203E-2</v>
      </c>
      <c r="F46" s="303"/>
      <c r="G46" s="302">
        <v>4.7090660210772267E-2</v>
      </c>
      <c r="H46" s="302">
        <v>2.2803754534136186E-3</v>
      </c>
      <c r="I46" s="302">
        <v>6.8645648907265776E-3</v>
      </c>
      <c r="J46" s="302">
        <f t="shared" si="29"/>
        <v>5.6235600554912467E-2</v>
      </c>
      <c r="K46" s="303"/>
      <c r="L46" s="302">
        <v>2.6998297361232895E-2</v>
      </c>
      <c r="M46" s="302">
        <v>9.4051339876117135E-4</v>
      </c>
      <c r="N46" s="302">
        <v>6.0455051870388814E-3</v>
      </c>
      <c r="O46" s="302">
        <f t="shared" si="30"/>
        <v>3.3984315947032946E-2</v>
      </c>
    </row>
    <row r="47" spans="1:15" s="236" customFormat="1" x14ac:dyDescent="0.2">
      <c r="A47" s="237" t="str">
        <f>name!E$8</f>
        <v>Skilled trades occupations</v>
      </c>
      <c r="B47" s="302">
        <v>0.10977730124108939</v>
      </c>
      <c r="C47" s="302">
        <v>8.028517031689603E-3</v>
      </c>
      <c r="D47" s="302">
        <v>3.9472942170082063E-2</v>
      </c>
      <c r="E47" s="302">
        <f t="shared" si="28"/>
        <v>0.15727876044286107</v>
      </c>
      <c r="F47" s="303"/>
      <c r="G47" s="302">
        <v>6.6708676049227741E-2</v>
      </c>
      <c r="H47" s="302">
        <v>1.0602883777182561E-3</v>
      </c>
      <c r="I47" s="302">
        <v>3.8922634050613449E-2</v>
      </c>
      <c r="J47" s="302">
        <f>SUM(G47:I47)</f>
        <v>0.10669159847755944</v>
      </c>
      <c r="K47" s="303"/>
      <c r="L47" s="302">
        <v>3.3104391610316572E-2</v>
      </c>
      <c r="M47" s="302">
        <v>8.1911566944388784E-4</v>
      </c>
      <c r="N47" s="302">
        <v>1.010840261237333E-2</v>
      </c>
      <c r="O47" s="302">
        <f t="shared" si="30"/>
        <v>4.4031909892133785E-2</v>
      </c>
    </row>
    <row r="48" spans="1:15" s="236" customFormat="1" x14ac:dyDescent="0.2">
      <c r="A48" s="237" t="str">
        <f>name!E$9</f>
        <v>Caring, leisure and other service occupations</v>
      </c>
      <c r="B48" s="302">
        <v>4.1300597307323489E-3</v>
      </c>
      <c r="C48" s="302">
        <v>1.0154884689021353E-2</v>
      </c>
      <c r="D48" s="302">
        <v>1.3013718808791658E-3</v>
      </c>
      <c r="E48" s="302">
        <f t="shared" si="28"/>
        <v>1.5586316300632867E-2</v>
      </c>
      <c r="F48" s="303"/>
      <c r="G48" s="302">
        <v>3.3670733795919858E-3</v>
      </c>
      <c r="H48" s="302">
        <v>3.8831092316536872E-3</v>
      </c>
      <c r="I48" s="302">
        <v>1.8107583711404844E-3</v>
      </c>
      <c r="J48" s="302">
        <f t="shared" ref="J48:J51" si="31">SUM(G48:I48)</f>
        <v>9.0609409823861568E-3</v>
      </c>
      <c r="K48" s="303"/>
      <c r="L48" s="302">
        <v>2.5131503288746138E-3</v>
      </c>
      <c r="M48" s="302">
        <v>3.5712807830695411E-3</v>
      </c>
      <c r="N48" s="302">
        <v>1.8122923620312388E-3</v>
      </c>
      <c r="O48" s="302">
        <f t="shared" si="30"/>
        <v>7.8967234739753932E-3</v>
      </c>
    </row>
    <row r="49" spans="1:15" s="236" customFormat="1" x14ac:dyDescent="0.2">
      <c r="A49" s="237" t="str">
        <f>name!E$10</f>
        <v>Sales and customer service occupations</v>
      </c>
      <c r="B49" s="302">
        <v>1.7201895942193672E-2</v>
      </c>
      <c r="C49" s="302">
        <v>1.1034476916514935E-2</v>
      </c>
      <c r="D49" s="302">
        <v>2.3526779745903568E-3</v>
      </c>
      <c r="E49" s="302">
        <f t="shared" si="28"/>
        <v>3.0589050833298964E-2</v>
      </c>
      <c r="F49" s="303"/>
      <c r="G49" s="302">
        <v>1.3107184593154424E-2</v>
      </c>
      <c r="H49" s="302">
        <v>2.2462786966742543E-3</v>
      </c>
      <c r="I49" s="302">
        <v>3.0968326915753993E-3</v>
      </c>
      <c r="J49" s="302">
        <f t="shared" si="31"/>
        <v>1.8450295981404078E-2</v>
      </c>
      <c r="K49" s="303"/>
      <c r="L49" s="302">
        <v>9.6290601651258419E-3</v>
      </c>
      <c r="M49" s="302">
        <v>1.2338325492061357E-3</v>
      </c>
      <c r="N49" s="302">
        <v>2.1214664564802714E-3</v>
      </c>
      <c r="O49" s="302">
        <f t="shared" si="30"/>
        <v>1.2984359170812249E-2</v>
      </c>
    </row>
    <row r="50" spans="1:15" s="236" customFormat="1" x14ac:dyDescent="0.2">
      <c r="A50" s="237" t="str">
        <f>name!E$11</f>
        <v>Process, plant and machine operatives</v>
      </c>
      <c r="B50" s="302">
        <v>0.10421652822842745</v>
      </c>
      <c r="C50" s="302">
        <v>1.4676645850439053E-2</v>
      </c>
      <c r="D50" s="302">
        <v>2.7478456607659144E-2</v>
      </c>
      <c r="E50" s="302">
        <f t="shared" si="28"/>
        <v>0.14637163068652564</v>
      </c>
      <c r="F50" s="303"/>
      <c r="G50" s="302">
        <v>6.7656000439762776E-2</v>
      </c>
      <c r="H50" s="302">
        <v>9.1907156245347467E-4</v>
      </c>
      <c r="I50" s="302">
        <v>4.4834486332303462E-2</v>
      </c>
      <c r="J50" s="302">
        <f t="shared" si="31"/>
        <v>0.11340955833451971</v>
      </c>
      <c r="K50" s="303"/>
      <c r="L50" s="302">
        <v>4.5938363053210425E-2</v>
      </c>
      <c r="M50" s="302">
        <v>9.9405279457107153E-4</v>
      </c>
      <c r="N50" s="302">
        <v>4.1245946722010263E-2</v>
      </c>
      <c r="O50" s="302">
        <f t="shared" si="30"/>
        <v>8.8178362569791752E-2</v>
      </c>
    </row>
    <row r="51" spans="1:15" s="236" customFormat="1" x14ac:dyDescent="0.2">
      <c r="A51" s="237" t="str">
        <f>name!E$12</f>
        <v>Elementary occupations</v>
      </c>
      <c r="B51" s="302">
        <v>1.1481345009544024E-2</v>
      </c>
      <c r="C51" s="302">
        <v>1.2519852957935182E-2</v>
      </c>
      <c r="D51" s="302">
        <v>8.8343604596925647E-3</v>
      </c>
      <c r="E51" s="302">
        <f t="shared" si="28"/>
        <v>3.2835558427171771E-2</v>
      </c>
      <c r="F51" s="303"/>
      <c r="G51" s="302">
        <v>7.287453480148187E-3</v>
      </c>
      <c r="H51" s="302">
        <v>3.1934229131034674E-3</v>
      </c>
      <c r="I51" s="302">
        <v>1.0970417313252727E-2</v>
      </c>
      <c r="J51" s="302">
        <f t="shared" si="31"/>
        <v>2.1451293706504379E-2</v>
      </c>
      <c r="K51" s="303"/>
      <c r="L51" s="302">
        <v>3.7177630539654621E-3</v>
      </c>
      <c r="M51" s="302">
        <v>1.6960290072002638E-3</v>
      </c>
      <c r="N51" s="302">
        <v>9.5026025157504551E-3</v>
      </c>
      <c r="O51" s="302">
        <f t="shared" si="30"/>
        <v>1.4916394576916181E-2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0.53412999125559424</v>
      </c>
      <c r="C53" s="311">
        <f t="shared" ref="C53:E53" si="32">SUM(C43:C51)</f>
        <v>8.0568347420962541E-2</v>
      </c>
      <c r="D53" s="311">
        <f t="shared" si="32"/>
        <v>0.15530166132344195</v>
      </c>
      <c r="E53" s="311">
        <f t="shared" si="32"/>
        <v>0.76999999999999891</v>
      </c>
      <c r="F53" s="311"/>
      <c r="G53" s="311">
        <f t="shared" ref="G53:J53" si="33">SUM(G43:G51)</f>
        <v>0.40808217821771148</v>
      </c>
      <c r="H53" s="311">
        <f t="shared" si="33"/>
        <v>1.6976897689890851E-2</v>
      </c>
      <c r="I53" s="311">
        <f t="shared" si="33"/>
        <v>0.21794092409239743</v>
      </c>
      <c r="J53" s="311">
        <f t="shared" si="33"/>
        <v>0.64299999999999979</v>
      </c>
      <c r="K53" s="311"/>
      <c r="L53" s="311">
        <f t="shared" ref="L53:O53" si="34">SUM(L43:L51)</f>
        <v>0.25550495049556982</v>
      </c>
      <c r="M53" s="311">
        <f t="shared" si="34"/>
        <v>1.143564356437805E-2</v>
      </c>
      <c r="N53" s="311">
        <f t="shared" si="34"/>
        <v>0.12905940594005222</v>
      </c>
      <c r="O53" s="311">
        <f t="shared" si="34"/>
        <v>0.39599999999999991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0.56601266003340212</v>
      </c>
      <c r="C60" s="302">
        <v>4.429116903840663E-2</v>
      </c>
      <c r="D60" s="302">
        <v>8.3818984502206095E-2</v>
      </c>
      <c r="E60" s="302">
        <f>SUM(B60:D60)</f>
        <v>0.69412281357401495</v>
      </c>
      <c r="F60" s="303"/>
      <c r="G60" s="302">
        <v>0.70046418328314208</v>
      </c>
      <c r="H60" s="302">
        <v>0.10393772913409595</v>
      </c>
      <c r="I60" s="302">
        <v>7.0736365949456287E-2</v>
      </c>
      <c r="J60" s="302">
        <f>SUM(G60:I60)</f>
        <v>0.87513827836669433</v>
      </c>
      <c r="K60" s="303"/>
      <c r="L60" s="302">
        <v>0.73138923476500306</v>
      </c>
      <c r="M60" s="302">
        <v>0.1168077205572751</v>
      </c>
      <c r="N60" s="302">
        <v>7.9314518304108725E-2</v>
      </c>
      <c r="O60" s="302">
        <f>SUM(L60:N60)</f>
        <v>0.92751147362638686</v>
      </c>
    </row>
    <row r="61" spans="1:15" s="236" customFormat="1" x14ac:dyDescent="0.2">
      <c r="A61" s="237" t="str">
        <f>name!E$5</f>
        <v>Professional occupations</v>
      </c>
      <c r="B61" s="302">
        <v>0.4893385973331385</v>
      </c>
      <c r="C61" s="302">
        <v>2.3048226587692261E-2</v>
      </c>
      <c r="D61" s="302">
        <v>3.4978083886827591E-2</v>
      </c>
      <c r="E61" s="302">
        <f t="shared" ref="E61:E68" si="35">SUM(B61:D61)</f>
        <v>0.54736490780765834</v>
      </c>
      <c r="F61" s="303"/>
      <c r="G61" s="302">
        <v>0.69742716417438011</v>
      </c>
      <c r="H61" s="302">
        <v>5.7026472419974723E-2</v>
      </c>
      <c r="I61" s="302">
        <v>3.1553161566136349E-2</v>
      </c>
      <c r="J61" s="302">
        <f t="shared" ref="J61:J63" si="36">SUM(G61:I61)</f>
        <v>0.78600679816049113</v>
      </c>
      <c r="K61" s="303"/>
      <c r="L61" s="302">
        <v>0.88407419920869812</v>
      </c>
      <c r="M61" s="302">
        <v>5.2850579141622687E-2</v>
      </c>
      <c r="N61" s="302">
        <v>2.1484591439597481E-2</v>
      </c>
      <c r="O61" s="302">
        <f t="shared" ref="O61:O68" si="37">SUM(L61:N61)</f>
        <v>0.95840936978991831</v>
      </c>
    </row>
    <row r="62" spans="1:15" s="236" customFormat="1" x14ac:dyDescent="0.2">
      <c r="A62" s="237" t="str">
        <f>name!E$6</f>
        <v>Associate professional occupations</v>
      </c>
      <c r="B62" s="302">
        <v>0.64448813431141283</v>
      </c>
      <c r="C62" s="302">
        <v>5.0143937393460292E-2</v>
      </c>
      <c r="D62" s="302">
        <v>2.7836365268648314E-2</v>
      </c>
      <c r="E62" s="302">
        <f t="shared" si="35"/>
        <v>0.72246843697352137</v>
      </c>
      <c r="F62" s="303"/>
      <c r="G62" s="302">
        <v>0.81680135911657314</v>
      </c>
      <c r="H62" s="302">
        <v>0.10338451239226004</v>
      </c>
      <c r="I62" s="302">
        <v>1.9455706534759913E-2</v>
      </c>
      <c r="J62" s="302">
        <f t="shared" si="36"/>
        <v>0.93964157804359305</v>
      </c>
      <c r="K62" s="303"/>
      <c r="L62" s="302">
        <v>0.86504732154434583</v>
      </c>
      <c r="M62" s="302">
        <v>8.4653881699637418E-2</v>
      </c>
      <c r="N62" s="302">
        <v>1.2364370734187318E-2</v>
      </c>
      <c r="O62" s="302">
        <f t="shared" si="37"/>
        <v>0.9620655739781705</v>
      </c>
    </row>
    <row r="63" spans="1:15" s="236" customFormat="1" x14ac:dyDescent="0.2">
      <c r="A63" s="237" t="str">
        <f>name!E$7</f>
        <v>Administrative and secretarial occupations</v>
      </c>
      <c r="B63" s="302">
        <v>0.46739033830979981</v>
      </c>
      <c r="C63" s="302">
        <v>0.11672457693394675</v>
      </c>
      <c r="D63" s="302">
        <v>1.9980140915242344E-2</v>
      </c>
      <c r="E63" s="302">
        <f t="shared" si="35"/>
        <v>0.60409505615898895</v>
      </c>
      <c r="F63" s="303"/>
      <c r="G63" s="302">
        <v>0.4961240736761206</v>
      </c>
      <c r="H63" s="302">
        <v>0.19037830294825572</v>
      </c>
      <c r="I63" s="302">
        <v>1.3080901711740957E-2</v>
      </c>
      <c r="J63" s="302">
        <f t="shared" si="36"/>
        <v>0.69958327833611722</v>
      </c>
      <c r="K63" s="303"/>
      <c r="L63" s="302">
        <v>0.45075760755816097</v>
      </c>
      <c r="M63" s="302">
        <v>0.14923207411055256</v>
      </c>
      <c r="N63" s="302">
        <v>8.0900032845785744E-3</v>
      </c>
      <c r="O63" s="302">
        <f t="shared" si="37"/>
        <v>0.60807968495329212</v>
      </c>
    </row>
    <row r="64" spans="1:15" s="236" customFormat="1" x14ac:dyDescent="0.2">
      <c r="A64" s="237" t="str">
        <f>name!E$8</f>
        <v>Skilled trades occupations</v>
      </c>
      <c r="B64" s="302">
        <v>0.62042986922616961</v>
      </c>
      <c r="C64" s="302">
        <v>3.7156231304532918E-2</v>
      </c>
      <c r="D64" s="302">
        <v>0.15620358732381082</v>
      </c>
      <c r="E64" s="302">
        <f t="shared" si="35"/>
        <v>0.81378968785451333</v>
      </c>
      <c r="F64" s="303"/>
      <c r="G64" s="302">
        <v>0.5316882881151902</v>
      </c>
      <c r="H64" s="302">
        <v>4.1563452727780177E-2</v>
      </c>
      <c r="I64" s="302">
        <v>9.827888101096019E-2</v>
      </c>
      <c r="J64" s="302">
        <f>SUM(G64:I64)</f>
        <v>0.67153062185393053</v>
      </c>
      <c r="K64" s="303"/>
      <c r="L64" s="302">
        <v>0.46930987909298627</v>
      </c>
      <c r="M64" s="302">
        <v>2.8024210039845343E-2</v>
      </c>
      <c r="N64" s="302">
        <v>8.6256375475768976E-2</v>
      </c>
      <c r="O64" s="302">
        <f t="shared" si="37"/>
        <v>0.58359046460860053</v>
      </c>
    </row>
    <row r="65" spans="1:15" s="236" customFormat="1" x14ac:dyDescent="0.2">
      <c r="A65" s="237" t="str">
        <f>name!E$9</f>
        <v>Caring, leisure and other service occupations</v>
      </c>
      <c r="B65" s="302">
        <v>4.877990282375054E-2</v>
      </c>
      <c r="C65" s="302">
        <v>1.3416656929995021E-2</v>
      </c>
      <c r="D65" s="302">
        <v>1.1352373031259785E-2</v>
      </c>
      <c r="E65" s="302">
        <f t="shared" si="35"/>
        <v>7.354893278500535E-2</v>
      </c>
      <c r="F65" s="303"/>
      <c r="G65" s="302">
        <v>5.8942369886465763E-2</v>
      </c>
      <c r="H65" s="302">
        <v>2.4539343682203594E-2</v>
      </c>
      <c r="I65" s="302">
        <v>1.1047679814983034E-2</v>
      </c>
      <c r="J65" s="302">
        <f t="shared" ref="J65:J68" si="38">SUM(G65:I65)</f>
        <v>9.4529393383652391E-2</v>
      </c>
      <c r="K65" s="303"/>
      <c r="L65" s="302">
        <v>6.6001811850813663E-2</v>
      </c>
      <c r="M65" s="302">
        <v>2.1046192500586269E-2</v>
      </c>
      <c r="N65" s="302">
        <v>1.3653104321422079E-2</v>
      </c>
      <c r="O65" s="302">
        <f t="shared" si="37"/>
        <v>0.10070110867282202</v>
      </c>
    </row>
    <row r="66" spans="1:15" s="236" customFormat="1" x14ac:dyDescent="0.2">
      <c r="A66" s="237" t="str">
        <f>name!E$10</f>
        <v>Sales and customer service occupations</v>
      </c>
      <c r="B66" s="302">
        <v>0.17623348726325008</v>
      </c>
      <c r="C66" s="302">
        <v>0.14284649051505643</v>
      </c>
      <c r="D66" s="302">
        <v>2.6757756013206652E-2</v>
      </c>
      <c r="E66" s="302">
        <f t="shared" si="35"/>
        <v>0.34583773379151317</v>
      </c>
      <c r="F66" s="303"/>
      <c r="G66" s="302">
        <v>0.18606570079387158</v>
      </c>
      <c r="H66" s="302">
        <v>0.2132907577330827</v>
      </c>
      <c r="I66" s="302">
        <v>2.260791208982324E-2</v>
      </c>
      <c r="J66" s="302">
        <f t="shared" si="38"/>
        <v>0.4219643706167775</v>
      </c>
      <c r="K66" s="303"/>
      <c r="L66" s="302">
        <v>0.19742170125802969</v>
      </c>
      <c r="M66" s="302">
        <v>0.2235818578583999</v>
      </c>
      <c r="N66" s="302">
        <v>2.8276502136190543E-2</v>
      </c>
      <c r="O66" s="302">
        <f t="shared" si="37"/>
        <v>0.44928006125262016</v>
      </c>
    </row>
    <row r="67" spans="1:15" s="236" customFormat="1" x14ac:dyDescent="0.2">
      <c r="A67" s="237" t="str">
        <f>name!E$11</f>
        <v>Process, plant and machine operatives</v>
      </c>
      <c r="B67" s="302">
        <v>1.0175025696153828</v>
      </c>
      <c r="C67" s="302">
        <v>8.2393051505925602E-2</v>
      </c>
      <c r="D67" s="302">
        <v>6.0395357578881502E-2</v>
      </c>
      <c r="E67" s="302">
        <f t="shared" si="35"/>
        <v>1.16029097870019</v>
      </c>
      <c r="F67" s="303"/>
      <c r="G67" s="302">
        <v>0.91355009313048174</v>
      </c>
      <c r="H67" s="302">
        <v>0.10803761416053871</v>
      </c>
      <c r="I67" s="302">
        <v>4.6070579196488569E-2</v>
      </c>
      <c r="J67" s="302">
        <f t="shared" si="38"/>
        <v>1.067658286487509</v>
      </c>
      <c r="K67" s="303"/>
      <c r="L67" s="302">
        <v>0.8972573611420005</v>
      </c>
      <c r="M67" s="302">
        <v>0.18048733815774703</v>
      </c>
      <c r="N67" s="302">
        <v>7.6609149821264017E-2</v>
      </c>
      <c r="O67" s="302">
        <f t="shared" si="37"/>
        <v>1.1543538491210115</v>
      </c>
    </row>
    <row r="68" spans="1:15" s="236" customFormat="1" x14ac:dyDescent="0.2">
      <c r="A68" s="237" t="str">
        <f>name!E$12</f>
        <v>Elementary occupations</v>
      </c>
      <c r="B68" s="302">
        <v>0.59609290276199134</v>
      </c>
      <c r="C68" s="302">
        <v>0.19083216425517127</v>
      </c>
      <c r="D68" s="302">
        <v>4.1556385337429218E-2</v>
      </c>
      <c r="E68" s="302">
        <f t="shared" si="35"/>
        <v>0.82848145235459181</v>
      </c>
      <c r="F68" s="303"/>
      <c r="G68" s="302">
        <v>0.51296276217118886</v>
      </c>
      <c r="H68" s="302">
        <v>0.26049161125100695</v>
      </c>
      <c r="I68" s="302">
        <v>1.6493021329053788E-2</v>
      </c>
      <c r="J68" s="302">
        <f t="shared" si="38"/>
        <v>0.78994739475124964</v>
      </c>
      <c r="K68" s="303"/>
      <c r="L68" s="302">
        <v>0.4020772129114526</v>
      </c>
      <c r="M68" s="302">
        <v>0.23644754984273958</v>
      </c>
      <c r="N68" s="302">
        <v>2.248365124299392E-2</v>
      </c>
      <c r="O68" s="302">
        <f t="shared" si="37"/>
        <v>0.66100841399718602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4.626268461678297</v>
      </c>
      <c r="C70" s="311">
        <f t="shared" ref="C70:E70" si="39">SUM(C60:C68)</f>
        <v>0.70085250446418712</v>
      </c>
      <c r="D70" s="311">
        <f t="shared" si="39"/>
        <v>0.46287903385751228</v>
      </c>
      <c r="E70" s="311">
        <f t="shared" si="39"/>
        <v>5.7899999999999983</v>
      </c>
      <c r="F70" s="311"/>
      <c r="G70" s="311">
        <f t="shared" ref="G70:J70" si="40">SUM(G60:G68)</f>
        <v>4.9140259943474147</v>
      </c>
      <c r="H70" s="311">
        <f t="shared" si="40"/>
        <v>1.1026497964491986</v>
      </c>
      <c r="I70" s="311">
        <f t="shared" si="40"/>
        <v>0.32932420920340233</v>
      </c>
      <c r="J70" s="311">
        <f t="shared" si="40"/>
        <v>6.3460000000000143</v>
      </c>
      <c r="K70" s="311"/>
      <c r="L70" s="311">
        <f t="shared" ref="L70:O70" si="41">SUM(L60:L68)</f>
        <v>4.96333632933149</v>
      </c>
      <c r="M70" s="311">
        <f t="shared" si="41"/>
        <v>1.0931314039084059</v>
      </c>
      <c r="N70" s="311">
        <f t="shared" si="41"/>
        <v>0.34853226676011162</v>
      </c>
      <c r="O70" s="311">
        <f t="shared" si="41"/>
        <v>6.4050000000000074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2.2180921639246054</v>
      </c>
      <c r="C77" s="302">
        <v>0.11409679636597676</v>
      </c>
      <c r="D77" s="302">
        <v>0.24898695366044724</v>
      </c>
      <c r="E77" s="302">
        <f>SUM(B77:D77)</f>
        <v>2.5811759139510295</v>
      </c>
      <c r="F77" s="303"/>
      <c r="G77" s="302">
        <v>2.3944559392238296</v>
      </c>
      <c r="H77" s="302">
        <v>0.17245360356941025</v>
      </c>
      <c r="I77" s="302">
        <v>0.26579858727394162</v>
      </c>
      <c r="J77" s="302">
        <f>SUM(G77:I77)</f>
        <v>2.8327081300671817</v>
      </c>
      <c r="K77" s="303"/>
      <c r="L77" s="302">
        <v>1.9130854291859141</v>
      </c>
      <c r="M77" s="302">
        <v>0.1618675505294753</v>
      </c>
      <c r="N77" s="302">
        <v>0.25173010170570931</v>
      </c>
      <c r="O77" s="302">
        <f>SUM(L77:N77)</f>
        <v>2.3266830814210988</v>
      </c>
    </row>
    <row r="78" spans="1:15" s="236" customFormat="1" x14ac:dyDescent="0.2">
      <c r="A78" s="237" t="str">
        <f>name!E$5</f>
        <v>Professional occupations</v>
      </c>
      <c r="B78" s="302">
        <v>3.2566965660981442</v>
      </c>
      <c r="C78" s="302">
        <v>8.9154664364341552E-2</v>
      </c>
      <c r="D78" s="302">
        <v>0.15778098666446716</v>
      </c>
      <c r="E78" s="302">
        <f t="shared" ref="E78:E85" si="42">SUM(B78:D78)</f>
        <v>3.5036322171269529</v>
      </c>
      <c r="F78" s="303"/>
      <c r="G78" s="302">
        <v>4.049278261594722</v>
      </c>
      <c r="H78" s="302">
        <v>0.13963057494917699</v>
      </c>
      <c r="I78" s="302">
        <v>0.15818703563394484</v>
      </c>
      <c r="J78" s="302">
        <f t="shared" ref="J78:J80" si="43">SUM(G78:I78)</f>
        <v>4.3470958721778432</v>
      </c>
      <c r="K78" s="303"/>
      <c r="L78" s="302">
        <v>3.4798603671537562</v>
      </c>
      <c r="M78" s="302">
        <v>0.12771771691201314</v>
      </c>
      <c r="N78" s="302">
        <v>0.10161228042781477</v>
      </c>
      <c r="O78" s="302">
        <f t="shared" ref="O78:O85" si="44">SUM(L78:N78)</f>
        <v>3.7091903644935837</v>
      </c>
    </row>
    <row r="79" spans="1:15" s="236" customFormat="1" x14ac:dyDescent="0.2">
      <c r="A79" s="237" t="str">
        <f>name!E$6</f>
        <v>Associate professional occupations</v>
      </c>
      <c r="B79" s="302">
        <v>2.0306193349760542</v>
      </c>
      <c r="C79" s="302">
        <v>0.10118731463210372</v>
      </c>
      <c r="D79" s="302">
        <v>0.12591469592444199</v>
      </c>
      <c r="E79" s="302">
        <f t="shared" si="42"/>
        <v>2.2577213455326</v>
      </c>
      <c r="F79" s="303"/>
      <c r="G79" s="302">
        <v>2.3071122956869057</v>
      </c>
      <c r="H79" s="302">
        <v>0.13778977690955424</v>
      </c>
      <c r="I79" s="302">
        <v>0.1183894793855317</v>
      </c>
      <c r="J79" s="302">
        <f t="shared" si="43"/>
        <v>2.5632915519819917</v>
      </c>
      <c r="K79" s="303"/>
      <c r="L79" s="302">
        <v>1.688264917015772</v>
      </c>
      <c r="M79" s="302">
        <v>0.10807131191695279</v>
      </c>
      <c r="N79" s="302">
        <v>9.07424927866083E-2</v>
      </c>
      <c r="O79" s="302">
        <f t="shared" si="44"/>
        <v>1.887078721719333</v>
      </c>
    </row>
    <row r="80" spans="1:15" s="236" customFormat="1" x14ac:dyDescent="0.2">
      <c r="A80" s="237" t="str">
        <f>name!E$7</f>
        <v>Administrative and secretarial occupations</v>
      </c>
      <c r="B80" s="302">
        <v>0.85669428265547642</v>
      </c>
      <c r="C80" s="302">
        <v>0.2668555691905915</v>
      </c>
      <c r="D80" s="302">
        <v>5.2656618512702695E-2</v>
      </c>
      <c r="E80" s="302">
        <f t="shared" si="42"/>
        <v>1.1762064703587707</v>
      </c>
      <c r="F80" s="303"/>
      <c r="G80" s="302">
        <v>0.81072986668785074</v>
      </c>
      <c r="H80" s="302">
        <v>0.31367864813985191</v>
      </c>
      <c r="I80" s="302">
        <v>5.0504441197148441E-2</v>
      </c>
      <c r="J80" s="302">
        <f t="shared" si="43"/>
        <v>1.174912956024851</v>
      </c>
      <c r="K80" s="303"/>
      <c r="L80" s="302">
        <v>0.53450633082191779</v>
      </c>
      <c r="M80" s="302">
        <v>0.19815571007348093</v>
      </c>
      <c r="N80" s="302">
        <v>3.9749421196260147E-2</v>
      </c>
      <c r="O80" s="302">
        <f t="shared" si="44"/>
        <v>0.7724114620916589</v>
      </c>
    </row>
    <row r="81" spans="1:15" s="236" customFormat="1" x14ac:dyDescent="0.2">
      <c r="A81" s="237" t="str">
        <f>name!E$8</f>
        <v>Skilled trades occupations</v>
      </c>
      <c r="B81" s="302">
        <v>2.101467099024048</v>
      </c>
      <c r="C81" s="302">
        <v>8.9119221719465888E-2</v>
      </c>
      <c r="D81" s="302">
        <v>0.21765688919970155</v>
      </c>
      <c r="E81" s="302">
        <f t="shared" si="42"/>
        <v>2.4082432099432158</v>
      </c>
      <c r="F81" s="303"/>
      <c r="G81" s="302">
        <v>1.614349357061045</v>
      </c>
      <c r="H81" s="302">
        <v>6.2457820575172171E-2</v>
      </c>
      <c r="I81" s="302">
        <v>0.1388933277321833</v>
      </c>
      <c r="J81" s="302">
        <f>SUM(G81:I81)</f>
        <v>1.8157005053684006</v>
      </c>
      <c r="K81" s="303"/>
      <c r="L81" s="302">
        <v>1.1139289676516932</v>
      </c>
      <c r="M81" s="302">
        <v>5.8092163148127859E-2</v>
      </c>
      <c r="N81" s="302">
        <v>0.14475758286773624</v>
      </c>
      <c r="O81" s="302">
        <f t="shared" si="44"/>
        <v>1.3167787136675575</v>
      </c>
    </row>
    <row r="82" spans="1:15" s="236" customFormat="1" x14ac:dyDescent="0.2">
      <c r="A82" s="237" t="str">
        <f>name!E$9</f>
        <v>Caring, leisure and other service occupations</v>
      </c>
      <c r="B82" s="302">
        <v>0.18647456189983397</v>
      </c>
      <c r="C82" s="302">
        <v>6.2985909138848967E-2</v>
      </c>
      <c r="D82" s="302">
        <v>3.2703917569219684E-2</v>
      </c>
      <c r="E82" s="302">
        <f t="shared" si="42"/>
        <v>0.28216438860790261</v>
      </c>
      <c r="F82" s="303"/>
      <c r="G82" s="302">
        <v>0.14606323092315771</v>
      </c>
      <c r="H82" s="302">
        <v>6.4781455002869942E-2</v>
      </c>
      <c r="I82" s="302">
        <v>3.8102031218081416E-2</v>
      </c>
      <c r="J82" s="302">
        <f t="shared" ref="J82:J85" si="45">SUM(G82:I82)</f>
        <v>0.24894671714410907</v>
      </c>
      <c r="K82" s="303"/>
      <c r="L82" s="302">
        <v>0.12142335278632758</v>
      </c>
      <c r="M82" s="302">
        <v>4.5984762264001111E-2</v>
      </c>
      <c r="N82" s="302">
        <v>5.1436625281585227E-2</v>
      </c>
      <c r="O82" s="302">
        <f t="shared" si="44"/>
        <v>0.21884474033191392</v>
      </c>
    </row>
    <row r="83" spans="1:15" s="236" customFormat="1" x14ac:dyDescent="0.2">
      <c r="A83" s="237" t="str">
        <f>name!E$10</f>
        <v>Sales and customer service occupations</v>
      </c>
      <c r="B83" s="302">
        <v>0.32431241792915005</v>
      </c>
      <c r="C83" s="302">
        <v>0.10049019676702957</v>
      </c>
      <c r="D83" s="302">
        <v>3.0979641287615937E-2</v>
      </c>
      <c r="E83" s="302">
        <f t="shared" si="42"/>
        <v>0.45578225598379557</v>
      </c>
      <c r="F83" s="303"/>
      <c r="G83" s="302">
        <v>0.29707196914287393</v>
      </c>
      <c r="H83" s="302">
        <v>0.11348103177790912</v>
      </c>
      <c r="I83" s="302">
        <v>2.3702507334197917E-2</v>
      </c>
      <c r="J83" s="302">
        <f t="shared" si="45"/>
        <v>0.43425550825498099</v>
      </c>
      <c r="K83" s="303"/>
      <c r="L83" s="302">
        <v>0.24732543394791368</v>
      </c>
      <c r="M83" s="302">
        <v>0.11603937122624847</v>
      </c>
      <c r="N83" s="302">
        <v>2.2182323928351275E-2</v>
      </c>
      <c r="O83" s="302">
        <f t="shared" si="44"/>
        <v>0.38554712910251343</v>
      </c>
    </row>
    <row r="84" spans="1:15" s="236" customFormat="1" x14ac:dyDescent="0.2">
      <c r="A84" s="237" t="str">
        <f>name!E$11</f>
        <v>Process, plant and machine operatives</v>
      </c>
      <c r="B84" s="302">
        <v>0.83230933240725868</v>
      </c>
      <c r="C84" s="302">
        <v>0.10311220893016636</v>
      </c>
      <c r="D84" s="302">
        <v>5.3855123561046103E-2</v>
      </c>
      <c r="E84" s="302">
        <f t="shared" si="42"/>
        <v>0.98927666489847121</v>
      </c>
      <c r="F84" s="303"/>
      <c r="G84" s="302">
        <v>0.57904627983303347</v>
      </c>
      <c r="H84" s="302">
        <v>0.10036502037060709</v>
      </c>
      <c r="I84" s="302">
        <v>5.5179113255960546E-2</v>
      </c>
      <c r="J84" s="302">
        <f t="shared" si="45"/>
        <v>0.73459041345960119</v>
      </c>
      <c r="K84" s="303"/>
      <c r="L84" s="302">
        <v>0.46343040553304221</v>
      </c>
      <c r="M84" s="302">
        <v>8.8795545165490944E-2</v>
      </c>
      <c r="N84" s="302">
        <v>4.8566277867358988E-2</v>
      </c>
      <c r="O84" s="302">
        <f t="shared" si="44"/>
        <v>0.60079222856589221</v>
      </c>
    </row>
    <row r="85" spans="1:15" s="236" customFormat="1" x14ac:dyDescent="0.2">
      <c r="A85" s="237" t="str">
        <f>name!E$12</f>
        <v>Elementary occupations</v>
      </c>
      <c r="B85" s="302">
        <v>0.42040127932216742</v>
      </c>
      <c r="C85" s="302">
        <v>5.8048994785143644E-2</v>
      </c>
      <c r="D85" s="302">
        <v>3.8347259489949194E-2</v>
      </c>
      <c r="E85" s="302">
        <f t="shared" si="42"/>
        <v>0.51679753359726022</v>
      </c>
      <c r="F85" s="303"/>
      <c r="G85" s="302">
        <v>0.29285670947387427</v>
      </c>
      <c r="H85" s="302">
        <v>5.6735855412568308E-2</v>
      </c>
      <c r="I85" s="302">
        <v>2.5905780634605417E-2</v>
      </c>
      <c r="J85" s="302">
        <f t="shared" si="45"/>
        <v>0.37549834552104799</v>
      </c>
      <c r="K85" s="303"/>
      <c r="L85" s="302">
        <v>0.17302965068262266</v>
      </c>
      <c r="M85" s="302">
        <v>3.0666362405435209E-2</v>
      </c>
      <c r="N85" s="302">
        <v>2.2977545518427987E-2</v>
      </c>
      <c r="O85" s="302">
        <f t="shared" si="44"/>
        <v>0.22667355860648586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12.227067038236738</v>
      </c>
      <c r="C87" s="311">
        <f t="shared" ref="C87:E87" si="46">SUM(C77:C85)</f>
        <v>0.98505087589366791</v>
      </c>
      <c r="D87" s="311">
        <f t="shared" si="46"/>
        <v>0.95888208586959145</v>
      </c>
      <c r="E87" s="311">
        <f t="shared" si="46"/>
        <v>14.170999999999999</v>
      </c>
      <c r="F87" s="311"/>
      <c r="G87" s="311">
        <f t="shared" ref="G87:J87" si="47">SUM(G77:G85)</f>
        <v>12.490963909627292</v>
      </c>
      <c r="H87" s="311">
        <f t="shared" si="47"/>
        <v>1.1613737867071199</v>
      </c>
      <c r="I87" s="311">
        <f t="shared" si="47"/>
        <v>0.87466230366559528</v>
      </c>
      <c r="J87" s="311">
        <f t="shared" si="47"/>
        <v>14.52700000000001</v>
      </c>
      <c r="K87" s="311"/>
      <c r="L87" s="311">
        <f t="shared" ref="L87:O87" si="48">SUM(L77:L85)</f>
        <v>9.7348548547789608</v>
      </c>
      <c r="M87" s="311">
        <f t="shared" si="48"/>
        <v>0.93539049364122573</v>
      </c>
      <c r="N87" s="311">
        <f t="shared" si="48"/>
        <v>0.77375465157985224</v>
      </c>
      <c r="O87" s="311">
        <f t="shared" si="48"/>
        <v>11.444000000000036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4.6981472190302496</v>
      </c>
      <c r="C94" s="302">
        <v>0.23471082112353792</v>
      </c>
      <c r="D94" s="302">
        <v>0.8283240462531053</v>
      </c>
      <c r="E94" s="302">
        <f>SUM(B94:D94)</f>
        <v>5.761182086406893</v>
      </c>
      <c r="F94" s="303"/>
      <c r="G94" s="302">
        <v>5.2102468913927185</v>
      </c>
      <c r="H94" s="302">
        <v>0.4687515815516608</v>
      </c>
      <c r="I94" s="302">
        <v>0.92525334408652127</v>
      </c>
      <c r="J94" s="302">
        <f>SUM(G94:I94)</f>
        <v>6.6042518170309013</v>
      </c>
      <c r="K94" s="303"/>
      <c r="L94" s="302">
        <v>4.7954860565139192</v>
      </c>
      <c r="M94" s="302">
        <v>0.48826106476162723</v>
      </c>
      <c r="N94" s="302">
        <v>0.9155491930179136</v>
      </c>
      <c r="O94" s="302">
        <f>SUM(L94:N94)</f>
        <v>6.1992963142934592</v>
      </c>
    </row>
    <row r="95" spans="1:15" s="236" customFormat="1" x14ac:dyDescent="0.2">
      <c r="A95" s="237" t="str">
        <f>name!E$5</f>
        <v>Professional occupations</v>
      </c>
      <c r="B95" s="302">
        <v>5.8985575531204528</v>
      </c>
      <c r="C95" s="302">
        <v>0.22184551355936957</v>
      </c>
      <c r="D95" s="302">
        <v>0.53079657785374124</v>
      </c>
      <c r="E95" s="302">
        <f t="shared" ref="E95:E102" si="49">SUM(B95:D95)</f>
        <v>6.6511996445335635</v>
      </c>
      <c r="F95" s="303"/>
      <c r="G95" s="302">
        <v>7.5344434146410091</v>
      </c>
      <c r="H95" s="302">
        <v>0.42091372753692724</v>
      </c>
      <c r="I95" s="302">
        <v>0.50530922544253665</v>
      </c>
      <c r="J95" s="302">
        <f t="shared" ref="J95:J97" si="50">SUM(G95:I95)</f>
        <v>8.4606663676204725</v>
      </c>
      <c r="K95" s="303"/>
      <c r="L95" s="302">
        <v>7.671294390913924</v>
      </c>
      <c r="M95" s="302">
        <v>0.41504495705987754</v>
      </c>
      <c r="N95" s="302">
        <v>0.34309838431616674</v>
      </c>
      <c r="O95" s="302">
        <f t="shared" ref="O95:O102" si="51">SUM(L95:N95)</f>
        <v>8.4294377322899674</v>
      </c>
    </row>
    <row r="96" spans="1:15" s="236" customFormat="1" x14ac:dyDescent="0.2">
      <c r="A96" s="237" t="str">
        <f>name!E$6</f>
        <v>Associate professional occupations</v>
      </c>
      <c r="B96" s="302">
        <v>4.4850838140075648</v>
      </c>
      <c r="C96" s="302">
        <v>0.29253441427410154</v>
      </c>
      <c r="D96" s="302">
        <v>0.68550971111485304</v>
      </c>
      <c r="E96" s="302">
        <f t="shared" si="49"/>
        <v>5.4631279393965189</v>
      </c>
      <c r="F96" s="303"/>
      <c r="G96" s="302">
        <v>5.1300542240650957</v>
      </c>
      <c r="H96" s="302">
        <v>0.41239648946935892</v>
      </c>
      <c r="I96" s="302">
        <v>0.48996558104049293</v>
      </c>
      <c r="J96" s="302">
        <f t="shared" si="50"/>
        <v>6.0324162945749471</v>
      </c>
      <c r="K96" s="303"/>
      <c r="L96" s="302">
        <v>4.5742735783703683</v>
      </c>
      <c r="M96" s="302">
        <v>0.35002664953964246</v>
      </c>
      <c r="N96" s="302">
        <v>0.45275733635290599</v>
      </c>
      <c r="O96" s="302">
        <f t="shared" si="51"/>
        <v>5.3770575642629161</v>
      </c>
    </row>
    <row r="97" spans="1:15" s="236" customFormat="1" x14ac:dyDescent="0.2">
      <c r="A97" s="237" t="str">
        <f>name!E$7</f>
        <v>Administrative and secretarial occupations</v>
      </c>
      <c r="B97" s="302">
        <v>2.1583101102321276</v>
      </c>
      <c r="C97" s="302">
        <v>0.7250494478038173</v>
      </c>
      <c r="D97" s="302">
        <v>0.15003144664693741</v>
      </c>
      <c r="E97" s="302">
        <f t="shared" si="49"/>
        <v>3.0333910046828825</v>
      </c>
      <c r="F97" s="303"/>
      <c r="G97" s="302">
        <v>2.3179858491552534</v>
      </c>
      <c r="H97" s="302">
        <v>0.88295764352437522</v>
      </c>
      <c r="I97" s="302">
        <v>0.12526152325395901</v>
      </c>
      <c r="J97" s="302">
        <f t="shared" si="50"/>
        <v>3.3262050159335876</v>
      </c>
      <c r="K97" s="303"/>
      <c r="L97" s="302">
        <v>1.7641747469024649</v>
      </c>
      <c r="M97" s="302">
        <v>0.65535546574895054</v>
      </c>
      <c r="N97" s="302">
        <v>9.1468597970044724E-2</v>
      </c>
      <c r="O97" s="302">
        <f t="shared" si="51"/>
        <v>2.5109988106214605</v>
      </c>
    </row>
    <row r="98" spans="1:15" s="236" customFormat="1" x14ac:dyDescent="0.2">
      <c r="A98" s="237" t="str">
        <f>name!E$8</f>
        <v>Skilled trades occupations</v>
      </c>
      <c r="B98" s="302">
        <v>6.2056253886536386</v>
      </c>
      <c r="C98" s="302">
        <v>0.31147282107140484</v>
      </c>
      <c r="D98" s="302">
        <v>1.4737864063310846</v>
      </c>
      <c r="E98" s="302">
        <f t="shared" si="49"/>
        <v>7.9908846160561282</v>
      </c>
      <c r="F98" s="303"/>
      <c r="G98" s="302">
        <v>5.236134263578335</v>
      </c>
      <c r="H98" s="302">
        <v>0.28572835847348238</v>
      </c>
      <c r="I98" s="302">
        <v>1.1400106641774559</v>
      </c>
      <c r="J98" s="302">
        <f>SUM(G98:I98)</f>
        <v>6.6618732862292731</v>
      </c>
      <c r="K98" s="303"/>
      <c r="L98" s="302">
        <v>4.0093774740586179</v>
      </c>
      <c r="M98" s="302">
        <v>0.32591438169610143</v>
      </c>
      <c r="N98" s="302">
        <v>1.1242349050405889</v>
      </c>
      <c r="O98" s="302">
        <f t="shared" si="51"/>
        <v>5.459526760795308</v>
      </c>
    </row>
    <row r="99" spans="1:15" s="236" customFormat="1" x14ac:dyDescent="0.2">
      <c r="A99" s="237" t="str">
        <f>name!E$9</f>
        <v>Caring, leisure and other service occupations</v>
      </c>
      <c r="B99" s="302">
        <v>0.37465766437160708</v>
      </c>
      <c r="C99" s="302">
        <v>6.7799570822385802E-2</v>
      </c>
      <c r="D99" s="302">
        <v>7.6762137355261384E-2</v>
      </c>
      <c r="E99" s="302">
        <f t="shared" si="49"/>
        <v>0.51921937254925421</v>
      </c>
      <c r="F99" s="303"/>
      <c r="G99" s="302">
        <v>0.41702584170474372</v>
      </c>
      <c r="H99" s="302">
        <v>8.9653981180071105E-2</v>
      </c>
      <c r="I99" s="302">
        <v>9.0659546441422698E-2</v>
      </c>
      <c r="J99" s="302">
        <f t="shared" ref="J99:J102" si="52">SUM(G99:I99)</f>
        <v>0.59733936932623755</v>
      </c>
      <c r="K99" s="303"/>
      <c r="L99" s="302">
        <v>0.52108522932464052</v>
      </c>
      <c r="M99" s="302">
        <v>7.450502119682352E-2</v>
      </c>
      <c r="N99" s="302">
        <v>9.150452932021555E-2</v>
      </c>
      <c r="O99" s="302">
        <f t="shared" si="51"/>
        <v>0.68709477984167966</v>
      </c>
    </row>
    <row r="100" spans="1:15" s="236" customFormat="1" x14ac:dyDescent="0.2">
      <c r="A100" s="237" t="str">
        <f>name!E$10</f>
        <v>Sales and customer service occupations</v>
      </c>
      <c r="B100" s="302">
        <v>0.83208692866005207</v>
      </c>
      <c r="C100" s="302">
        <v>0.20991552393499671</v>
      </c>
      <c r="D100" s="302">
        <v>0.15443633992097314</v>
      </c>
      <c r="E100" s="302">
        <f t="shared" si="49"/>
        <v>1.196438792516022</v>
      </c>
      <c r="F100" s="303"/>
      <c r="G100" s="302">
        <v>0.82002196137247974</v>
      </c>
      <c r="H100" s="302">
        <v>0.27824055371938178</v>
      </c>
      <c r="I100" s="302">
        <v>9.9918820564697072E-2</v>
      </c>
      <c r="J100" s="302">
        <f t="shared" si="52"/>
        <v>1.1981813356565585</v>
      </c>
      <c r="K100" s="303"/>
      <c r="L100" s="302">
        <v>0.82593720105823731</v>
      </c>
      <c r="M100" s="302">
        <v>0.26680765440412507</v>
      </c>
      <c r="N100" s="302">
        <v>8.1712897992972752E-2</v>
      </c>
      <c r="O100" s="302">
        <f t="shared" si="51"/>
        <v>1.1744577534553351</v>
      </c>
    </row>
    <row r="101" spans="1:15" s="236" customFormat="1" x14ac:dyDescent="0.2">
      <c r="A101" s="237" t="str">
        <f>name!E$11</f>
        <v>Process, plant and machine operatives</v>
      </c>
      <c r="B101" s="302">
        <v>3.8470092544382721</v>
      </c>
      <c r="C101" s="302">
        <v>0.26614048149841069</v>
      </c>
      <c r="D101" s="302">
        <v>0.23403208365467487</v>
      </c>
      <c r="E101" s="302">
        <f t="shared" si="49"/>
        <v>4.3471818195913583</v>
      </c>
      <c r="F101" s="303"/>
      <c r="G101" s="302">
        <v>3.3672373565783573</v>
      </c>
      <c r="H101" s="302">
        <v>0.32157436624570029</v>
      </c>
      <c r="I101" s="302">
        <v>0.24159541788146668</v>
      </c>
      <c r="J101" s="302">
        <f t="shared" si="52"/>
        <v>3.9304071407055243</v>
      </c>
      <c r="K101" s="303"/>
      <c r="L101" s="302">
        <v>3.1680454566358565</v>
      </c>
      <c r="M101" s="302">
        <v>0.41513491969283212</v>
      </c>
      <c r="N101" s="302">
        <v>0.2301338397152721</v>
      </c>
      <c r="O101" s="302">
        <f t="shared" si="51"/>
        <v>3.8133142160439606</v>
      </c>
    </row>
    <row r="102" spans="1:15" s="236" customFormat="1" x14ac:dyDescent="0.2">
      <c r="A102" s="237" t="str">
        <f>name!E$12</f>
        <v>Elementary occupations</v>
      </c>
      <c r="B102" s="302">
        <v>1.5879666118467881</v>
      </c>
      <c r="C102" s="302">
        <v>0.30125077639095449</v>
      </c>
      <c r="D102" s="302">
        <v>0.27015733602964415</v>
      </c>
      <c r="E102" s="302">
        <f t="shared" si="49"/>
        <v>2.1593747242673866</v>
      </c>
      <c r="F102" s="303"/>
      <c r="G102" s="302">
        <v>1.3351871756171318</v>
      </c>
      <c r="H102" s="302">
        <v>0.31392961188174906</v>
      </c>
      <c r="I102" s="302">
        <v>0.13654258542366354</v>
      </c>
      <c r="J102" s="302">
        <f t="shared" si="52"/>
        <v>1.7856593729225445</v>
      </c>
      <c r="K102" s="303"/>
      <c r="L102" s="302">
        <v>0.87844589714218391</v>
      </c>
      <c r="M102" s="302">
        <v>0.22964711548814049</v>
      </c>
      <c r="N102" s="302">
        <v>0.12672305576566292</v>
      </c>
      <c r="O102" s="302">
        <f t="shared" si="51"/>
        <v>1.2348160683959872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30.087444544360753</v>
      </c>
      <c r="C104" s="311">
        <f t="shared" ref="C104:E104" si="53">SUM(C94:C102)</f>
        <v>2.6307193704789786</v>
      </c>
      <c r="D104" s="311">
        <f t="shared" si="53"/>
        <v>4.4038360851602754</v>
      </c>
      <c r="E104" s="311">
        <f t="shared" si="53"/>
        <v>37.122000000000007</v>
      </c>
      <c r="F104" s="311"/>
      <c r="G104" s="311">
        <f t="shared" ref="G104:J104" si="54">SUM(G94:G102)</f>
        <v>31.368336978105123</v>
      </c>
      <c r="H104" s="311">
        <f t="shared" si="54"/>
        <v>3.4741463135827071</v>
      </c>
      <c r="I104" s="311">
        <f t="shared" si="54"/>
        <v>3.7545167083122157</v>
      </c>
      <c r="J104" s="311">
        <f t="shared" si="54"/>
        <v>38.597000000000051</v>
      </c>
      <c r="K104" s="311"/>
      <c r="L104" s="311">
        <f t="shared" ref="L104:O104" si="55">SUM(L94:L102)</f>
        <v>28.208120030920213</v>
      </c>
      <c r="M104" s="311">
        <f t="shared" si="55"/>
        <v>3.2206972295881204</v>
      </c>
      <c r="N104" s="311">
        <f t="shared" si="55"/>
        <v>3.4571827394917434</v>
      </c>
      <c r="O104" s="311">
        <f t="shared" si="55"/>
        <v>34.886000000000074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0.20907273851248437</v>
      </c>
      <c r="C111" s="302">
        <v>4.7914193606282199E-3</v>
      </c>
      <c r="D111" s="302">
        <v>2.0406626062610036E-2</v>
      </c>
      <c r="E111" s="302">
        <f>SUM(B111:D111)</f>
        <v>0.23427078393572262</v>
      </c>
      <c r="F111" s="303"/>
      <c r="G111" s="302">
        <v>0.28834931375974437</v>
      </c>
      <c r="H111" s="302">
        <v>9.1424782909876601E-3</v>
      </c>
      <c r="I111" s="302">
        <v>3.1270535893330953E-2</v>
      </c>
      <c r="J111" s="302">
        <f>SUM(G111:I111)</f>
        <v>0.32876232794406302</v>
      </c>
      <c r="K111" s="303"/>
      <c r="L111" s="302">
        <v>0.29750395174456795</v>
      </c>
      <c r="M111" s="302">
        <v>9.0644268652788438E-3</v>
      </c>
      <c r="N111" s="302">
        <v>1.8127317812298947E-2</v>
      </c>
      <c r="O111" s="302">
        <f>SUM(L111:N111)</f>
        <v>0.32469569642214574</v>
      </c>
    </row>
    <row r="112" spans="1:15" s="236" customFormat="1" x14ac:dyDescent="0.2">
      <c r="A112" s="237" t="str">
        <f>name!E$5</f>
        <v>Professional occupations</v>
      </c>
      <c r="B112" s="302">
        <v>0.38575798810659845</v>
      </c>
      <c r="C112" s="302">
        <v>5.0584501337868097E-3</v>
      </c>
      <c r="D112" s="302">
        <v>2.8167270134860083E-2</v>
      </c>
      <c r="E112" s="302">
        <f t="shared" ref="E112:E119" si="56">SUM(B112:D112)</f>
        <v>0.41898370837524535</v>
      </c>
      <c r="F112" s="303"/>
      <c r="G112" s="302">
        <v>0.60655513625731283</v>
      </c>
      <c r="H112" s="302">
        <v>8.7802636368880475E-3</v>
      </c>
      <c r="I112" s="302">
        <v>2.8371758324742338E-2</v>
      </c>
      <c r="J112" s="302">
        <f t="shared" ref="J112:J114" si="57">SUM(G112:I112)</f>
        <v>0.6437071582189432</v>
      </c>
      <c r="K112" s="303"/>
      <c r="L112" s="302">
        <v>0.68023600375079696</v>
      </c>
      <c r="M112" s="302">
        <v>8.7042431007773088E-3</v>
      </c>
      <c r="N112" s="302">
        <v>9.989330454890066E-3</v>
      </c>
      <c r="O112" s="302">
        <f t="shared" ref="O112:O119" si="58">SUM(L112:N112)</f>
        <v>0.69892957730646432</v>
      </c>
    </row>
    <row r="113" spans="1:15" s="236" customFormat="1" x14ac:dyDescent="0.2">
      <c r="A113" s="237" t="str">
        <f>name!E$6</f>
        <v>Associate professional occupations</v>
      </c>
      <c r="B113" s="302">
        <v>0.24337668526768858</v>
      </c>
      <c r="C113" s="302">
        <v>8.9267026687008099E-3</v>
      </c>
      <c r="D113" s="302">
        <v>1.0959862329941669E-2</v>
      </c>
      <c r="E113" s="302">
        <f t="shared" si="56"/>
        <v>0.26326325026633107</v>
      </c>
      <c r="F113" s="303"/>
      <c r="G113" s="302">
        <v>0.36594297131830772</v>
      </c>
      <c r="H113" s="302">
        <v>1.3102374234507611E-2</v>
      </c>
      <c r="I113" s="302">
        <v>2.8907167279572356E-2</v>
      </c>
      <c r="J113" s="302">
        <f t="shared" si="57"/>
        <v>0.4079525128323877</v>
      </c>
      <c r="K113" s="303"/>
      <c r="L113" s="302">
        <v>0.32079586944436977</v>
      </c>
      <c r="M113" s="302">
        <v>1.2756333244538837E-2</v>
      </c>
      <c r="N113" s="302">
        <v>1.0918171926109291E-2</v>
      </c>
      <c r="O113" s="302">
        <f t="shared" si="58"/>
        <v>0.34447037461501789</v>
      </c>
    </row>
    <row r="114" spans="1:15" s="236" customFormat="1" x14ac:dyDescent="0.2">
      <c r="A114" s="237" t="str">
        <f>name!E$7</f>
        <v>Administrative and secretarial occupations</v>
      </c>
      <c r="B114" s="302">
        <v>0.11010080817672205</v>
      </c>
      <c r="C114" s="302">
        <v>2.4642554985649479E-2</v>
      </c>
      <c r="D114" s="302">
        <v>6.5866282517716883E-3</v>
      </c>
      <c r="E114" s="302">
        <f t="shared" si="56"/>
        <v>0.14132999141414324</v>
      </c>
      <c r="F114" s="303"/>
      <c r="G114" s="302">
        <v>0.13293360816482874</v>
      </c>
      <c r="H114" s="302">
        <v>3.1309342273610513E-2</v>
      </c>
      <c r="I114" s="302">
        <v>1.0706456285212641E-2</v>
      </c>
      <c r="J114" s="302">
        <f t="shared" si="57"/>
        <v>0.17494940672365189</v>
      </c>
      <c r="K114" s="303"/>
      <c r="L114" s="302">
        <v>7.6206736523395963E-2</v>
      </c>
      <c r="M114" s="302">
        <v>2.3371367185208197E-2</v>
      </c>
      <c r="N114" s="302">
        <v>4.4023506551808082E-2</v>
      </c>
      <c r="O114" s="302">
        <f t="shared" si="58"/>
        <v>0.14360161026041224</v>
      </c>
    </row>
    <row r="115" spans="1:15" s="236" customFormat="1" x14ac:dyDescent="0.2">
      <c r="A115" s="237" t="str">
        <f>name!E$8</f>
        <v>Skilled trades occupations</v>
      </c>
      <c r="B115" s="302">
        <v>0.36238440334199945</v>
      </c>
      <c r="C115" s="302">
        <v>6.8112759686702945E-3</v>
      </c>
      <c r="D115" s="302">
        <v>2.9235768621392551E-2</v>
      </c>
      <c r="E115" s="302">
        <f t="shared" si="56"/>
        <v>0.39843144793206231</v>
      </c>
      <c r="F115" s="303"/>
      <c r="G115" s="302">
        <v>0.36608761421960939</v>
      </c>
      <c r="H115" s="302">
        <v>5.7630213676710751E-3</v>
      </c>
      <c r="I115" s="302">
        <v>4.0027220751047948E-2</v>
      </c>
      <c r="J115" s="302">
        <f>SUM(G115:I115)</f>
        <v>0.41187785633832841</v>
      </c>
      <c r="K115" s="303"/>
      <c r="L115" s="302">
        <v>0.31210671711648263</v>
      </c>
      <c r="M115" s="302">
        <v>4.2249344617429647E-3</v>
      </c>
      <c r="N115" s="302">
        <v>4.4374382252052473E-2</v>
      </c>
      <c r="O115" s="302">
        <f t="shared" si="58"/>
        <v>0.36070603383027811</v>
      </c>
    </row>
    <row r="116" spans="1:15" s="236" customFormat="1" x14ac:dyDescent="0.2">
      <c r="A116" s="237" t="str">
        <f>name!E$9</f>
        <v>Caring, leisure and other service occupations</v>
      </c>
      <c r="B116" s="302">
        <v>2.7014572911799553E-2</v>
      </c>
      <c r="C116" s="302">
        <v>1.4794548465800349E-3</v>
      </c>
      <c r="D116" s="302">
        <v>1.273376820285314E-3</v>
      </c>
      <c r="E116" s="302">
        <f t="shared" si="56"/>
        <v>2.9767404578664901E-2</v>
      </c>
      <c r="F116" s="303"/>
      <c r="G116" s="302">
        <v>3.1971378941480923E-2</v>
      </c>
      <c r="H116" s="302">
        <v>1.5888978324122343E-3</v>
      </c>
      <c r="I116" s="302">
        <v>3.2286047683808113E-2</v>
      </c>
      <c r="J116" s="302">
        <f t="shared" ref="J116:J119" si="59">SUM(G116:I116)</f>
        <v>6.5846324457701277E-2</v>
      </c>
      <c r="K116" s="303"/>
      <c r="L116" s="302">
        <v>3.2951995322067065E-2</v>
      </c>
      <c r="M116" s="302">
        <v>9.8748198306637799E-4</v>
      </c>
      <c r="N116" s="302">
        <v>2.7182451907020681E-2</v>
      </c>
      <c r="O116" s="302">
        <f t="shared" si="58"/>
        <v>6.1121929212154119E-2</v>
      </c>
    </row>
    <row r="117" spans="1:15" s="236" customFormat="1" x14ac:dyDescent="0.2">
      <c r="A117" s="237" t="str">
        <f>name!E$10</f>
        <v>Sales and customer service occupations</v>
      </c>
      <c r="B117" s="302">
        <v>0.15952255620275294</v>
      </c>
      <c r="C117" s="302">
        <v>6.0265024153303676E-2</v>
      </c>
      <c r="D117" s="302">
        <v>1.3015357632031769E-2</v>
      </c>
      <c r="E117" s="302">
        <f t="shared" si="56"/>
        <v>0.23280293798808838</v>
      </c>
      <c r="F117" s="303"/>
      <c r="G117" s="302">
        <v>0.1861413229587314</v>
      </c>
      <c r="H117" s="302">
        <v>8.1895843873815155E-2</v>
      </c>
      <c r="I117" s="302">
        <v>8.4002180763723851E-3</v>
      </c>
      <c r="J117" s="302">
        <f t="shared" si="59"/>
        <v>0.27643738490891889</v>
      </c>
      <c r="K117" s="303"/>
      <c r="L117" s="302">
        <v>0.18267076399356905</v>
      </c>
      <c r="M117" s="302">
        <v>9.0968861274659127E-2</v>
      </c>
      <c r="N117" s="302">
        <v>4.7776362976385232E-3</v>
      </c>
      <c r="O117" s="302">
        <f t="shared" si="58"/>
        <v>0.27841726156586666</v>
      </c>
    </row>
    <row r="118" spans="1:15" s="236" customFormat="1" x14ac:dyDescent="0.2">
      <c r="A118" s="237" t="str">
        <f>name!E$11</f>
        <v>Process, plant and machine operatives</v>
      </c>
      <c r="B118" s="302">
        <v>6.9230785968814212E-2</v>
      </c>
      <c r="C118" s="302">
        <v>1.5294323669450742E-3</v>
      </c>
      <c r="D118" s="302">
        <v>1.377207134382308E-2</v>
      </c>
      <c r="E118" s="302">
        <f t="shared" si="56"/>
        <v>8.4532289679582359E-2</v>
      </c>
      <c r="F118" s="303"/>
      <c r="G118" s="302">
        <v>7.1444795655564108E-2</v>
      </c>
      <c r="H118" s="302">
        <v>1.8245562172058576E-3</v>
      </c>
      <c r="I118" s="302">
        <v>5.3234550073830537E-3</v>
      </c>
      <c r="J118" s="302">
        <f t="shared" si="59"/>
        <v>7.8592806880153021E-2</v>
      </c>
      <c r="K118" s="303"/>
      <c r="L118" s="302">
        <v>8.064107364509511E-2</v>
      </c>
      <c r="M118" s="302">
        <v>2.0329787636227462E-3</v>
      </c>
      <c r="N118" s="302">
        <v>1.3529827856365145E-2</v>
      </c>
      <c r="O118" s="302">
        <f t="shared" si="58"/>
        <v>9.6203880265083003E-2</v>
      </c>
    </row>
    <row r="119" spans="1:15" s="236" customFormat="1" x14ac:dyDescent="0.2">
      <c r="A119" s="237" t="str">
        <f>name!E$12</f>
        <v>Elementary occupations</v>
      </c>
      <c r="B119" s="302">
        <v>2.155966621372973E-2</v>
      </c>
      <c r="C119" s="302">
        <v>3.7566186568242952E-3</v>
      </c>
      <c r="D119" s="302">
        <v>5.3019009596040846E-3</v>
      </c>
      <c r="E119" s="302">
        <f t="shared" si="56"/>
        <v>3.0618185830158112E-2</v>
      </c>
      <c r="F119" s="303"/>
      <c r="G119" s="302">
        <v>2.2432179842401669E-2</v>
      </c>
      <c r="H119" s="302">
        <v>3.499732639217218E-3</v>
      </c>
      <c r="I119" s="302">
        <v>1.7942309214237211E-2</v>
      </c>
      <c r="J119" s="302">
        <f t="shared" si="59"/>
        <v>4.38742216958561E-2</v>
      </c>
      <c r="K119" s="303"/>
      <c r="L119" s="302">
        <v>1.2057415844763966E-2</v>
      </c>
      <c r="M119" s="302">
        <v>1.3024853534875961E-3</v>
      </c>
      <c r="N119" s="302">
        <v>1.8493735324327975E-2</v>
      </c>
      <c r="O119" s="302">
        <f t="shared" si="58"/>
        <v>3.185363652257954E-2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1.5880202047025893</v>
      </c>
      <c r="C121" s="311">
        <f t="shared" ref="C121:E121" si="60">SUM(C111:C119)</f>
        <v>0.11726093314108868</v>
      </c>
      <c r="D121" s="311">
        <f t="shared" si="60"/>
        <v>0.12871886215632025</v>
      </c>
      <c r="E121" s="311">
        <f t="shared" si="60"/>
        <v>1.8339999999999985</v>
      </c>
      <c r="F121" s="311"/>
      <c r="G121" s="311">
        <f t="shared" ref="G121:J121" si="61">SUM(G111:G119)</f>
        <v>2.0718583211179809</v>
      </c>
      <c r="H121" s="311">
        <f t="shared" si="61"/>
        <v>0.15690651036631539</v>
      </c>
      <c r="I121" s="311">
        <f t="shared" si="61"/>
        <v>0.20323516851570697</v>
      </c>
      <c r="J121" s="311">
        <f t="shared" si="61"/>
        <v>2.4320000000000035</v>
      </c>
      <c r="K121" s="311"/>
      <c r="L121" s="311">
        <f t="shared" ref="L121:O121" si="62">SUM(L111:L119)</f>
        <v>1.9951705273851086</v>
      </c>
      <c r="M121" s="311">
        <f t="shared" si="62"/>
        <v>0.15341311223238197</v>
      </c>
      <c r="N121" s="311">
        <f t="shared" si="62"/>
        <v>0.19141636038251117</v>
      </c>
      <c r="O121" s="311">
        <f t="shared" si="62"/>
        <v>2.3400000000000016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0.49114222820716941</v>
      </c>
      <c r="C128" s="302">
        <v>1.9759980889497784E-2</v>
      </c>
      <c r="D128" s="302">
        <v>1.0713653229578117E-2</v>
      </c>
      <c r="E128" s="302">
        <f>SUM(B128:D128)</f>
        <v>0.52161586232624524</v>
      </c>
      <c r="F128" s="303"/>
      <c r="G128" s="302">
        <v>0.58812158140724702</v>
      </c>
      <c r="H128" s="302">
        <v>6.7240110572818979E-2</v>
      </c>
      <c r="I128" s="302">
        <v>5.5201392145654393E-2</v>
      </c>
      <c r="J128" s="302">
        <f>SUM(G128:I128)</f>
        <v>0.71056308412572045</v>
      </c>
      <c r="K128" s="303"/>
      <c r="L128" s="302">
        <v>0.71443323715793428</v>
      </c>
      <c r="M128" s="302">
        <v>0.10333083223936194</v>
      </c>
      <c r="N128" s="302">
        <v>6.2605391370426408E-2</v>
      </c>
      <c r="O128" s="302">
        <f>SUM(L128:N128)</f>
        <v>0.8803694607677226</v>
      </c>
    </row>
    <row r="129" spans="1:15" s="236" customFormat="1" x14ac:dyDescent="0.2">
      <c r="A129" s="237" t="str">
        <f>name!E$5</f>
        <v>Professional occupations</v>
      </c>
      <c r="B129" s="302">
        <v>0.4678756439850873</v>
      </c>
      <c r="C129" s="302">
        <v>3.9052478201655971E-2</v>
      </c>
      <c r="D129" s="302">
        <v>1.1243841249437543E-2</v>
      </c>
      <c r="E129" s="302">
        <f t="shared" ref="E129:E136" si="63">SUM(B129:D129)</f>
        <v>0.51817196343618077</v>
      </c>
      <c r="F129" s="303"/>
      <c r="G129" s="302">
        <v>0.6275315540762757</v>
      </c>
      <c r="H129" s="302">
        <v>6.2963033737019489E-2</v>
      </c>
      <c r="I129" s="302">
        <v>2.5134905992608699E-2</v>
      </c>
      <c r="J129" s="302">
        <f t="shared" ref="J129:J131" si="64">SUM(G129:I129)</f>
        <v>0.7156294938059039</v>
      </c>
      <c r="K129" s="303"/>
      <c r="L129" s="302">
        <v>0.83887700084190497</v>
      </c>
      <c r="M129" s="302">
        <v>8.2713587104132041E-2</v>
      </c>
      <c r="N129" s="302">
        <v>2.3879375276115247E-2</v>
      </c>
      <c r="O129" s="302">
        <f t="shared" ref="O129:O136" si="65">SUM(L129:N129)</f>
        <v>0.94546996322215227</v>
      </c>
    </row>
    <row r="130" spans="1:15" s="236" customFormat="1" x14ac:dyDescent="0.2">
      <c r="A130" s="237" t="str">
        <f>name!E$6</f>
        <v>Associate professional occupations</v>
      </c>
      <c r="B130" s="302">
        <v>0.48547194778397068</v>
      </c>
      <c r="C130" s="302">
        <v>4.3848292160682971E-2</v>
      </c>
      <c r="D130" s="302">
        <v>1.5830817032446553E-2</v>
      </c>
      <c r="E130" s="302">
        <f t="shared" si="63"/>
        <v>0.5451510569771002</v>
      </c>
      <c r="F130" s="303"/>
      <c r="G130" s="302">
        <v>0.56939039118378787</v>
      </c>
      <c r="H130" s="302">
        <v>5.4498335262197939E-2</v>
      </c>
      <c r="I130" s="302">
        <v>1.5058970198403552E-2</v>
      </c>
      <c r="J130" s="302">
        <f t="shared" si="64"/>
        <v>0.63894769664438933</v>
      </c>
      <c r="K130" s="303"/>
      <c r="L130" s="302">
        <v>0.72170705814517599</v>
      </c>
      <c r="M130" s="302">
        <v>5.4543111208797811E-2</v>
      </c>
      <c r="N130" s="302">
        <v>1.538887825637791E-2</v>
      </c>
      <c r="O130" s="302">
        <f t="shared" si="65"/>
        <v>0.79163904761035175</v>
      </c>
    </row>
    <row r="131" spans="1:15" s="236" customFormat="1" x14ac:dyDescent="0.2">
      <c r="A131" s="237" t="str">
        <f>name!E$7</f>
        <v>Administrative and secretarial occupations</v>
      </c>
      <c r="B131" s="302">
        <v>0.17878933114871332</v>
      </c>
      <c r="C131" s="302">
        <v>7.3588577603224667E-2</v>
      </c>
      <c r="D131" s="302">
        <v>5.9519579821777965E-3</v>
      </c>
      <c r="E131" s="302">
        <f t="shared" si="63"/>
        <v>0.25832986673411579</v>
      </c>
      <c r="F131" s="303"/>
      <c r="G131" s="302">
        <v>0.16685250030783433</v>
      </c>
      <c r="H131" s="302">
        <v>8.7118318497396749E-2</v>
      </c>
      <c r="I131" s="302">
        <v>3.1935280688157809E-3</v>
      </c>
      <c r="J131" s="302">
        <f t="shared" si="64"/>
        <v>0.25716434687404688</v>
      </c>
      <c r="K131" s="303"/>
      <c r="L131" s="302">
        <v>0.13189445321573531</v>
      </c>
      <c r="M131" s="302">
        <v>8.4847577125996179E-2</v>
      </c>
      <c r="N131" s="302">
        <v>5.1778410164921105E-3</v>
      </c>
      <c r="O131" s="302">
        <f t="shared" si="65"/>
        <v>0.22191987135822361</v>
      </c>
    </row>
    <row r="132" spans="1:15" s="236" customFormat="1" x14ac:dyDescent="0.2">
      <c r="A132" s="237" t="str">
        <f>name!E$8</f>
        <v>Skilled trades occupations</v>
      </c>
      <c r="B132" s="302">
        <v>0.27517005115395127</v>
      </c>
      <c r="C132" s="302">
        <v>3.0444639996716174E-2</v>
      </c>
      <c r="D132" s="302">
        <v>2.5382271000241874E-2</v>
      </c>
      <c r="E132" s="302">
        <f t="shared" si="63"/>
        <v>0.33099696215090929</v>
      </c>
      <c r="F132" s="303"/>
      <c r="G132" s="302">
        <v>0.27793937249199174</v>
      </c>
      <c r="H132" s="302">
        <v>7.6904148998747382E-2</v>
      </c>
      <c r="I132" s="302">
        <v>6.3311043120383548E-2</v>
      </c>
      <c r="J132" s="302">
        <f>SUM(G132:I132)</f>
        <v>0.41815456461112266</v>
      </c>
      <c r="K132" s="303"/>
      <c r="L132" s="302">
        <v>0.35089376982935816</v>
      </c>
      <c r="M132" s="302">
        <v>0.11971645709390262</v>
      </c>
      <c r="N132" s="302">
        <v>6.3549360712251146E-2</v>
      </c>
      <c r="O132" s="302">
        <f t="shared" si="65"/>
        <v>0.53415958763551186</v>
      </c>
    </row>
    <row r="133" spans="1:15" s="236" customFormat="1" x14ac:dyDescent="0.2">
      <c r="A133" s="237" t="str">
        <f>name!E$9</f>
        <v>Caring, leisure and other service occupations</v>
      </c>
      <c r="B133" s="302">
        <v>7.5978466219022517E-2</v>
      </c>
      <c r="C133" s="302">
        <v>1.4340371075466917E-2</v>
      </c>
      <c r="D133" s="302">
        <v>1.0252448073662606E-2</v>
      </c>
      <c r="E133" s="302">
        <f t="shared" si="63"/>
        <v>0.10057128536815203</v>
      </c>
      <c r="F133" s="303"/>
      <c r="G133" s="302">
        <v>7.7622651044315191E-2</v>
      </c>
      <c r="H133" s="302">
        <v>2.0569809755236614E-2</v>
      </c>
      <c r="I133" s="302">
        <v>2.3708492337972497E-3</v>
      </c>
      <c r="J133" s="302">
        <f t="shared" ref="J133:J136" si="66">SUM(G133:I133)</f>
        <v>0.10056331003334906</v>
      </c>
      <c r="K133" s="303"/>
      <c r="L133" s="302">
        <v>0.11271862933279052</v>
      </c>
      <c r="M133" s="302">
        <v>1.9096851648782106E-2</v>
      </c>
      <c r="N133" s="302">
        <v>3.4374744052203176E-3</v>
      </c>
      <c r="O133" s="302">
        <f t="shared" si="65"/>
        <v>0.13525295538679294</v>
      </c>
    </row>
    <row r="134" spans="1:15" s="236" customFormat="1" x14ac:dyDescent="0.2">
      <c r="A134" s="237" t="str">
        <f>name!E$10</f>
        <v>Sales and customer service occupations</v>
      </c>
      <c r="B134" s="302">
        <v>8.1917686679371063E-2</v>
      </c>
      <c r="C134" s="302">
        <v>4.0153782876549443E-2</v>
      </c>
      <c r="D134" s="302">
        <v>4.5732925713084975E-3</v>
      </c>
      <c r="E134" s="302">
        <f t="shared" si="63"/>
        <v>0.126644762127229</v>
      </c>
      <c r="F134" s="303"/>
      <c r="G134" s="302">
        <v>8.5699081242760822E-2</v>
      </c>
      <c r="H134" s="302">
        <v>5.2903951664570611E-2</v>
      </c>
      <c r="I134" s="302">
        <v>9.9454704532388628E-3</v>
      </c>
      <c r="J134" s="302">
        <f t="shared" si="66"/>
        <v>0.14854850336057032</v>
      </c>
      <c r="K134" s="303"/>
      <c r="L134" s="302">
        <v>0.11394763784514661</v>
      </c>
      <c r="M134" s="302">
        <v>6.5286815099762321E-2</v>
      </c>
      <c r="N134" s="302">
        <v>9.098319259211448E-3</v>
      </c>
      <c r="O134" s="302">
        <f t="shared" si="65"/>
        <v>0.18833277220412037</v>
      </c>
    </row>
    <row r="135" spans="1:15" s="236" customFormat="1" x14ac:dyDescent="0.2">
      <c r="A135" s="237" t="str">
        <f>name!E$11</f>
        <v>Process, plant and machine operatives</v>
      </c>
      <c r="B135" s="302">
        <v>0.69570565469987578</v>
      </c>
      <c r="C135" s="302">
        <v>3.0722867671230419E-2</v>
      </c>
      <c r="D135" s="302">
        <v>5.2814542345207697E-3</v>
      </c>
      <c r="E135" s="302">
        <f t="shared" si="63"/>
        <v>0.73170997660562698</v>
      </c>
      <c r="F135" s="303"/>
      <c r="G135" s="302">
        <v>0.64857995913291011</v>
      </c>
      <c r="H135" s="302">
        <v>0.10527105265423464</v>
      </c>
      <c r="I135" s="302">
        <v>1.7787651783706906E-2</v>
      </c>
      <c r="J135" s="302">
        <f t="shared" si="66"/>
        <v>0.77163866357085165</v>
      </c>
      <c r="K135" s="303"/>
      <c r="L135" s="302">
        <v>0.86920642778011203</v>
      </c>
      <c r="M135" s="302">
        <v>0.14194436953926692</v>
      </c>
      <c r="N135" s="302">
        <v>2.0146765887642311E-2</v>
      </c>
      <c r="O135" s="302">
        <f t="shared" si="65"/>
        <v>1.0312975632070214</v>
      </c>
    </row>
    <row r="136" spans="1:15" s="236" customFormat="1" x14ac:dyDescent="0.2">
      <c r="A136" s="237" t="str">
        <f>name!E$12</f>
        <v>Elementary occupations</v>
      </c>
      <c r="B136" s="302">
        <v>0.6787457186492919</v>
      </c>
      <c r="C136" s="302">
        <v>3.282789904749088E-2</v>
      </c>
      <c r="D136" s="302">
        <v>1.8234646577661006E-2</v>
      </c>
      <c r="E136" s="302">
        <f t="shared" si="63"/>
        <v>0.72980826427444379</v>
      </c>
      <c r="F136" s="303"/>
      <c r="G136" s="302">
        <v>0.60347564275310006</v>
      </c>
      <c r="H136" s="302">
        <v>4.2917215735759143E-2</v>
      </c>
      <c r="I136" s="302">
        <v>9.3974784851828842E-3</v>
      </c>
      <c r="J136" s="302">
        <f t="shared" si="66"/>
        <v>0.6557903369740421</v>
      </c>
      <c r="K136" s="303"/>
      <c r="L136" s="302">
        <v>0.55399530106483219</v>
      </c>
      <c r="M136" s="302">
        <v>2.4302656384543538E-2</v>
      </c>
      <c r="N136" s="302">
        <v>1.2260821158723297E-2</v>
      </c>
      <c r="O136" s="302">
        <f t="shared" si="65"/>
        <v>0.59055877860809902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3.4307967285264533</v>
      </c>
      <c r="C138" s="311">
        <f t="shared" ref="C138:E138" si="67">SUM(C128:C136)</f>
        <v>0.32473888952251523</v>
      </c>
      <c r="D138" s="311">
        <f t="shared" si="67"/>
        <v>0.10746438195103476</v>
      </c>
      <c r="E138" s="311">
        <f t="shared" si="67"/>
        <v>3.8630000000000035</v>
      </c>
      <c r="F138" s="311"/>
      <c r="G138" s="311">
        <f t="shared" ref="G138:J138" si="68">SUM(G128:G136)</f>
        <v>3.6452127336402231</v>
      </c>
      <c r="H138" s="311">
        <f t="shared" si="68"/>
        <v>0.57038597687798154</v>
      </c>
      <c r="I138" s="311">
        <f t="shared" si="68"/>
        <v>0.2014012894817919</v>
      </c>
      <c r="J138" s="311">
        <f t="shared" si="68"/>
        <v>4.4169999999999963</v>
      </c>
      <c r="K138" s="311"/>
      <c r="L138" s="311">
        <f t="shared" ref="L138:O138" si="69">SUM(L128:L136)</f>
        <v>4.4076735152129896</v>
      </c>
      <c r="M138" s="311">
        <f t="shared" si="69"/>
        <v>0.69578225744454547</v>
      </c>
      <c r="N138" s="311">
        <f t="shared" si="69"/>
        <v>0.2155442273424602</v>
      </c>
      <c r="O138" s="311">
        <f t="shared" si="69"/>
        <v>5.3189999999999955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4.68336689554034</v>
      </c>
      <c r="C145" s="302">
        <v>0.33159030126448852</v>
      </c>
      <c r="D145" s="302">
        <v>1.4262707883555166</v>
      </c>
      <c r="E145" s="302">
        <f>SUM(B145:D145)</f>
        <v>6.4412279851603449</v>
      </c>
      <c r="F145" s="303"/>
      <c r="G145" s="302">
        <v>5.7962058794171227</v>
      </c>
      <c r="H145" s="302">
        <v>0.79537108351846875</v>
      </c>
      <c r="I145" s="302">
        <v>2.336274483389424</v>
      </c>
      <c r="J145" s="302">
        <f>SUM(G145:I145)</f>
        <v>8.9278514463250147</v>
      </c>
      <c r="K145" s="303"/>
      <c r="L145" s="302">
        <v>7.2348218961714785</v>
      </c>
      <c r="M145" s="302">
        <v>0.99376656228918958</v>
      </c>
      <c r="N145" s="302">
        <v>2.7324353458530526</v>
      </c>
      <c r="O145" s="302">
        <f>SUM(L145:N145)</f>
        <v>10.961023804313722</v>
      </c>
    </row>
    <row r="146" spans="1:15" s="236" customFormat="1" x14ac:dyDescent="0.2">
      <c r="A146" s="237" t="str">
        <f>name!E$5</f>
        <v>Professional occupations</v>
      </c>
      <c r="B146" s="302">
        <v>4.9518693298150893</v>
      </c>
      <c r="C146" s="302">
        <v>0.20471964205083715</v>
      </c>
      <c r="D146" s="302">
        <v>0.69992798182503546</v>
      </c>
      <c r="E146" s="302">
        <f t="shared" ref="E146:E153" si="70">SUM(B146:D146)</f>
        <v>5.8565169536909618</v>
      </c>
      <c r="F146" s="303"/>
      <c r="G146" s="302">
        <v>6.8929531778192379</v>
      </c>
      <c r="H146" s="302">
        <v>0.43570994277384395</v>
      </c>
      <c r="I146" s="302">
        <v>0.98965512564259173</v>
      </c>
      <c r="J146" s="302">
        <f t="shared" ref="J146:J148" si="71">SUM(G146:I146)</f>
        <v>8.3183182462356733</v>
      </c>
      <c r="K146" s="303"/>
      <c r="L146" s="302">
        <v>10.226997563971425</v>
      </c>
      <c r="M146" s="302">
        <v>0.55226772091399079</v>
      </c>
      <c r="N146" s="302">
        <v>0.85183726008674165</v>
      </c>
      <c r="O146" s="302">
        <f t="shared" ref="O146:O153" si="72">SUM(L146:N146)</f>
        <v>11.631102544972157</v>
      </c>
    </row>
    <row r="147" spans="1:15" s="236" customFormat="1" x14ac:dyDescent="0.2">
      <c r="A147" s="237" t="str">
        <f>name!E$6</f>
        <v>Associate professional occupations</v>
      </c>
      <c r="B147" s="302">
        <v>2.8423062315776693</v>
      </c>
      <c r="C147" s="302">
        <v>0.25564645721841434</v>
      </c>
      <c r="D147" s="302">
        <v>0.32296425904965631</v>
      </c>
      <c r="E147" s="302">
        <f t="shared" si="70"/>
        <v>3.4209169478457397</v>
      </c>
      <c r="F147" s="303"/>
      <c r="G147" s="302">
        <v>3.7302575574301962</v>
      </c>
      <c r="H147" s="302">
        <v>0.46571995262380939</v>
      </c>
      <c r="I147" s="302">
        <v>0.39771351204196165</v>
      </c>
      <c r="J147" s="302">
        <f t="shared" si="71"/>
        <v>4.5936910220959666</v>
      </c>
      <c r="K147" s="303"/>
      <c r="L147" s="302">
        <v>4.4857153891957697</v>
      </c>
      <c r="M147" s="302">
        <v>0.50884473058459601</v>
      </c>
      <c r="N147" s="302">
        <v>0.41079468433229888</v>
      </c>
      <c r="O147" s="302">
        <f t="shared" si="72"/>
        <v>5.4053548041126644</v>
      </c>
    </row>
    <row r="148" spans="1:15" s="236" customFormat="1" x14ac:dyDescent="0.2">
      <c r="A148" s="237" t="str">
        <f>name!E$7</f>
        <v>Administrative and secretarial occupations</v>
      </c>
      <c r="B148" s="302">
        <v>2.1129445178865001</v>
      </c>
      <c r="C148" s="302">
        <v>1.824860207907383</v>
      </c>
      <c r="D148" s="302">
        <v>0.6332600967221117</v>
      </c>
      <c r="E148" s="302">
        <f t="shared" si="70"/>
        <v>4.5710648225159947</v>
      </c>
      <c r="F148" s="303"/>
      <c r="G148" s="302">
        <v>2.3168108754399022</v>
      </c>
      <c r="H148" s="302">
        <v>2.3658780277041389</v>
      </c>
      <c r="I148" s="302">
        <v>0.60709691922226283</v>
      </c>
      <c r="J148" s="302">
        <f t="shared" si="71"/>
        <v>5.2897858223663041</v>
      </c>
      <c r="K148" s="303"/>
      <c r="L148" s="302">
        <v>1.9367494505006033</v>
      </c>
      <c r="M148" s="302">
        <v>2.8938820923299735</v>
      </c>
      <c r="N148" s="302">
        <v>0.54127185649054543</v>
      </c>
      <c r="O148" s="302">
        <f t="shared" si="72"/>
        <v>5.3719033993211225</v>
      </c>
    </row>
    <row r="149" spans="1:15" s="236" customFormat="1" x14ac:dyDescent="0.2">
      <c r="A149" s="237" t="str">
        <f>name!E$8</f>
        <v>Skilled trades occupations</v>
      </c>
      <c r="B149" s="302">
        <v>7.9951073111583337</v>
      </c>
      <c r="C149" s="302">
        <v>0.51757665490977933</v>
      </c>
      <c r="D149" s="302">
        <v>16.214812763426561</v>
      </c>
      <c r="E149" s="302">
        <f t="shared" si="70"/>
        <v>24.727496729494675</v>
      </c>
      <c r="F149" s="303"/>
      <c r="G149" s="302">
        <v>6.9280249618892027</v>
      </c>
      <c r="H149" s="302">
        <v>0.5041476218383355</v>
      </c>
      <c r="I149" s="302">
        <v>15.391863629787753</v>
      </c>
      <c r="J149" s="302">
        <f>SUM(G149:I149)</f>
        <v>22.824036213515292</v>
      </c>
      <c r="K149" s="303"/>
      <c r="L149" s="302">
        <v>5.8456601032485116</v>
      </c>
      <c r="M149" s="302">
        <v>0.96964969858485406</v>
      </c>
      <c r="N149" s="302">
        <v>19.065624590703479</v>
      </c>
      <c r="O149" s="302">
        <f t="shared" si="72"/>
        <v>25.880934392536844</v>
      </c>
    </row>
    <row r="150" spans="1:15" s="236" customFormat="1" x14ac:dyDescent="0.2">
      <c r="A150" s="237" t="str">
        <f>name!E$9</f>
        <v>Caring, leisure and other service occupations</v>
      </c>
      <c r="B150" s="302">
        <v>0.12573286932455202</v>
      </c>
      <c r="C150" s="302">
        <v>2.8035081119757988E-2</v>
      </c>
      <c r="D150" s="302">
        <v>1.924936694031798E-2</v>
      </c>
      <c r="E150" s="302">
        <f t="shared" si="70"/>
        <v>0.173017317384628</v>
      </c>
      <c r="F150" s="303"/>
      <c r="G150" s="302">
        <v>0.14961967870264012</v>
      </c>
      <c r="H150" s="302">
        <v>4.7411522841244502E-2</v>
      </c>
      <c r="I150" s="302">
        <v>2.4678254773261719E-2</v>
      </c>
      <c r="J150" s="302">
        <f t="shared" ref="J150:J153" si="73">SUM(G150:I150)</f>
        <v>0.22170945631714634</v>
      </c>
      <c r="K150" s="303"/>
      <c r="L150" s="302">
        <v>0.18421048889090219</v>
      </c>
      <c r="M150" s="302">
        <v>4.1825760639462348E-2</v>
      </c>
      <c r="N150" s="302">
        <v>4.6623317582113494E-2</v>
      </c>
      <c r="O150" s="302">
        <f t="shared" si="72"/>
        <v>0.27265956711247807</v>
      </c>
    </row>
    <row r="151" spans="1:15" s="236" customFormat="1" x14ac:dyDescent="0.2">
      <c r="A151" s="237" t="str">
        <f>name!E$10</f>
        <v>Sales and customer service occupations</v>
      </c>
      <c r="B151" s="302">
        <v>0.49543858940527463</v>
      </c>
      <c r="C151" s="302">
        <v>0.21039236626927713</v>
      </c>
      <c r="D151" s="302">
        <v>0.11145422884719124</v>
      </c>
      <c r="E151" s="302">
        <f t="shared" si="70"/>
        <v>0.81728518452174304</v>
      </c>
      <c r="F151" s="303"/>
      <c r="G151" s="302">
        <v>0.54818586919135281</v>
      </c>
      <c r="H151" s="302">
        <v>0.3278630475292274</v>
      </c>
      <c r="I151" s="302">
        <v>0.11913501469075623</v>
      </c>
      <c r="J151" s="302">
        <f t="shared" si="73"/>
        <v>0.99518393141133654</v>
      </c>
      <c r="K151" s="303"/>
      <c r="L151" s="302">
        <v>0.74036004896363106</v>
      </c>
      <c r="M151" s="302">
        <v>0.43251555230877997</v>
      </c>
      <c r="N151" s="302">
        <v>0.14418323578546557</v>
      </c>
      <c r="O151" s="302">
        <f t="shared" si="72"/>
        <v>1.3170588370578766</v>
      </c>
    </row>
    <row r="152" spans="1:15" s="236" customFormat="1" x14ac:dyDescent="0.2">
      <c r="A152" s="237" t="str">
        <f>name!E$11</f>
        <v>Process, plant and machine operatives</v>
      </c>
      <c r="B152" s="302">
        <v>3.2467757971945699</v>
      </c>
      <c r="C152" s="302">
        <v>0.1146184809590909</v>
      </c>
      <c r="D152" s="302">
        <v>1.0672256154282957</v>
      </c>
      <c r="E152" s="302">
        <f t="shared" si="70"/>
        <v>4.4286198935819563</v>
      </c>
      <c r="F152" s="303"/>
      <c r="G152" s="302">
        <v>2.8295686313221928</v>
      </c>
      <c r="H152" s="302">
        <v>0.21621018018645488</v>
      </c>
      <c r="I152" s="302">
        <v>1.3926230184436936</v>
      </c>
      <c r="J152" s="302">
        <f t="shared" si="73"/>
        <v>4.4384018299523413</v>
      </c>
      <c r="K152" s="303"/>
      <c r="L152" s="302">
        <v>3.5744965679196645</v>
      </c>
      <c r="M152" s="302">
        <v>0.29230883479603798</v>
      </c>
      <c r="N152" s="302">
        <v>2.2039310342159668</v>
      </c>
      <c r="O152" s="302">
        <f t="shared" si="72"/>
        <v>6.0707364369316696</v>
      </c>
    </row>
    <row r="153" spans="1:15" s="236" customFormat="1" x14ac:dyDescent="0.2">
      <c r="A153" s="237" t="str">
        <f>name!E$12</f>
        <v>Elementary occupations</v>
      </c>
      <c r="B153" s="302">
        <v>1.5243189421362044</v>
      </c>
      <c r="C153" s="302">
        <v>0.39745898187009726</v>
      </c>
      <c r="D153" s="302">
        <v>1.2650762417977732</v>
      </c>
      <c r="E153" s="302">
        <f t="shared" si="70"/>
        <v>3.1868541658040748</v>
      </c>
      <c r="F153" s="303"/>
      <c r="G153" s="302">
        <v>1.2897511793460388</v>
      </c>
      <c r="H153" s="302">
        <v>0.51185445299068322</v>
      </c>
      <c r="I153" s="302">
        <v>1.3444163994441085</v>
      </c>
      <c r="J153" s="302">
        <f t="shared" si="73"/>
        <v>3.1460220317808307</v>
      </c>
      <c r="K153" s="303"/>
      <c r="L153" s="302">
        <v>1.1069298893285469</v>
      </c>
      <c r="M153" s="302">
        <v>0.41056392554138338</v>
      </c>
      <c r="N153" s="302">
        <v>2.0447323987715165</v>
      </c>
      <c r="O153" s="302">
        <f t="shared" si="72"/>
        <v>3.5622262136414466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27.977860484038533</v>
      </c>
      <c r="C155" s="311">
        <f t="shared" ref="C155:E155" si="74">SUM(C145:C153)</f>
        <v>3.8848981735691259</v>
      </c>
      <c r="D155" s="311">
        <f t="shared" si="74"/>
        <v>21.760241342392458</v>
      </c>
      <c r="E155" s="311">
        <f t="shared" si="74"/>
        <v>53.623000000000118</v>
      </c>
      <c r="F155" s="311"/>
      <c r="G155" s="311">
        <f t="shared" ref="G155:J155" si="75">SUM(G145:G153)</f>
        <v>30.481377810557884</v>
      </c>
      <c r="H155" s="311">
        <f t="shared" si="75"/>
        <v>5.6701658320062052</v>
      </c>
      <c r="I155" s="311">
        <f t="shared" si="75"/>
        <v>22.60345635743581</v>
      </c>
      <c r="J155" s="311">
        <f t="shared" si="75"/>
        <v>58.754999999999903</v>
      </c>
      <c r="K155" s="311"/>
      <c r="L155" s="311">
        <f t="shared" ref="L155:O155" si="76">SUM(L145:L153)</f>
        <v>35.335941398190535</v>
      </c>
      <c r="M155" s="311">
        <f t="shared" si="76"/>
        <v>7.0956248779882687</v>
      </c>
      <c r="N155" s="311">
        <f t="shared" si="76"/>
        <v>28.041433723821179</v>
      </c>
      <c r="O155" s="311">
        <f t="shared" si="76"/>
        <v>70.472999999999985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12.923150284714371</v>
      </c>
      <c r="C162" s="302">
        <v>1.0656948850915569</v>
      </c>
      <c r="D162" s="302">
        <v>2.8162666332613679</v>
      </c>
      <c r="E162" s="302">
        <f>SUM(B162:D162)</f>
        <v>16.805111803067295</v>
      </c>
      <c r="F162" s="303"/>
      <c r="G162" s="302">
        <v>15.905328778331945</v>
      </c>
      <c r="H162" s="302">
        <v>1.9107477407320084</v>
      </c>
      <c r="I162" s="302">
        <v>2.8684215367028036</v>
      </c>
      <c r="J162" s="302">
        <f>SUM(G162:I162)</f>
        <v>20.68449805576676</v>
      </c>
      <c r="K162" s="303"/>
      <c r="L162" s="302">
        <v>18.927388782639667</v>
      </c>
      <c r="M162" s="302">
        <v>2.1420281717463894</v>
      </c>
      <c r="N162" s="302">
        <v>3.4635517428037446</v>
      </c>
      <c r="O162" s="302">
        <f>SUM(L162:N162)</f>
        <v>24.532968697189801</v>
      </c>
    </row>
    <row r="163" spans="1:15" s="236" customFormat="1" x14ac:dyDescent="0.2">
      <c r="A163" s="237" t="str">
        <f>name!E$5</f>
        <v>Professional occupations</v>
      </c>
      <c r="B163" s="302">
        <v>8.0985935487159821</v>
      </c>
      <c r="C163" s="302">
        <v>1.1505075589760969</v>
      </c>
      <c r="D163" s="302">
        <v>0.59878302170268582</v>
      </c>
      <c r="E163" s="302">
        <f t="shared" ref="E163:E170" si="77">SUM(B163:D163)</f>
        <v>9.8478841293947639</v>
      </c>
      <c r="F163" s="303"/>
      <c r="G163" s="302">
        <v>11.372158406865873</v>
      </c>
      <c r="H163" s="302">
        <v>1.8140647413895172</v>
      </c>
      <c r="I163" s="302">
        <v>0.59453938221412173</v>
      </c>
      <c r="J163" s="302">
        <f t="shared" ref="J163:J165" si="78">SUM(G163:I163)</f>
        <v>13.780762530469511</v>
      </c>
      <c r="K163" s="303"/>
      <c r="L163" s="302">
        <v>14.87965527921668</v>
      </c>
      <c r="M163" s="302">
        <v>2.0352929407621736</v>
      </c>
      <c r="N163" s="302">
        <v>0.45465106641918668</v>
      </c>
      <c r="O163" s="302">
        <f t="shared" ref="O163:O170" si="79">SUM(L163:N163)</f>
        <v>17.369599286398039</v>
      </c>
    </row>
    <row r="164" spans="1:15" s="236" customFormat="1" x14ac:dyDescent="0.2">
      <c r="A164" s="237" t="str">
        <f>name!E$6</f>
        <v>Associate professional occupations</v>
      </c>
      <c r="B164" s="302">
        <v>8.3086452454922082</v>
      </c>
      <c r="C164" s="302">
        <v>1.9428379626949459</v>
      </c>
      <c r="D164" s="302">
        <v>0.57155048394647956</v>
      </c>
      <c r="E164" s="302">
        <f t="shared" si="77"/>
        <v>10.823033692133633</v>
      </c>
      <c r="F164" s="303"/>
      <c r="G164" s="302">
        <v>10.415708299127671</v>
      </c>
      <c r="H164" s="302">
        <v>2.5536050031896047</v>
      </c>
      <c r="I164" s="302">
        <v>0.4661505218889731</v>
      </c>
      <c r="J164" s="302">
        <f t="shared" si="78"/>
        <v>13.435463824206249</v>
      </c>
      <c r="K164" s="303"/>
      <c r="L164" s="302">
        <v>11.502678237559056</v>
      </c>
      <c r="M164" s="302">
        <v>2.4966065180667707</v>
      </c>
      <c r="N164" s="302">
        <v>0.40413128884055438</v>
      </c>
      <c r="O164" s="302">
        <f t="shared" si="79"/>
        <v>14.403416044466381</v>
      </c>
    </row>
    <row r="165" spans="1:15" s="236" customFormat="1" x14ac:dyDescent="0.2">
      <c r="A165" s="237" t="str">
        <f>name!E$7</f>
        <v>Administrative and secretarial occupations</v>
      </c>
      <c r="B165" s="302">
        <v>8.2147207206576436</v>
      </c>
      <c r="C165" s="302">
        <v>3.4953218105031576</v>
      </c>
      <c r="D165" s="302">
        <v>0.23057431641514961</v>
      </c>
      <c r="E165" s="302">
        <f t="shared" si="77"/>
        <v>11.940616847575951</v>
      </c>
      <c r="F165" s="303"/>
      <c r="G165" s="302">
        <v>9.0261948194815567</v>
      </c>
      <c r="H165" s="302">
        <v>3.9756729273986053</v>
      </c>
      <c r="I165" s="302">
        <v>0.20900308261321066</v>
      </c>
      <c r="J165" s="302">
        <f t="shared" si="78"/>
        <v>13.210870829493373</v>
      </c>
      <c r="K165" s="303"/>
      <c r="L165" s="302">
        <v>8.4227615991096236</v>
      </c>
      <c r="M165" s="302">
        <v>3.5923918528026335</v>
      </c>
      <c r="N165" s="302">
        <v>0.18550306930688967</v>
      </c>
      <c r="O165" s="302">
        <f t="shared" si="79"/>
        <v>12.200656521219146</v>
      </c>
    </row>
    <row r="166" spans="1:15" s="236" customFormat="1" x14ac:dyDescent="0.2">
      <c r="A166" s="237" t="str">
        <f>name!E$8</f>
        <v>Skilled trades occupations</v>
      </c>
      <c r="B166" s="302">
        <v>7.0892976386131945</v>
      </c>
      <c r="C166" s="302">
        <v>1.2877690257134913</v>
      </c>
      <c r="D166" s="302">
        <v>1.4020960264092659</v>
      </c>
      <c r="E166" s="302">
        <f t="shared" si="77"/>
        <v>9.7791626907359515</v>
      </c>
      <c r="F166" s="303"/>
      <c r="G166" s="302">
        <v>6.6775040213841486</v>
      </c>
      <c r="H166" s="302">
        <v>1.1675486026078319</v>
      </c>
      <c r="I166" s="302">
        <v>1.2243503884954188</v>
      </c>
      <c r="J166" s="302">
        <f>SUM(G166:I166)</f>
        <v>9.069403012487399</v>
      </c>
      <c r="K166" s="303"/>
      <c r="L166" s="302">
        <v>6.5095617196040791</v>
      </c>
      <c r="M166" s="302">
        <v>1.2197586300730217</v>
      </c>
      <c r="N166" s="302">
        <v>1.3356781984126687</v>
      </c>
      <c r="O166" s="302">
        <f t="shared" si="79"/>
        <v>9.0649985480897701</v>
      </c>
    </row>
    <row r="167" spans="1:15" s="236" customFormat="1" x14ac:dyDescent="0.2">
      <c r="A167" s="237" t="str">
        <f>name!E$9</f>
        <v>Caring, leisure and other service occupations</v>
      </c>
      <c r="B167" s="302">
        <v>0.86122088504894312</v>
      </c>
      <c r="C167" s="302">
        <v>0.33988254117128641</v>
      </c>
      <c r="D167" s="302">
        <v>0.11829274596286676</v>
      </c>
      <c r="E167" s="302">
        <f t="shared" si="77"/>
        <v>1.3193961721830965</v>
      </c>
      <c r="F167" s="303"/>
      <c r="G167" s="302">
        <v>0.97191696711752928</v>
      </c>
      <c r="H167" s="302">
        <v>0.33871449010560356</v>
      </c>
      <c r="I167" s="302">
        <v>0.14053307809898294</v>
      </c>
      <c r="J167" s="302">
        <f t="shared" ref="J167:J170" si="80">SUM(G167:I167)</f>
        <v>1.4511645353221156</v>
      </c>
      <c r="K167" s="303"/>
      <c r="L167" s="302">
        <v>1.3509890881610103</v>
      </c>
      <c r="M167" s="302">
        <v>0.27126064231026836</v>
      </c>
      <c r="N167" s="302">
        <v>0.23444142993658482</v>
      </c>
      <c r="O167" s="302">
        <f t="shared" si="79"/>
        <v>1.8566911604078635</v>
      </c>
    </row>
    <row r="168" spans="1:15" s="236" customFormat="1" x14ac:dyDescent="0.2">
      <c r="A168" s="237" t="str">
        <f>name!E$10</f>
        <v>Sales and customer service occupations</v>
      </c>
      <c r="B168" s="302">
        <v>9.3586566434038208</v>
      </c>
      <c r="C168" s="302">
        <v>26.767819942772626</v>
      </c>
      <c r="D168" s="302">
        <v>1.3696185995024051</v>
      </c>
      <c r="E168" s="302">
        <f t="shared" si="77"/>
        <v>37.496095185678847</v>
      </c>
      <c r="F168" s="303"/>
      <c r="G168" s="302">
        <v>9.2438783360478798</v>
      </c>
      <c r="H168" s="302">
        <v>29.058379674653246</v>
      </c>
      <c r="I168" s="302">
        <v>0.93891539010147784</v>
      </c>
      <c r="J168" s="302">
        <f t="shared" si="80"/>
        <v>39.241173400802602</v>
      </c>
      <c r="K168" s="303"/>
      <c r="L168" s="302">
        <v>7.8097141914999177</v>
      </c>
      <c r="M168" s="302">
        <v>26.833442082739868</v>
      </c>
      <c r="N168" s="302">
        <v>0.74372406451584794</v>
      </c>
      <c r="O168" s="302">
        <f t="shared" si="79"/>
        <v>35.386880338755631</v>
      </c>
    </row>
    <row r="169" spans="1:15" s="236" customFormat="1" x14ac:dyDescent="0.2">
      <c r="A169" s="237" t="str">
        <f>name!E$11</f>
        <v>Process, plant and machine operatives</v>
      </c>
      <c r="B169" s="302">
        <v>5.8310279644497358</v>
      </c>
      <c r="C169" s="302">
        <v>1.0217671985652461</v>
      </c>
      <c r="D169" s="302">
        <v>0.13762425083187504</v>
      </c>
      <c r="E169" s="302">
        <f t="shared" si="77"/>
        <v>6.9904194138468565</v>
      </c>
      <c r="F169" s="303"/>
      <c r="G169" s="302">
        <v>5.0551622025214016</v>
      </c>
      <c r="H169" s="302">
        <v>1.1191390398329195</v>
      </c>
      <c r="I169" s="302">
        <v>0.13604021053392382</v>
      </c>
      <c r="J169" s="302">
        <f t="shared" si="80"/>
        <v>6.3103414528882453</v>
      </c>
      <c r="K169" s="303"/>
      <c r="L169" s="302">
        <v>5.3627646722886269</v>
      </c>
      <c r="M169" s="302">
        <v>1.5266868566701151</v>
      </c>
      <c r="N169" s="302">
        <v>0.17525043857022643</v>
      </c>
      <c r="O169" s="302">
        <f t="shared" si="79"/>
        <v>7.0647019675289684</v>
      </c>
    </row>
    <row r="170" spans="1:15" s="236" customFormat="1" x14ac:dyDescent="0.2">
      <c r="A170" s="237" t="str">
        <f>name!E$12</f>
        <v>Elementary occupations</v>
      </c>
      <c r="B170" s="302">
        <v>5.8375093663529212</v>
      </c>
      <c r="C170" s="302">
        <v>7.1090195497245938</v>
      </c>
      <c r="D170" s="302">
        <v>0.11475114930595566</v>
      </c>
      <c r="E170" s="302">
        <f t="shared" si="77"/>
        <v>13.061280065383471</v>
      </c>
      <c r="F170" s="303"/>
      <c r="G170" s="302">
        <v>4.9993548774255281</v>
      </c>
      <c r="H170" s="302">
        <v>6.4475805081128659</v>
      </c>
      <c r="I170" s="302">
        <v>8.5386973025298962E-2</v>
      </c>
      <c r="J170" s="302">
        <f t="shared" si="80"/>
        <v>11.532322358563693</v>
      </c>
      <c r="K170" s="303"/>
      <c r="L170" s="302">
        <v>4.2810142445811925</v>
      </c>
      <c r="M170" s="302">
        <v>5.1465526589361668</v>
      </c>
      <c r="N170" s="302">
        <v>0.10052053242696454</v>
      </c>
      <c r="O170" s="302">
        <f t="shared" si="79"/>
        <v>9.5280874359443235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66.522822297448826</v>
      </c>
      <c r="C172" s="311">
        <f t="shared" ref="C172:E172" si="81">SUM(C162:C170)</f>
        <v>44.180620475212997</v>
      </c>
      <c r="D172" s="311">
        <f t="shared" si="81"/>
        <v>7.3595572273380521</v>
      </c>
      <c r="E172" s="311">
        <f t="shared" si="81"/>
        <v>118.06299999999986</v>
      </c>
      <c r="F172" s="311"/>
      <c r="G172" s="311">
        <f t="shared" ref="G172:J172" si="82">SUM(G162:G170)</f>
        <v>73.667206708303539</v>
      </c>
      <c r="H172" s="311">
        <f t="shared" si="82"/>
        <v>48.385452728022202</v>
      </c>
      <c r="I172" s="311">
        <f t="shared" si="82"/>
        <v>6.6633405636742129</v>
      </c>
      <c r="J172" s="311">
        <f t="shared" si="82"/>
        <v>128.71599999999998</v>
      </c>
      <c r="K172" s="311"/>
      <c r="L172" s="311">
        <f t="shared" ref="L172:O172" si="83">SUM(L162:L170)</f>
        <v>79.046527814659825</v>
      </c>
      <c r="M172" s="311">
        <f t="shared" si="83"/>
        <v>45.264020354107409</v>
      </c>
      <c r="N172" s="311">
        <f t="shared" si="83"/>
        <v>7.097451831232668</v>
      </c>
      <c r="O172" s="311">
        <f t="shared" si="83"/>
        <v>131.40799999999993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1.7164785616886562</v>
      </c>
      <c r="C179" s="302">
        <v>0.10307369607773763</v>
      </c>
      <c r="D179" s="302">
        <v>0.5292501297773845</v>
      </c>
      <c r="E179" s="302">
        <f>SUM(B179:D179)</f>
        <v>2.3488023875437785</v>
      </c>
      <c r="F179" s="303"/>
      <c r="G179" s="302">
        <v>1.9270846858490225</v>
      </c>
      <c r="H179" s="302">
        <v>0.21405827162268798</v>
      </c>
      <c r="I179" s="302">
        <v>0.39166343305564605</v>
      </c>
      <c r="J179" s="302">
        <f>SUM(G179:I179)</f>
        <v>2.5328063905273561</v>
      </c>
      <c r="K179" s="303"/>
      <c r="L179" s="302">
        <v>2.0162850196232567</v>
      </c>
      <c r="M179" s="302">
        <v>0.27569132962683962</v>
      </c>
      <c r="N179" s="302">
        <v>0.37221976954891411</v>
      </c>
      <c r="O179" s="302">
        <f>SUM(L179:N179)</f>
        <v>2.6641961187990106</v>
      </c>
    </row>
    <row r="180" spans="1:15" s="236" customFormat="1" x14ac:dyDescent="0.2">
      <c r="A180" s="237" t="str">
        <f>name!E$5</f>
        <v>Professional occupations</v>
      </c>
      <c r="B180" s="302">
        <v>1.485801709738177</v>
      </c>
      <c r="C180" s="302">
        <v>7.9661458974450192E-2</v>
      </c>
      <c r="D180" s="302">
        <v>0.1600816659619935</v>
      </c>
      <c r="E180" s="302">
        <f t="shared" ref="E180:E187" si="84">SUM(B180:D180)</f>
        <v>1.7255448346746207</v>
      </c>
      <c r="F180" s="303"/>
      <c r="G180" s="302">
        <v>2.125801387385033</v>
      </c>
      <c r="H180" s="302">
        <v>0.16350316211092461</v>
      </c>
      <c r="I180" s="302">
        <v>0.11561018064762746</v>
      </c>
      <c r="J180" s="302">
        <f t="shared" ref="J180:J182" si="85">SUM(G180:I180)</f>
        <v>2.4049147301435849</v>
      </c>
      <c r="K180" s="303"/>
      <c r="L180" s="302">
        <v>2.9599070607663776</v>
      </c>
      <c r="M180" s="302">
        <v>0.22849323255286397</v>
      </c>
      <c r="N180" s="302">
        <v>8.8190627410773201E-2</v>
      </c>
      <c r="O180" s="302">
        <f t="shared" ref="O180:O187" si="86">SUM(L180:N180)</f>
        <v>3.2765909207300146</v>
      </c>
    </row>
    <row r="181" spans="1:15" s="236" customFormat="1" x14ac:dyDescent="0.2">
      <c r="A181" s="237" t="str">
        <f>name!E$6</f>
        <v>Associate professional occupations</v>
      </c>
      <c r="B181" s="302">
        <v>1.7226567469949277</v>
      </c>
      <c r="C181" s="302">
        <v>0.13053213904404412</v>
      </c>
      <c r="D181" s="302">
        <v>0.12891895881733911</v>
      </c>
      <c r="E181" s="302">
        <f t="shared" si="84"/>
        <v>1.982107844856311</v>
      </c>
      <c r="F181" s="303"/>
      <c r="G181" s="302">
        <v>2.3420808164554918</v>
      </c>
      <c r="H181" s="302">
        <v>0.21217510746901855</v>
      </c>
      <c r="I181" s="302">
        <v>9.5639138593253001E-2</v>
      </c>
      <c r="J181" s="302">
        <f t="shared" si="85"/>
        <v>2.6498950625177633</v>
      </c>
      <c r="K181" s="303"/>
      <c r="L181" s="302">
        <v>2.8460812604716961</v>
      </c>
      <c r="M181" s="302">
        <v>0.23964352721619844</v>
      </c>
      <c r="N181" s="302">
        <v>7.2035211507343669E-2</v>
      </c>
      <c r="O181" s="302">
        <f t="shared" si="86"/>
        <v>3.1577599991952381</v>
      </c>
    </row>
    <row r="182" spans="1:15" s="236" customFormat="1" x14ac:dyDescent="0.2">
      <c r="A182" s="237" t="str">
        <f>name!E$7</f>
        <v>Administrative and secretarial occupations</v>
      </c>
      <c r="B182" s="302">
        <v>1.9468462077120472</v>
      </c>
      <c r="C182" s="302">
        <v>0.59961759892207256</v>
      </c>
      <c r="D182" s="302">
        <v>9.354432898567934E-2</v>
      </c>
      <c r="E182" s="302">
        <f t="shared" si="84"/>
        <v>2.6400081356197989</v>
      </c>
      <c r="F182" s="303"/>
      <c r="G182" s="302">
        <v>2.0458834058258693</v>
      </c>
      <c r="H182" s="302">
        <v>0.83972753010553969</v>
      </c>
      <c r="I182" s="302">
        <v>5.5082318913539111E-2</v>
      </c>
      <c r="J182" s="302">
        <f t="shared" si="85"/>
        <v>2.9406932548449483</v>
      </c>
      <c r="K182" s="303"/>
      <c r="L182" s="302">
        <v>1.7398337865885052</v>
      </c>
      <c r="M182" s="302">
        <v>0.79112877149085803</v>
      </c>
      <c r="N182" s="302">
        <v>4.7744776336336218E-2</v>
      </c>
      <c r="O182" s="302">
        <f t="shared" si="86"/>
        <v>2.5787073344156997</v>
      </c>
    </row>
    <row r="183" spans="1:15" s="236" customFormat="1" x14ac:dyDescent="0.2">
      <c r="A183" s="237" t="str">
        <f>name!E$8</f>
        <v>Skilled trades occupations</v>
      </c>
      <c r="B183" s="302">
        <v>1.0178835720782713</v>
      </c>
      <c r="C183" s="302">
        <v>0.13739183675701605</v>
      </c>
      <c r="D183" s="302">
        <v>0.44563909011190267</v>
      </c>
      <c r="E183" s="302">
        <f t="shared" si="84"/>
        <v>1.6009144989471902</v>
      </c>
      <c r="F183" s="303"/>
      <c r="G183" s="302">
        <v>0.88421158709899428</v>
      </c>
      <c r="H183" s="302">
        <v>0.16607674808686115</v>
      </c>
      <c r="I183" s="302">
        <v>0.21528428540193786</v>
      </c>
      <c r="J183" s="302">
        <f>SUM(G183:I183)</f>
        <v>1.2655726205877933</v>
      </c>
      <c r="K183" s="303"/>
      <c r="L183" s="302">
        <v>0.94315519387111313</v>
      </c>
      <c r="M183" s="302">
        <v>0.22583960074198442</v>
      </c>
      <c r="N183" s="302">
        <v>0.20124463954838459</v>
      </c>
      <c r="O183" s="302">
        <f t="shared" si="86"/>
        <v>1.3702394341614823</v>
      </c>
    </row>
    <row r="184" spans="1:15" s="236" customFormat="1" x14ac:dyDescent="0.2">
      <c r="A184" s="237" t="str">
        <f>name!E$9</f>
        <v>Caring, leisure and other service occupations</v>
      </c>
      <c r="B184" s="302">
        <v>1.4092237533358338</v>
      </c>
      <c r="C184" s="302">
        <v>0.74383028296922726</v>
      </c>
      <c r="D184" s="302">
        <v>0.26111877741584921</v>
      </c>
      <c r="E184" s="302">
        <f t="shared" si="84"/>
        <v>2.4141728137209104</v>
      </c>
      <c r="F184" s="303"/>
      <c r="G184" s="302">
        <v>1.5278421454366311</v>
      </c>
      <c r="H184" s="302">
        <v>0.74500735070980284</v>
      </c>
      <c r="I184" s="302">
        <v>0.13263808653296597</v>
      </c>
      <c r="J184" s="302">
        <f t="shared" ref="J184:J187" si="87">SUM(G184:I184)</f>
        <v>2.4054875826794002</v>
      </c>
      <c r="K184" s="303"/>
      <c r="L184" s="302">
        <v>1.9114323320925617</v>
      </c>
      <c r="M184" s="302">
        <v>0.78201169044194663</v>
      </c>
      <c r="N184" s="302">
        <v>0.15469685536366415</v>
      </c>
      <c r="O184" s="302">
        <f t="shared" si="86"/>
        <v>2.8481408778981727</v>
      </c>
    </row>
    <row r="185" spans="1:15" s="236" customFormat="1" x14ac:dyDescent="0.2">
      <c r="A185" s="237" t="str">
        <f>name!E$10</f>
        <v>Sales and customer service occupations</v>
      </c>
      <c r="B185" s="302">
        <v>0.74803984802056889</v>
      </c>
      <c r="C185" s="302">
        <v>0.18130649410281519</v>
      </c>
      <c r="D185" s="302">
        <v>9.7908158422541927E-2</v>
      </c>
      <c r="E185" s="302">
        <f t="shared" si="84"/>
        <v>1.0272545005459259</v>
      </c>
      <c r="F185" s="303"/>
      <c r="G185" s="302">
        <v>0.79593281898452728</v>
      </c>
      <c r="H185" s="302">
        <v>0.25737411144222516</v>
      </c>
      <c r="I185" s="302">
        <v>5.0655791232378726E-2</v>
      </c>
      <c r="J185" s="302">
        <f t="shared" si="87"/>
        <v>1.103962721659131</v>
      </c>
      <c r="K185" s="303"/>
      <c r="L185" s="302">
        <v>1.0235980559171309</v>
      </c>
      <c r="M185" s="302">
        <v>0.34675453575297227</v>
      </c>
      <c r="N185" s="302">
        <v>4.286134821117013E-2</v>
      </c>
      <c r="O185" s="302">
        <f t="shared" si="86"/>
        <v>1.4132139398812733</v>
      </c>
    </row>
    <row r="186" spans="1:15" s="236" customFormat="1" x14ac:dyDescent="0.2">
      <c r="A186" s="237" t="str">
        <f>name!E$11</f>
        <v>Process, plant and machine operatives</v>
      </c>
      <c r="B186" s="302">
        <v>4.9790785204610204</v>
      </c>
      <c r="C186" s="302">
        <v>0.76314324829139302</v>
      </c>
      <c r="D186" s="302">
        <v>2.5687623478256705</v>
      </c>
      <c r="E186" s="302">
        <f t="shared" si="84"/>
        <v>8.3109841165780836</v>
      </c>
      <c r="F186" s="303"/>
      <c r="G186" s="302">
        <v>3.7666929682192487</v>
      </c>
      <c r="H186" s="302">
        <v>1.030761290482727</v>
      </c>
      <c r="I186" s="302">
        <v>1.4990487585229302</v>
      </c>
      <c r="J186" s="302">
        <f t="shared" si="87"/>
        <v>6.2965030172249055</v>
      </c>
      <c r="K186" s="303"/>
      <c r="L186" s="302">
        <v>3.113705226392177</v>
      </c>
      <c r="M186" s="302">
        <v>1.3595934728833605</v>
      </c>
      <c r="N186" s="302">
        <v>1.7316090664912853</v>
      </c>
      <c r="O186" s="302">
        <f t="shared" si="86"/>
        <v>6.2049077657668228</v>
      </c>
    </row>
    <row r="187" spans="1:15" s="236" customFormat="1" x14ac:dyDescent="0.2">
      <c r="A187" s="237" t="str">
        <f>name!E$12</f>
        <v>Elementary occupations</v>
      </c>
      <c r="B187" s="302">
        <v>3.6861839051456431</v>
      </c>
      <c r="C187" s="302">
        <v>0.79752559772904452</v>
      </c>
      <c r="D187" s="302">
        <v>0.17450136463869045</v>
      </c>
      <c r="E187" s="302">
        <f t="shared" si="84"/>
        <v>4.658210867513378</v>
      </c>
      <c r="F187" s="303"/>
      <c r="G187" s="302">
        <v>2.7843836005783285</v>
      </c>
      <c r="H187" s="302">
        <v>1.0161099000557439</v>
      </c>
      <c r="I187" s="302">
        <v>9.5671119181021766E-2</v>
      </c>
      <c r="J187" s="302">
        <f t="shared" si="87"/>
        <v>3.8961646198150941</v>
      </c>
      <c r="K187" s="303"/>
      <c r="L187" s="302">
        <v>2.104051018434455</v>
      </c>
      <c r="M187" s="302">
        <v>0.92358370131521084</v>
      </c>
      <c r="N187" s="302">
        <v>0.10260888940259655</v>
      </c>
      <c r="O187" s="302">
        <f t="shared" si="86"/>
        <v>3.1302436091522625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18.712192825175148</v>
      </c>
      <c r="C189" s="311">
        <f t="shared" ref="C189:E189" si="88">SUM(C179:C187)</f>
        <v>3.5360823528678003</v>
      </c>
      <c r="D189" s="311">
        <f t="shared" si="88"/>
        <v>4.4597248219570504</v>
      </c>
      <c r="E189" s="311">
        <f t="shared" si="88"/>
        <v>26.707999999999998</v>
      </c>
      <c r="F189" s="311"/>
      <c r="G189" s="311">
        <f t="shared" ref="G189:J189" si="89">SUM(G179:G187)</f>
        <v>18.199913415833144</v>
      </c>
      <c r="H189" s="311">
        <f t="shared" si="89"/>
        <v>4.6447934720855306</v>
      </c>
      <c r="I189" s="311">
        <f t="shared" si="89"/>
        <v>2.6512931120813001</v>
      </c>
      <c r="J189" s="311">
        <f t="shared" si="89"/>
        <v>25.495999999999981</v>
      </c>
      <c r="K189" s="311"/>
      <c r="L189" s="311">
        <f t="shared" ref="L189:O189" si="90">SUM(L179:L187)</f>
        <v>18.65804895415727</v>
      </c>
      <c r="M189" s="311">
        <f t="shared" si="90"/>
        <v>5.1727398620222349</v>
      </c>
      <c r="N189" s="311">
        <f t="shared" si="90"/>
        <v>2.8132111838204681</v>
      </c>
      <c r="O189" s="311">
        <f t="shared" si="90"/>
        <v>26.643999999999977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3.3521550839100405</v>
      </c>
      <c r="C196" s="302">
        <v>0.3660127051146535</v>
      </c>
      <c r="D196" s="302">
        <v>1.3357415881658823</v>
      </c>
      <c r="E196" s="302">
        <f>SUM(B196:D196)</f>
        <v>5.0539093771905765</v>
      </c>
      <c r="F196" s="303"/>
      <c r="G196" s="302">
        <v>4.0474106756223787</v>
      </c>
      <c r="H196" s="302">
        <v>0.72968401820348605</v>
      </c>
      <c r="I196" s="302">
        <v>1.0027417474587861</v>
      </c>
      <c r="J196" s="302">
        <f>SUM(G196:I196)</f>
        <v>5.7798364412846501</v>
      </c>
      <c r="K196" s="303"/>
      <c r="L196" s="302">
        <v>5.6180427373823001</v>
      </c>
      <c r="M196" s="302">
        <v>1.1029571553716626</v>
      </c>
      <c r="N196" s="302">
        <v>1.3418548919777429</v>
      </c>
      <c r="O196" s="302">
        <f>SUM(L196:N196)</f>
        <v>8.0628547847317051</v>
      </c>
    </row>
    <row r="197" spans="1:15" s="236" customFormat="1" x14ac:dyDescent="0.2">
      <c r="A197" s="237" t="str">
        <f>name!E$5</f>
        <v>Professional occupations</v>
      </c>
      <c r="B197" s="302">
        <v>1.1751735393850125</v>
      </c>
      <c r="C197" s="302">
        <v>0.20448359887583104</v>
      </c>
      <c r="D197" s="302">
        <v>9.3340548387810487E-2</v>
      </c>
      <c r="E197" s="302">
        <f t="shared" ref="E197:E204" si="91">SUM(B197:D197)</f>
        <v>1.472997686648654</v>
      </c>
      <c r="F197" s="303"/>
      <c r="G197" s="302">
        <v>1.6970360563067124</v>
      </c>
      <c r="H197" s="302">
        <v>0.40206636453456984</v>
      </c>
      <c r="I197" s="302">
        <v>6.9562432112843853E-2</v>
      </c>
      <c r="J197" s="302">
        <f t="shared" ref="J197:J199" si="92">SUM(G197:I197)</f>
        <v>2.1686648529541257</v>
      </c>
      <c r="K197" s="303"/>
      <c r="L197" s="302">
        <v>2.2396412647477639</v>
      </c>
      <c r="M197" s="302">
        <v>0.54939599099272429</v>
      </c>
      <c r="N197" s="302">
        <v>4.6134815621781657E-2</v>
      </c>
      <c r="O197" s="302">
        <f t="shared" ref="O197:O204" si="93">SUM(L197:N197)</f>
        <v>2.8351720713622699</v>
      </c>
    </row>
    <row r="198" spans="1:15" s="236" customFormat="1" x14ac:dyDescent="0.2">
      <c r="A198" s="237" t="str">
        <f>name!E$6</f>
        <v>Associate professional occupations</v>
      </c>
      <c r="B198" s="302">
        <v>1.1422517619282866</v>
      </c>
      <c r="C198" s="302">
        <v>0.569006758568672</v>
      </c>
      <c r="D198" s="302">
        <v>5.9387463165477432E-2</v>
      </c>
      <c r="E198" s="302">
        <f t="shared" si="91"/>
        <v>1.770645983662436</v>
      </c>
      <c r="F198" s="303"/>
      <c r="G198" s="302">
        <v>1.4922730366671531</v>
      </c>
      <c r="H198" s="302">
        <v>0.86400547901374192</v>
      </c>
      <c r="I198" s="302">
        <v>3.8020781440886303E-2</v>
      </c>
      <c r="J198" s="302">
        <f t="shared" si="92"/>
        <v>2.3942992971217811</v>
      </c>
      <c r="K198" s="303"/>
      <c r="L198" s="302">
        <v>1.816407895384029</v>
      </c>
      <c r="M198" s="302">
        <v>1.1933823305380935</v>
      </c>
      <c r="N198" s="302">
        <v>3.026299966275104E-2</v>
      </c>
      <c r="O198" s="302">
        <f t="shared" si="93"/>
        <v>3.0400532255848738</v>
      </c>
    </row>
    <row r="199" spans="1:15" s="236" customFormat="1" x14ac:dyDescent="0.2">
      <c r="A199" s="237" t="str">
        <f>name!E$7</f>
        <v>Administrative and secretarial occupations</v>
      </c>
      <c r="B199" s="302">
        <v>1.85748336251283</v>
      </c>
      <c r="C199" s="302">
        <v>0.68782196815072294</v>
      </c>
      <c r="D199" s="302">
        <v>1.8369298701187566E-2</v>
      </c>
      <c r="E199" s="302">
        <f t="shared" si="91"/>
        <v>2.5636746293647406</v>
      </c>
      <c r="F199" s="303"/>
      <c r="G199" s="302">
        <v>1.9483205886105792</v>
      </c>
      <c r="H199" s="302">
        <v>1.0127659884710434</v>
      </c>
      <c r="I199" s="302">
        <v>1.3882401322858605E-2</v>
      </c>
      <c r="J199" s="302">
        <f t="shared" si="92"/>
        <v>2.974968978404481</v>
      </c>
      <c r="K199" s="303"/>
      <c r="L199" s="302">
        <v>2.4751843473427351</v>
      </c>
      <c r="M199" s="302">
        <v>1.2969092109330456</v>
      </c>
      <c r="N199" s="302">
        <v>1.0286294790163502E-2</v>
      </c>
      <c r="O199" s="302">
        <f t="shared" si="93"/>
        <v>3.7823798530659443</v>
      </c>
    </row>
    <row r="200" spans="1:15" s="236" customFormat="1" x14ac:dyDescent="0.2">
      <c r="A200" s="237" t="str">
        <f>name!E$8</f>
        <v>Skilled trades occupations</v>
      </c>
      <c r="B200" s="302">
        <v>8.0560375686199492</v>
      </c>
      <c r="C200" s="302">
        <v>2.2862071317886552</v>
      </c>
      <c r="D200" s="302">
        <v>0.48199959034853762</v>
      </c>
      <c r="E200" s="302">
        <f t="shared" si="91"/>
        <v>10.824244290757143</v>
      </c>
      <c r="F200" s="303"/>
      <c r="G200" s="302">
        <v>6.3188248458192549</v>
      </c>
      <c r="H200" s="302">
        <v>2.3692057549168726</v>
      </c>
      <c r="I200" s="302">
        <v>0.36723046641295304</v>
      </c>
      <c r="J200" s="302">
        <f>SUM(G200:I200)</f>
        <v>9.0552610671490807</v>
      </c>
      <c r="K200" s="303"/>
      <c r="L200" s="302">
        <v>6.4079614430108984</v>
      </c>
      <c r="M200" s="302">
        <v>2.4479406328136171</v>
      </c>
      <c r="N200" s="302">
        <v>0.40618083616113876</v>
      </c>
      <c r="O200" s="302">
        <f t="shared" si="93"/>
        <v>9.2620829119856545</v>
      </c>
    </row>
    <row r="201" spans="1:15" s="236" customFormat="1" x14ac:dyDescent="0.2">
      <c r="A201" s="237" t="str">
        <f>name!E$9</f>
        <v>Caring, leisure and other service occupations</v>
      </c>
      <c r="B201" s="302">
        <v>1.2858036334050107</v>
      </c>
      <c r="C201" s="302">
        <v>1.2552017194079899</v>
      </c>
      <c r="D201" s="302">
        <v>9.3830495853347615E-2</v>
      </c>
      <c r="E201" s="302">
        <f t="shared" si="91"/>
        <v>2.6348358486663481</v>
      </c>
      <c r="F201" s="303"/>
      <c r="G201" s="302">
        <v>1.2689500213728189</v>
      </c>
      <c r="H201" s="302">
        <v>1.454603131415162</v>
      </c>
      <c r="I201" s="302">
        <v>9.2918022778393297E-2</v>
      </c>
      <c r="J201" s="302">
        <f t="shared" ref="J201:J204" si="94">SUM(G201:I201)</f>
        <v>2.8164711755663743</v>
      </c>
      <c r="K201" s="303"/>
      <c r="L201" s="302">
        <v>1.54416848465482</v>
      </c>
      <c r="M201" s="302">
        <v>1.8771261774948869</v>
      </c>
      <c r="N201" s="302">
        <v>0.15084844272415521</v>
      </c>
      <c r="O201" s="302">
        <f t="shared" si="93"/>
        <v>3.5721431048738621</v>
      </c>
    </row>
    <row r="202" spans="1:15" s="236" customFormat="1" x14ac:dyDescent="0.2">
      <c r="A202" s="237" t="str">
        <f>name!E$10</f>
        <v>Sales and customer service occupations</v>
      </c>
      <c r="B202" s="302">
        <v>0.96637653415499769</v>
      </c>
      <c r="C202" s="302">
        <v>2.0214801526042798</v>
      </c>
      <c r="D202" s="302">
        <v>0.46562251486215384</v>
      </c>
      <c r="E202" s="302">
        <f t="shared" si="91"/>
        <v>3.4534792016214317</v>
      </c>
      <c r="F202" s="303"/>
      <c r="G202" s="302">
        <v>0.9879388588842849</v>
      </c>
      <c r="H202" s="302">
        <v>2.707448396578783</v>
      </c>
      <c r="I202" s="302">
        <v>0.25429427938200161</v>
      </c>
      <c r="J202" s="302">
        <f t="shared" si="94"/>
        <v>3.9496815348450696</v>
      </c>
      <c r="K202" s="303"/>
      <c r="L202" s="302">
        <v>1.2637154943333366</v>
      </c>
      <c r="M202" s="302">
        <v>3.3820729316788301</v>
      </c>
      <c r="N202" s="302">
        <v>0.21008558589494952</v>
      </c>
      <c r="O202" s="302">
        <f t="shared" si="93"/>
        <v>4.8558740119071162</v>
      </c>
    </row>
    <row r="203" spans="1:15" s="236" customFormat="1" x14ac:dyDescent="0.2">
      <c r="A203" s="237" t="str">
        <f>name!E$11</f>
        <v>Process, plant and machine operatives</v>
      </c>
      <c r="B203" s="302">
        <v>0.62605995701190054</v>
      </c>
      <c r="C203" s="302">
        <v>0.68575827056254457</v>
      </c>
      <c r="D203" s="302">
        <v>6.3349637636370207E-2</v>
      </c>
      <c r="E203" s="302">
        <f t="shared" si="91"/>
        <v>1.3751678652108155</v>
      </c>
      <c r="F203" s="303"/>
      <c r="G203" s="302">
        <v>0.52641638309303429</v>
      </c>
      <c r="H203" s="302">
        <v>1.0236907412765079</v>
      </c>
      <c r="I203" s="302">
        <v>4.5676553497128361E-2</v>
      </c>
      <c r="J203" s="302">
        <f t="shared" si="94"/>
        <v>1.5957836778666707</v>
      </c>
      <c r="K203" s="303"/>
      <c r="L203" s="302">
        <v>0.61274433673933115</v>
      </c>
      <c r="M203" s="302">
        <v>1.7836652627437199</v>
      </c>
      <c r="N203" s="302">
        <v>6.39373489215838E-2</v>
      </c>
      <c r="O203" s="302">
        <f t="shared" si="93"/>
        <v>2.4603469484046347</v>
      </c>
    </row>
    <row r="204" spans="1:15" s="236" customFormat="1" x14ac:dyDescent="0.2">
      <c r="A204" s="237" t="str">
        <f>name!E$12</f>
        <v>Elementary occupations</v>
      </c>
      <c r="B204" s="302">
        <v>8.1495559216487834</v>
      </c>
      <c r="C204" s="302">
        <v>22.397850409476725</v>
      </c>
      <c r="D204" s="302">
        <v>0.10463878575234467</v>
      </c>
      <c r="E204" s="302">
        <f t="shared" si="91"/>
        <v>30.652045116877854</v>
      </c>
      <c r="F204" s="303"/>
      <c r="G204" s="302">
        <v>7.811983034840301</v>
      </c>
      <c r="H204" s="302">
        <v>24.652935162431401</v>
      </c>
      <c r="I204" s="302">
        <v>5.9114777535945365E-2</v>
      </c>
      <c r="J204" s="302">
        <f t="shared" si="94"/>
        <v>32.524032974807646</v>
      </c>
      <c r="K204" s="303"/>
      <c r="L204" s="302">
        <v>9.0470927037277065</v>
      </c>
      <c r="M204" s="302">
        <v>27.4205571145093</v>
      </c>
      <c r="N204" s="302">
        <v>6.7443269846906295E-2</v>
      </c>
      <c r="O204" s="302">
        <f t="shared" si="93"/>
        <v>36.535093088083912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26.610897362576807</v>
      </c>
      <c r="C206" s="311">
        <f t="shared" ref="C206:E206" si="95">SUM(C196:C204)</f>
        <v>30.473822714550074</v>
      </c>
      <c r="D206" s="311">
        <f t="shared" si="95"/>
        <v>2.7162799228731118</v>
      </c>
      <c r="E206" s="311">
        <f t="shared" si="95"/>
        <v>59.801000000000002</v>
      </c>
      <c r="F206" s="311"/>
      <c r="G206" s="311">
        <f t="shared" ref="G206:J206" si="96">SUM(G196:G204)</f>
        <v>26.09915350121652</v>
      </c>
      <c r="H206" s="311">
        <f t="shared" si="96"/>
        <v>35.216405036841564</v>
      </c>
      <c r="I206" s="311">
        <f t="shared" si="96"/>
        <v>1.9434414619417966</v>
      </c>
      <c r="J206" s="311">
        <f t="shared" si="96"/>
        <v>63.25899999999988</v>
      </c>
      <c r="K206" s="311"/>
      <c r="L206" s="311">
        <f t="shared" ref="L206:O206" si="97">SUM(L196:L204)</f>
        <v>31.02495870732292</v>
      </c>
      <c r="M206" s="311">
        <f t="shared" si="97"/>
        <v>41.054006807075879</v>
      </c>
      <c r="N206" s="311">
        <f t="shared" si="97"/>
        <v>2.327034485601172</v>
      </c>
      <c r="O206" s="311">
        <f t="shared" si="97"/>
        <v>74.405999999999977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0.61721251211808092</v>
      </c>
      <c r="C213" s="302">
        <v>9.7671582861322867E-2</v>
      </c>
      <c r="D213" s="302">
        <v>0.19345511880627872</v>
      </c>
      <c r="E213" s="302">
        <f>SUM(B213:D213)</f>
        <v>0.9083392137856825</v>
      </c>
      <c r="F213" s="303"/>
      <c r="G213" s="302">
        <v>0.51893373281255983</v>
      </c>
      <c r="H213" s="302">
        <v>0.13296561935978479</v>
      </c>
      <c r="I213" s="302">
        <v>0.17719679088784557</v>
      </c>
      <c r="J213" s="302">
        <f>SUM(G213:I213)</f>
        <v>0.82909614306019019</v>
      </c>
      <c r="K213" s="303"/>
      <c r="L213" s="302">
        <v>0.5418052602243858</v>
      </c>
      <c r="M213" s="302">
        <v>0.16863360977777142</v>
      </c>
      <c r="N213" s="302">
        <v>0.17943862404723529</v>
      </c>
      <c r="O213" s="302">
        <f>SUM(L213:N213)</f>
        <v>0.88987749404939254</v>
      </c>
    </row>
    <row r="214" spans="1:15" s="236" customFormat="1" x14ac:dyDescent="0.2">
      <c r="A214" s="237" t="str">
        <f>name!E$5</f>
        <v>Professional occupations</v>
      </c>
      <c r="B214" s="302">
        <v>0.80196169544351747</v>
      </c>
      <c r="C214" s="302">
        <v>0.11048539212842266</v>
      </c>
      <c r="D214" s="302">
        <v>0.28528247039906957</v>
      </c>
      <c r="E214" s="302">
        <f t="shared" ref="E214:E221" si="98">SUM(B214:D214)</f>
        <v>1.1977295579710097</v>
      </c>
      <c r="F214" s="303"/>
      <c r="G214" s="302">
        <v>0.76535812916074086</v>
      </c>
      <c r="H214" s="302">
        <v>0.13145401787180214</v>
      </c>
      <c r="I214" s="302">
        <v>0.234375686092852</v>
      </c>
      <c r="J214" s="302">
        <f t="shared" ref="J214:J216" si="99">SUM(G214:I214)</f>
        <v>1.1311878331253951</v>
      </c>
      <c r="K214" s="303"/>
      <c r="L214" s="302">
        <v>0.79392409436686384</v>
      </c>
      <c r="M214" s="302">
        <v>0.1720845033425005</v>
      </c>
      <c r="N214" s="302">
        <v>0.17684132065670735</v>
      </c>
      <c r="O214" s="302">
        <f t="shared" ref="O214:O221" si="100">SUM(L214:N214)</f>
        <v>1.1428499183660716</v>
      </c>
    </row>
    <row r="215" spans="1:15" s="236" customFormat="1" x14ac:dyDescent="0.2">
      <c r="A215" s="237" t="str">
        <f>name!E$6</f>
        <v>Associate professional occupations</v>
      </c>
      <c r="B215" s="302">
        <v>0.58741978592961175</v>
      </c>
      <c r="C215" s="302">
        <v>0.15638104100426883</v>
      </c>
      <c r="D215" s="302">
        <v>0.57548118453837782</v>
      </c>
      <c r="E215" s="302">
        <f t="shared" si="98"/>
        <v>1.3192820114722585</v>
      </c>
      <c r="F215" s="303"/>
      <c r="G215" s="302">
        <v>0.5213550891173363</v>
      </c>
      <c r="H215" s="302">
        <v>0.15324482202864478</v>
      </c>
      <c r="I215" s="302">
        <v>0.68145695556252317</v>
      </c>
      <c r="J215" s="302">
        <f t="shared" si="99"/>
        <v>1.3560568667085042</v>
      </c>
      <c r="K215" s="303"/>
      <c r="L215" s="302">
        <v>0.4688479124074067</v>
      </c>
      <c r="M215" s="302">
        <v>0.14295948069881437</v>
      </c>
      <c r="N215" s="302">
        <v>0.65020191376077852</v>
      </c>
      <c r="O215" s="302">
        <f t="shared" si="100"/>
        <v>1.2620093068669997</v>
      </c>
    </row>
    <row r="216" spans="1:15" s="236" customFormat="1" x14ac:dyDescent="0.2">
      <c r="A216" s="237" t="str">
        <f>name!E$7</f>
        <v>Administrative and secretarial occupations</v>
      </c>
      <c r="B216" s="302">
        <v>0.25538509436671425</v>
      </c>
      <c r="C216" s="302">
        <v>0.14924467062408334</v>
      </c>
      <c r="D216" s="302">
        <v>3.5218421216480736E-2</v>
      </c>
      <c r="E216" s="302">
        <f t="shared" si="98"/>
        <v>0.43984818620727834</v>
      </c>
      <c r="F216" s="303"/>
      <c r="G216" s="302">
        <v>0.19315350107337356</v>
      </c>
      <c r="H216" s="302">
        <v>0.1463974803152851</v>
      </c>
      <c r="I216" s="302">
        <v>3.9374757708787365E-2</v>
      </c>
      <c r="J216" s="302">
        <f t="shared" si="99"/>
        <v>0.37892573909744603</v>
      </c>
      <c r="K216" s="303"/>
      <c r="L216" s="302">
        <v>0.10890689729642028</v>
      </c>
      <c r="M216" s="302">
        <v>9.5951206346869933E-2</v>
      </c>
      <c r="N216" s="302">
        <v>2.7537043776624474E-2</v>
      </c>
      <c r="O216" s="302">
        <f t="shared" si="100"/>
        <v>0.23239514741991468</v>
      </c>
    </row>
    <row r="217" spans="1:15" s="236" customFormat="1" x14ac:dyDescent="0.2">
      <c r="A217" s="237" t="str">
        <f>name!E$8</f>
        <v>Skilled trades occupations</v>
      </c>
      <c r="B217" s="302">
        <v>0.23258635441074807</v>
      </c>
      <c r="C217" s="302">
        <v>5.5288648765781177E-2</v>
      </c>
      <c r="D217" s="302">
        <v>0.10027045981657354</v>
      </c>
      <c r="E217" s="302">
        <f t="shared" si="98"/>
        <v>0.38814546299310282</v>
      </c>
      <c r="F217" s="303"/>
      <c r="G217" s="302">
        <v>0.14916107393312758</v>
      </c>
      <c r="H217" s="302">
        <v>4.1545580097695024E-2</v>
      </c>
      <c r="I217" s="302">
        <v>7.7126117822928192E-2</v>
      </c>
      <c r="J217" s="302">
        <f>SUM(G217:I217)</f>
        <v>0.26783277185375076</v>
      </c>
      <c r="K217" s="303"/>
      <c r="L217" s="302">
        <v>0.11290185524714783</v>
      </c>
      <c r="M217" s="302">
        <v>5.8334978807175718E-2</v>
      </c>
      <c r="N217" s="302">
        <v>7.2629065202036117E-2</v>
      </c>
      <c r="O217" s="302">
        <f t="shared" si="100"/>
        <v>0.24386589925635965</v>
      </c>
    </row>
    <row r="218" spans="1:15" s="236" customFormat="1" x14ac:dyDescent="0.2">
      <c r="A218" s="237" t="str">
        <f>name!E$9</f>
        <v>Caring, leisure and other service occupations</v>
      </c>
      <c r="B218" s="302">
        <v>9.6065051454027273E-2</v>
      </c>
      <c r="C218" s="302">
        <v>4.4364964475236322E-2</v>
      </c>
      <c r="D218" s="302">
        <v>1.6034242373018086E-2</v>
      </c>
      <c r="E218" s="302">
        <f t="shared" si="98"/>
        <v>0.15646425830228169</v>
      </c>
      <c r="F218" s="303"/>
      <c r="G218" s="302">
        <v>6.7330666062454858E-2</v>
      </c>
      <c r="H218" s="302">
        <v>6.7173823981155331E-2</v>
      </c>
      <c r="I218" s="302">
        <v>2.1762024460790362E-2</v>
      </c>
      <c r="J218" s="302">
        <f t="shared" ref="J218:J221" si="101">SUM(G218:I218)</f>
        <v>0.15626651450440057</v>
      </c>
      <c r="K218" s="303"/>
      <c r="L218" s="302">
        <v>6.5635869593969151E-2</v>
      </c>
      <c r="M218" s="302">
        <v>6.2533954180402682E-2</v>
      </c>
      <c r="N218" s="302">
        <v>2.06470919596702E-2</v>
      </c>
      <c r="O218" s="302">
        <f t="shared" si="100"/>
        <v>0.14881691573404204</v>
      </c>
    </row>
    <row r="219" spans="1:15" s="236" customFormat="1" x14ac:dyDescent="0.2">
      <c r="A219" s="237" t="str">
        <f>name!E$10</f>
        <v>Sales and customer service occupations</v>
      </c>
      <c r="B219" s="302">
        <v>0.15239862956343872</v>
      </c>
      <c r="C219" s="302">
        <v>5.6866588359930775E-2</v>
      </c>
      <c r="D219" s="302">
        <v>3.6904445664034627E-2</v>
      </c>
      <c r="E219" s="302">
        <f t="shared" si="98"/>
        <v>0.24616966358740411</v>
      </c>
      <c r="F219" s="303"/>
      <c r="G219" s="302">
        <v>0.11201763043568316</v>
      </c>
      <c r="H219" s="302">
        <v>6.2704070293339728E-2</v>
      </c>
      <c r="I219" s="302">
        <v>2.6872810449656722E-2</v>
      </c>
      <c r="J219" s="302">
        <f t="shared" si="101"/>
        <v>0.2015945111786796</v>
      </c>
      <c r="K219" s="303"/>
      <c r="L219" s="302">
        <v>0.10861676195293062</v>
      </c>
      <c r="M219" s="302">
        <v>6.6587382191189023E-2</v>
      </c>
      <c r="N219" s="302">
        <v>2.0744330516586914E-2</v>
      </c>
      <c r="O219" s="302">
        <f t="shared" si="100"/>
        <v>0.19594847466070656</v>
      </c>
    </row>
    <row r="220" spans="1:15" s="236" customFormat="1" x14ac:dyDescent="0.2">
      <c r="A220" s="237" t="str">
        <f>name!E$11</f>
        <v>Process, plant and machine operatives</v>
      </c>
      <c r="B220" s="302">
        <v>4.6215084614002609E-2</v>
      </c>
      <c r="C220" s="302">
        <v>3.5666170025601643E-2</v>
      </c>
      <c r="D220" s="302">
        <v>1.7104030320011177E-2</v>
      </c>
      <c r="E220" s="302">
        <f t="shared" si="98"/>
        <v>9.8985284959615422E-2</v>
      </c>
      <c r="F220" s="303"/>
      <c r="G220" s="302">
        <v>2.6961717715750781E-2</v>
      </c>
      <c r="H220" s="302">
        <v>2.8857282502510094E-2</v>
      </c>
      <c r="I220" s="302">
        <v>1.4258062369053217E-2</v>
      </c>
      <c r="J220" s="302">
        <f t="shared" si="101"/>
        <v>7.0077062587314096E-2</v>
      </c>
      <c r="K220" s="303"/>
      <c r="L220" s="302">
        <v>1.7761430307344069E-2</v>
      </c>
      <c r="M220" s="302">
        <v>3.5832427479030815E-2</v>
      </c>
      <c r="N220" s="302">
        <v>1.170675638682449E-2</v>
      </c>
      <c r="O220" s="302">
        <f t="shared" si="100"/>
        <v>6.5300614173199378E-2</v>
      </c>
    </row>
    <row r="221" spans="1:15" s="236" customFormat="1" x14ac:dyDescent="0.2">
      <c r="A221" s="237" t="str">
        <f>name!E$12</f>
        <v>Elementary occupations</v>
      </c>
      <c r="B221" s="302">
        <v>0.16245435790375418</v>
      </c>
      <c r="C221" s="302">
        <v>0.18655644942705044</v>
      </c>
      <c r="D221" s="302">
        <v>2.5025553390560076E-2</v>
      </c>
      <c r="E221" s="302">
        <f t="shared" si="98"/>
        <v>0.37403636072136465</v>
      </c>
      <c r="F221" s="303"/>
      <c r="G221" s="302">
        <v>9.6663231777861791E-2</v>
      </c>
      <c r="H221" s="302">
        <v>0.20227125885358987</v>
      </c>
      <c r="I221" s="302">
        <v>1.8028067252868794E-2</v>
      </c>
      <c r="J221" s="302">
        <f t="shared" si="101"/>
        <v>0.31696255788432048</v>
      </c>
      <c r="K221" s="303"/>
      <c r="L221" s="302">
        <v>7.1542190846934264E-2</v>
      </c>
      <c r="M221" s="302">
        <v>0.16014653087576289</v>
      </c>
      <c r="N221" s="302">
        <v>1.9247507750618828E-2</v>
      </c>
      <c r="O221" s="302">
        <f t="shared" si="100"/>
        <v>0.25093622947331601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2.9516985658038952</v>
      </c>
      <c r="C223" s="311">
        <f t="shared" ref="C223:E223" si="102">SUM(C213:C221)</f>
        <v>0.89252550767169803</v>
      </c>
      <c r="D223" s="311">
        <f t="shared" si="102"/>
        <v>1.2847759265244043</v>
      </c>
      <c r="E223" s="311">
        <f t="shared" si="102"/>
        <v>5.1289999999999978</v>
      </c>
      <c r="F223" s="311"/>
      <c r="G223" s="311">
        <f t="shared" ref="G223:J223" si="103">SUM(G213:G221)</f>
        <v>2.4509347720888885</v>
      </c>
      <c r="H223" s="311">
        <f t="shared" si="103"/>
        <v>0.96661395530380678</v>
      </c>
      <c r="I223" s="311">
        <f t="shared" si="103"/>
        <v>1.2904512726073052</v>
      </c>
      <c r="J223" s="311">
        <f t="shared" si="103"/>
        <v>4.7080000000000011</v>
      </c>
      <c r="K223" s="311"/>
      <c r="L223" s="311">
        <f t="shared" ref="L223:O223" si="104">SUM(L213:L221)</f>
        <v>2.2899422722434024</v>
      </c>
      <c r="M223" s="311">
        <f t="shared" si="104"/>
        <v>0.9630640736995173</v>
      </c>
      <c r="N223" s="311">
        <f t="shared" si="104"/>
        <v>1.178993654057082</v>
      </c>
      <c r="O223" s="311">
        <f t="shared" si="104"/>
        <v>4.4320000000000022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5.3209104252252386</v>
      </c>
      <c r="C230" s="302">
        <v>0.44983367440637634</v>
      </c>
      <c r="D230" s="302">
        <v>0.7742139324822892</v>
      </c>
      <c r="E230" s="302">
        <f>SUM(B230:D230)</f>
        <v>6.5449580321139038</v>
      </c>
      <c r="F230" s="303"/>
      <c r="G230" s="302">
        <v>4.9058277292869858</v>
      </c>
      <c r="H230" s="302">
        <v>0.71937179301624976</v>
      </c>
      <c r="I230" s="302">
        <v>0.71955257782413118</v>
      </c>
      <c r="J230" s="302">
        <f>SUM(G230:I230)</f>
        <v>6.3447521001273666</v>
      </c>
      <c r="K230" s="303"/>
      <c r="L230" s="302">
        <v>5.4615116755035009</v>
      </c>
      <c r="M230" s="302">
        <v>0.86884359781744935</v>
      </c>
      <c r="N230" s="302">
        <v>0.86185937290191206</v>
      </c>
      <c r="O230" s="302">
        <f>SUM(L230:N230)</f>
        <v>7.1922146462228627</v>
      </c>
    </row>
    <row r="231" spans="1:15" s="236" customFormat="1" x14ac:dyDescent="0.2">
      <c r="A231" s="237" t="str">
        <f>name!E$5</f>
        <v>Professional occupations</v>
      </c>
      <c r="B231" s="302">
        <v>13.866941538139081</v>
      </c>
      <c r="C231" s="302">
        <v>0.67642744278829692</v>
      </c>
      <c r="D231" s="302">
        <v>1.7768983576115147</v>
      </c>
      <c r="E231" s="302">
        <f t="shared" ref="E231:E238" si="105">SUM(B231:D231)</f>
        <v>16.320267338538891</v>
      </c>
      <c r="F231" s="303"/>
      <c r="G231" s="302">
        <v>14.320679260267585</v>
      </c>
      <c r="H231" s="302">
        <v>1.0197093386355149</v>
      </c>
      <c r="I231" s="302">
        <v>1.4658853785437933</v>
      </c>
      <c r="J231" s="302">
        <f t="shared" ref="J231:J233" si="106">SUM(G231:I231)</f>
        <v>16.806273977446892</v>
      </c>
      <c r="K231" s="303"/>
      <c r="L231" s="302">
        <v>17.717106502831857</v>
      </c>
      <c r="M231" s="302">
        <v>1.3380245388552823</v>
      </c>
      <c r="N231" s="302">
        <v>1.4229023474023905</v>
      </c>
      <c r="O231" s="302">
        <f t="shared" ref="O231:O238" si="107">SUM(L231:N231)</f>
        <v>20.478033389089532</v>
      </c>
    </row>
    <row r="232" spans="1:15" s="236" customFormat="1" x14ac:dyDescent="0.2">
      <c r="A232" s="237" t="str">
        <f>name!E$6</f>
        <v>Associate professional occupations</v>
      </c>
      <c r="B232" s="302">
        <v>5.0535058251269929</v>
      </c>
      <c r="C232" s="302">
        <v>0.45630289334492974</v>
      </c>
      <c r="D232" s="302">
        <v>0.83618985410598501</v>
      </c>
      <c r="E232" s="302">
        <f t="shared" si="105"/>
        <v>6.3459985725779076</v>
      </c>
      <c r="F232" s="303"/>
      <c r="G232" s="302">
        <v>4.9009202311395041</v>
      </c>
      <c r="H232" s="302">
        <v>0.57891092932321453</v>
      </c>
      <c r="I232" s="302">
        <v>0.8063687468956392</v>
      </c>
      <c r="J232" s="302">
        <f t="shared" si="106"/>
        <v>6.2861999073583581</v>
      </c>
      <c r="K232" s="303"/>
      <c r="L232" s="302">
        <v>5.3055760943007249</v>
      </c>
      <c r="M232" s="302">
        <v>0.57681227611281383</v>
      </c>
      <c r="N232" s="302">
        <v>0.99986387838520907</v>
      </c>
      <c r="O232" s="302">
        <f t="shared" si="107"/>
        <v>6.8822522487987481</v>
      </c>
    </row>
    <row r="233" spans="1:15" s="236" customFormat="1" x14ac:dyDescent="0.2">
      <c r="A233" s="237" t="str">
        <f>name!E$7</f>
        <v>Administrative and secretarial occupations</v>
      </c>
      <c r="B233" s="302">
        <v>1.6410618234857717</v>
      </c>
      <c r="C233" s="302">
        <v>0.63031229683500534</v>
      </c>
      <c r="D233" s="302">
        <v>0.13631778335516292</v>
      </c>
      <c r="E233" s="302">
        <f t="shared" si="105"/>
        <v>2.4076919036759401</v>
      </c>
      <c r="F233" s="303"/>
      <c r="G233" s="302">
        <v>1.4006839115301255</v>
      </c>
      <c r="H233" s="302">
        <v>0.60028164355752733</v>
      </c>
      <c r="I233" s="302">
        <v>0.11295035860119407</v>
      </c>
      <c r="J233" s="302">
        <f t="shared" si="106"/>
        <v>2.1139159136888472</v>
      </c>
      <c r="K233" s="303"/>
      <c r="L233" s="302">
        <v>1.2077135091554092</v>
      </c>
      <c r="M233" s="302">
        <v>0.48246937596394185</v>
      </c>
      <c r="N233" s="302">
        <v>9.7083310320793939E-2</v>
      </c>
      <c r="O233" s="302">
        <f t="shared" si="107"/>
        <v>1.787266195440145</v>
      </c>
    </row>
    <row r="234" spans="1:15" s="236" customFormat="1" x14ac:dyDescent="0.2">
      <c r="A234" s="237" t="str">
        <f>name!E$8</f>
        <v>Skilled trades occupations</v>
      </c>
      <c r="B234" s="302">
        <v>2.0362823693434611</v>
      </c>
      <c r="C234" s="302">
        <v>0.14181354254146802</v>
      </c>
      <c r="D234" s="302">
        <v>0.52151886605264197</v>
      </c>
      <c r="E234" s="302">
        <f t="shared" si="105"/>
        <v>2.6996147779375712</v>
      </c>
      <c r="F234" s="303"/>
      <c r="G234" s="302">
        <v>1.3524843776127908</v>
      </c>
      <c r="H234" s="302">
        <v>0.10537952935357785</v>
      </c>
      <c r="I234" s="302">
        <v>0.33076317378559694</v>
      </c>
      <c r="J234" s="302">
        <f>SUM(G234:I234)</f>
        <v>1.7886270807519655</v>
      </c>
      <c r="K234" s="303"/>
      <c r="L234" s="302">
        <v>1.1088786223267855</v>
      </c>
      <c r="M234" s="302">
        <v>0.12513039257257266</v>
      </c>
      <c r="N234" s="302">
        <v>0.59358091222776466</v>
      </c>
      <c r="O234" s="302">
        <f t="shared" si="107"/>
        <v>1.8275899271271228</v>
      </c>
    </row>
    <row r="235" spans="1:15" s="236" customFormat="1" x14ac:dyDescent="0.2">
      <c r="A235" s="237" t="str">
        <f>name!E$9</f>
        <v>Caring, leisure and other service occupations</v>
      </c>
      <c r="B235" s="302">
        <v>0.57671026722142638</v>
      </c>
      <c r="C235" s="302">
        <v>9.933182642047686E-2</v>
      </c>
      <c r="D235" s="302">
        <v>8.7973516298809756E-2</v>
      </c>
      <c r="E235" s="302">
        <f t="shared" si="105"/>
        <v>0.76401560994071305</v>
      </c>
      <c r="F235" s="303"/>
      <c r="G235" s="302">
        <v>0.46616066393639405</v>
      </c>
      <c r="H235" s="302">
        <v>9.0620333123769284E-2</v>
      </c>
      <c r="I235" s="302">
        <v>8.525600993376134E-2</v>
      </c>
      <c r="J235" s="302">
        <f t="shared" ref="J235:J238" si="108">SUM(G235:I235)</f>
        <v>0.64203700699392474</v>
      </c>
      <c r="K235" s="303"/>
      <c r="L235" s="302">
        <v>0.65551804327033902</v>
      </c>
      <c r="M235" s="302">
        <v>9.8585291243404663E-2</v>
      </c>
      <c r="N235" s="302">
        <v>0.13804265460977036</v>
      </c>
      <c r="O235" s="302">
        <f t="shared" si="107"/>
        <v>0.89214598912351406</v>
      </c>
    </row>
    <row r="236" spans="1:15" s="236" customFormat="1" x14ac:dyDescent="0.2">
      <c r="A236" s="237" t="str">
        <f>name!E$10</f>
        <v>Sales and customer service occupations</v>
      </c>
      <c r="B236" s="302">
        <v>1.0461330421692048</v>
      </c>
      <c r="C236" s="302">
        <v>0.39477480715799051</v>
      </c>
      <c r="D236" s="302">
        <v>0.10916023347010016</v>
      </c>
      <c r="E236" s="302">
        <f t="shared" si="105"/>
        <v>1.5500680827972955</v>
      </c>
      <c r="F236" s="303"/>
      <c r="G236" s="302">
        <v>0.80292540809452839</v>
      </c>
      <c r="H236" s="302">
        <v>0.25235248176056507</v>
      </c>
      <c r="I236" s="302">
        <v>6.30486142814939E-2</v>
      </c>
      <c r="J236" s="302">
        <f t="shared" si="108"/>
        <v>1.1183265041365873</v>
      </c>
      <c r="K236" s="303"/>
      <c r="L236" s="302">
        <v>1.0327134645996743</v>
      </c>
      <c r="M236" s="302">
        <v>0.31960321336016623</v>
      </c>
      <c r="N236" s="302">
        <v>8.2045893239395068E-2</v>
      </c>
      <c r="O236" s="302">
        <f t="shared" si="107"/>
        <v>1.4343625711992356</v>
      </c>
    </row>
    <row r="237" spans="1:15" s="236" customFormat="1" x14ac:dyDescent="0.2">
      <c r="A237" s="237" t="str">
        <f>name!E$11</f>
        <v>Process, plant and machine operatives</v>
      </c>
      <c r="B237" s="302">
        <v>0.15638645529680564</v>
      </c>
      <c r="C237" s="302">
        <v>8.5523725962902697E-2</v>
      </c>
      <c r="D237" s="302">
        <v>0.14207256253947123</v>
      </c>
      <c r="E237" s="302">
        <f t="shared" si="105"/>
        <v>0.38398274379917957</v>
      </c>
      <c r="F237" s="303"/>
      <c r="G237" s="302">
        <v>9.815801655997651E-2</v>
      </c>
      <c r="H237" s="302">
        <v>9.6039246965292591E-2</v>
      </c>
      <c r="I237" s="302">
        <v>0.11963629524978706</v>
      </c>
      <c r="J237" s="302">
        <f t="shared" si="108"/>
        <v>0.31383355877505614</v>
      </c>
      <c r="K237" s="303"/>
      <c r="L237" s="302">
        <v>0.11214737032478282</v>
      </c>
      <c r="M237" s="302">
        <v>0.11409608562155077</v>
      </c>
      <c r="N237" s="302">
        <v>0.19618111051857492</v>
      </c>
      <c r="O237" s="302">
        <f t="shared" si="107"/>
        <v>0.42242456646490856</v>
      </c>
    </row>
    <row r="238" spans="1:15" s="236" customFormat="1" x14ac:dyDescent="0.2">
      <c r="A238" s="237" t="str">
        <f>name!E$12</f>
        <v>Elementary occupations</v>
      </c>
      <c r="B238" s="302">
        <v>0.25070921981390076</v>
      </c>
      <c r="C238" s="302">
        <v>0.12904650205631477</v>
      </c>
      <c r="D238" s="302">
        <v>0.15564721674837237</v>
      </c>
      <c r="E238" s="302">
        <f t="shared" si="105"/>
        <v>0.5354029386185879</v>
      </c>
      <c r="F238" s="303"/>
      <c r="G238" s="302">
        <v>0.15440823983462393</v>
      </c>
      <c r="H238" s="302">
        <v>8.1507883287391239E-2</v>
      </c>
      <c r="I238" s="302">
        <v>9.3117827598994757E-2</v>
      </c>
      <c r="J238" s="302">
        <f t="shared" si="108"/>
        <v>0.32903395072100994</v>
      </c>
      <c r="K238" s="303"/>
      <c r="L238" s="302">
        <v>0.13334333798406497</v>
      </c>
      <c r="M238" s="302">
        <v>6.7723459502546907E-2</v>
      </c>
      <c r="N238" s="302">
        <v>0.13464366904740721</v>
      </c>
      <c r="O238" s="302">
        <f t="shared" si="107"/>
        <v>0.33571046653401909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29.94864096582188</v>
      </c>
      <c r="C240" s="311">
        <f t="shared" ref="C240:E240" si="109">SUM(C230:C238)</f>
        <v>3.0633667115137615</v>
      </c>
      <c r="D240" s="311">
        <f t="shared" si="109"/>
        <v>4.5399923226643475</v>
      </c>
      <c r="E240" s="311">
        <f t="shared" si="109"/>
        <v>37.551999999999992</v>
      </c>
      <c r="F240" s="311"/>
      <c r="G240" s="311">
        <f t="shared" ref="G240:J240" si="110">SUM(G230:G238)</f>
        <v>28.402247838262515</v>
      </c>
      <c r="H240" s="311">
        <f t="shared" si="110"/>
        <v>3.5441731790231024</v>
      </c>
      <c r="I240" s="311">
        <f t="shared" si="110"/>
        <v>3.7965789827143914</v>
      </c>
      <c r="J240" s="311">
        <f t="shared" si="110"/>
        <v>35.743000000000016</v>
      </c>
      <c r="K240" s="311"/>
      <c r="L240" s="311">
        <f t="shared" ref="L240:O240" si="111">SUM(L230:L238)</f>
        <v>32.734508620297142</v>
      </c>
      <c r="M240" s="311">
        <f t="shared" si="111"/>
        <v>3.9912882310497291</v>
      </c>
      <c r="N240" s="311">
        <f t="shared" si="111"/>
        <v>4.5262031486532175</v>
      </c>
      <c r="O240" s="311">
        <f t="shared" si="111"/>
        <v>41.252000000000088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4.1857682240652947</v>
      </c>
      <c r="C247" s="302">
        <v>0.34275595449579888</v>
      </c>
      <c r="D247" s="302">
        <v>0.51755601302868626</v>
      </c>
      <c r="E247" s="302">
        <f>SUM(B247:D247)</f>
        <v>5.0460801915897804</v>
      </c>
      <c r="F247" s="303"/>
      <c r="G247" s="302">
        <v>4.4750738961022831</v>
      </c>
      <c r="H247" s="302">
        <v>0.42763200346224867</v>
      </c>
      <c r="I247" s="302">
        <v>0.70692804310459934</v>
      </c>
      <c r="J247" s="302">
        <f>SUM(G247:I247)</f>
        <v>5.6096339426691308</v>
      </c>
      <c r="K247" s="303"/>
      <c r="L247" s="302">
        <v>4.1967281283034339</v>
      </c>
      <c r="M247" s="302">
        <v>0.4869654459408928</v>
      </c>
      <c r="N247" s="302">
        <v>0.8000798533367135</v>
      </c>
      <c r="O247" s="302">
        <f>SUM(L247:N247)</f>
        <v>5.4837734275810401</v>
      </c>
    </row>
    <row r="248" spans="1:15" s="236" customFormat="1" x14ac:dyDescent="0.2">
      <c r="A248" s="237" t="str">
        <f>name!E$5</f>
        <v>Professional occupations</v>
      </c>
      <c r="B248" s="302">
        <v>4.9081922169670102</v>
      </c>
      <c r="C248" s="302">
        <v>0.28996995494592936</v>
      </c>
      <c r="D248" s="302">
        <v>0.64075957324024846</v>
      </c>
      <c r="E248" s="302">
        <f t="shared" ref="E248:E255" si="112">SUM(B248:D248)</f>
        <v>5.8389217451531881</v>
      </c>
      <c r="F248" s="303"/>
      <c r="G248" s="302">
        <v>6.0408233461086551</v>
      </c>
      <c r="H248" s="302">
        <v>0.32772478440944125</v>
      </c>
      <c r="I248" s="302">
        <v>0.78286762884865035</v>
      </c>
      <c r="J248" s="302">
        <f t="shared" ref="J248:J250" si="113">SUM(G248:I248)</f>
        <v>7.1514157593667464</v>
      </c>
      <c r="K248" s="303"/>
      <c r="L248" s="302">
        <v>6.942614206785489</v>
      </c>
      <c r="M248" s="302">
        <v>0.36924604607691458</v>
      </c>
      <c r="N248" s="302">
        <v>0.81038741107494494</v>
      </c>
      <c r="O248" s="302">
        <f t="shared" ref="O248:O255" si="114">SUM(L248:N248)</f>
        <v>8.1222476639373475</v>
      </c>
    </row>
    <row r="249" spans="1:15" s="236" customFormat="1" x14ac:dyDescent="0.2">
      <c r="A249" s="237" t="str">
        <f>name!E$6</f>
        <v>Associate professional occupations</v>
      </c>
      <c r="B249" s="302">
        <v>5.3116292988584357</v>
      </c>
      <c r="C249" s="302">
        <v>0.61947592752620884</v>
      </c>
      <c r="D249" s="302">
        <v>0.91542706930811624</v>
      </c>
      <c r="E249" s="302">
        <f t="shared" si="112"/>
        <v>6.8465322956927608</v>
      </c>
      <c r="F249" s="303"/>
      <c r="G249" s="302">
        <v>5.740363091746417</v>
      </c>
      <c r="H249" s="302">
        <v>0.55392865235681121</v>
      </c>
      <c r="I249" s="302">
        <v>1.0473007459324799</v>
      </c>
      <c r="J249" s="302">
        <f t="shared" si="113"/>
        <v>7.3415924900357084</v>
      </c>
      <c r="K249" s="303"/>
      <c r="L249" s="302">
        <v>5.1456440018435901</v>
      </c>
      <c r="M249" s="302">
        <v>0.58148299023863126</v>
      </c>
      <c r="N249" s="302">
        <v>0.92618616514748797</v>
      </c>
      <c r="O249" s="302">
        <f t="shared" si="114"/>
        <v>6.6533131572297091</v>
      </c>
    </row>
    <row r="250" spans="1:15" s="236" customFormat="1" x14ac:dyDescent="0.2">
      <c r="A250" s="237" t="str">
        <f>name!E$7</f>
        <v>Administrative and secretarial occupations</v>
      </c>
      <c r="B250" s="302">
        <v>5.2163266128475794</v>
      </c>
      <c r="C250" s="302">
        <v>2.0092326224145753</v>
      </c>
      <c r="D250" s="302">
        <v>0.21890230134903002</v>
      </c>
      <c r="E250" s="302">
        <f t="shared" si="112"/>
        <v>7.4444615366111853</v>
      </c>
      <c r="F250" s="303"/>
      <c r="G250" s="302">
        <v>4.7729923850505074</v>
      </c>
      <c r="H250" s="302">
        <v>1.5820530878657917</v>
      </c>
      <c r="I250" s="302">
        <v>0.17651721751599417</v>
      </c>
      <c r="J250" s="302">
        <f t="shared" si="113"/>
        <v>6.5315626904322928</v>
      </c>
      <c r="K250" s="303"/>
      <c r="L250" s="302">
        <v>3.2916499879140781</v>
      </c>
      <c r="M250" s="302">
        <v>1.1774421080817257</v>
      </c>
      <c r="N250" s="302">
        <v>0.16998387569683582</v>
      </c>
      <c r="O250" s="302">
        <f t="shared" si="114"/>
        <v>4.6390759716926402</v>
      </c>
    </row>
    <row r="251" spans="1:15" s="236" customFormat="1" x14ac:dyDescent="0.2">
      <c r="A251" s="237" t="str">
        <f>name!E$8</f>
        <v>Skilled trades occupations</v>
      </c>
      <c r="B251" s="302">
        <v>0.29438094830738598</v>
      </c>
      <c r="C251" s="302">
        <v>6.0885089136956026E-2</v>
      </c>
      <c r="D251" s="302">
        <v>0.23712079981588319</v>
      </c>
      <c r="E251" s="302">
        <f t="shared" si="112"/>
        <v>0.59238683726022523</v>
      </c>
      <c r="F251" s="303"/>
      <c r="G251" s="302">
        <v>0.22066638411250486</v>
      </c>
      <c r="H251" s="302">
        <v>3.7071957133978713E-2</v>
      </c>
      <c r="I251" s="302">
        <v>0.20337214303071494</v>
      </c>
      <c r="J251" s="302">
        <f>SUM(G251:I251)</f>
        <v>0.46111048427719853</v>
      </c>
      <c r="K251" s="303"/>
      <c r="L251" s="302">
        <v>0.22304203477836834</v>
      </c>
      <c r="M251" s="302">
        <v>4.2083849817928322E-2</v>
      </c>
      <c r="N251" s="302">
        <v>0.21225367263356601</v>
      </c>
      <c r="O251" s="302">
        <f t="shared" si="114"/>
        <v>0.47737955722986269</v>
      </c>
    </row>
    <row r="252" spans="1:15" s="236" customFormat="1" x14ac:dyDescent="0.2">
      <c r="A252" s="237" t="str">
        <f>name!E$9</f>
        <v>Caring, leisure and other service occupations</v>
      </c>
      <c r="B252" s="302">
        <v>0.24504112551897098</v>
      </c>
      <c r="C252" s="302">
        <v>2.0073984267426011E-2</v>
      </c>
      <c r="D252" s="302">
        <v>8.5773826909536804E-2</v>
      </c>
      <c r="E252" s="302">
        <f t="shared" si="112"/>
        <v>0.3508889366959338</v>
      </c>
      <c r="F252" s="303"/>
      <c r="G252" s="302">
        <v>0.19285563663595442</v>
      </c>
      <c r="H252" s="302">
        <v>1.5121247458810338E-2</v>
      </c>
      <c r="I252" s="302">
        <v>7.211131013588154E-2</v>
      </c>
      <c r="J252" s="302">
        <f t="shared" ref="J252:J255" si="115">SUM(G252:I252)</f>
        <v>0.28008819423064629</v>
      </c>
      <c r="K252" s="303"/>
      <c r="L252" s="302">
        <v>0.21517675690785046</v>
      </c>
      <c r="M252" s="302">
        <v>1.2375400834014425E-2</v>
      </c>
      <c r="N252" s="302">
        <v>9.8272508806941133E-2</v>
      </c>
      <c r="O252" s="302">
        <f t="shared" si="114"/>
        <v>0.32582466654880604</v>
      </c>
    </row>
    <row r="253" spans="1:15" s="236" customFormat="1" x14ac:dyDescent="0.2">
      <c r="A253" s="237" t="str">
        <f>name!E$10</f>
        <v>Sales and customer service occupations</v>
      </c>
      <c r="B253" s="302">
        <v>1.40825705308752</v>
      </c>
      <c r="C253" s="302">
        <v>0.5289966053187608</v>
      </c>
      <c r="D253" s="302">
        <v>0.32592396405556645</v>
      </c>
      <c r="E253" s="302">
        <f t="shared" si="112"/>
        <v>2.2631776224618472</v>
      </c>
      <c r="F253" s="303"/>
      <c r="G253" s="302">
        <v>1.2091682377822459</v>
      </c>
      <c r="H253" s="302">
        <v>0.45283100138107613</v>
      </c>
      <c r="I253" s="302">
        <v>0.15425521890865351</v>
      </c>
      <c r="J253" s="302">
        <f t="shared" si="115"/>
        <v>1.8162544580719755</v>
      </c>
      <c r="K253" s="303"/>
      <c r="L253" s="302">
        <v>1.2488743126877533</v>
      </c>
      <c r="M253" s="302">
        <v>0.51209745409069274</v>
      </c>
      <c r="N253" s="302">
        <v>0.12869639429472313</v>
      </c>
      <c r="O253" s="302">
        <f t="shared" si="114"/>
        <v>1.8896681610731694</v>
      </c>
    </row>
    <row r="254" spans="1:15" s="236" customFormat="1" x14ac:dyDescent="0.2">
      <c r="A254" s="237" t="str">
        <f>name!E$11</f>
        <v>Process, plant and machine operatives</v>
      </c>
      <c r="B254" s="302">
        <v>0.11429971351253991</v>
      </c>
      <c r="C254" s="302">
        <v>2.3017767632358941E-2</v>
      </c>
      <c r="D254" s="302">
        <v>6.3368834770918869E-2</v>
      </c>
      <c r="E254" s="302">
        <f t="shared" si="112"/>
        <v>0.20068631591581773</v>
      </c>
      <c r="F254" s="303"/>
      <c r="G254" s="302">
        <v>8.3155496271472326E-2</v>
      </c>
      <c r="H254" s="302">
        <v>1.4914390340025742E-2</v>
      </c>
      <c r="I254" s="302">
        <v>0.1220634692573893</v>
      </c>
      <c r="J254" s="302">
        <f t="shared" si="115"/>
        <v>0.22013335586888738</v>
      </c>
      <c r="K254" s="303"/>
      <c r="L254" s="302">
        <v>9.2058065615472237E-2</v>
      </c>
      <c r="M254" s="302">
        <v>2.8592197773168487E-2</v>
      </c>
      <c r="N254" s="302">
        <v>0.18235128358397773</v>
      </c>
      <c r="O254" s="302">
        <f t="shared" si="114"/>
        <v>0.30300154697261844</v>
      </c>
    </row>
    <row r="255" spans="1:15" s="236" customFormat="1" x14ac:dyDescent="0.2">
      <c r="A255" s="237" t="str">
        <f>name!E$12</f>
        <v>Elementary occupations</v>
      </c>
      <c r="B255" s="302">
        <v>0.26335329085529929</v>
      </c>
      <c r="C255" s="302">
        <v>7.6071731842584811E-2</v>
      </c>
      <c r="D255" s="302">
        <v>7.9439495921404993E-2</v>
      </c>
      <c r="E255" s="302">
        <f t="shared" si="112"/>
        <v>0.41886451861928908</v>
      </c>
      <c r="F255" s="303"/>
      <c r="G255" s="302">
        <v>0.19468023435951518</v>
      </c>
      <c r="H255" s="302">
        <v>4.9830180960997394E-2</v>
      </c>
      <c r="I255" s="302">
        <v>6.3698209726964133E-2</v>
      </c>
      <c r="J255" s="302">
        <f t="shared" si="115"/>
        <v>0.3082086250474767</v>
      </c>
      <c r="K255" s="303"/>
      <c r="L255" s="302">
        <v>0.18186331445148238</v>
      </c>
      <c r="M255" s="302">
        <v>3.4938728796835856E-2</v>
      </c>
      <c r="N255" s="302">
        <v>7.9913804486495654E-2</v>
      </c>
      <c r="O255" s="302">
        <f t="shared" si="114"/>
        <v>0.29671584773481385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21.947248484020033</v>
      </c>
      <c r="C257" s="311">
        <f t="shared" ref="C257:E257" si="116">SUM(C247:C255)</f>
        <v>3.9704796375805986</v>
      </c>
      <c r="D257" s="311">
        <f t="shared" si="116"/>
        <v>3.0842718783993917</v>
      </c>
      <c r="E257" s="311">
        <f t="shared" si="116"/>
        <v>29.002000000000027</v>
      </c>
      <c r="F257" s="311"/>
      <c r="G257" s="311">
        <f t="shared" ref="G257:J257" si="117">SUM(G247:G255)</f>
        <v>22.929778708169561</v>
      </c>
      <c r="H257" s="311">
        <f t="shared" si="117"/>
        <v>3.4611073053691812</v>
      </c>
      <c r="I257" s="311">
        <f t="shared" si="117"/>
        <v>3.3291139864613273</v>
      </c>
      <c r="J257" s="311">
        <f t="shared" si="117"/>
        <v>29.720000000000063</v>
      </c>
      <c r="K257" s="311"/>
      <c r="L257" s="311">
        <f t="shared" ref="L257:O257" si="118">SUM(L247:L255)</f>
        <v>21.53765080928752</v>
      </c>
      <c r="M257" s="311">
        <f t="shared" si="118"/>
        <v>3.2452242216508047</v>
      </c>
      <c r="N257" s="311">
        <f t="shared" si="118"/>
        <v>3.4081249690616859</v>
      </c>
      <c r="O257" s="311">
        <f t="shared" si="118"/>
        <v>28.19100000000001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2.0566286607997477</v>
      </c>
      <c r="C264" s="302">
        <v>0.46512712462399936</v>
      </c>
      <c r="D264" s="302">
        <v>0.76240838516492171</v>
      </c>
      <c r="E264" s="302">
        <f>SUM(B264:D264)</f>
        <v>3.2841641705886691</v>
      </c>
      <c r="F264" s="303"/>
      <c r="G264" s="302">
        <v>2.3553177436940564</v>
      </c>
      <c r="H264" s="302">
        <v>0.71160641899652388</v>
      </c>
      <c r="I264" s="302">
        <v>0.75660422242257208</v>
      </c>
      <c r="J264" s="302">
        <f>SUM(G264:I264)</f>
        <v>3.8235283851131525</v>
      </c>
      <c r="K264" s="303"/>
      <c r="L264" s="302">
        <v>2.6020251324610908</v>
      </c>
      <c r="M264" s="302">
        <v>0.72336102014024983</v>
      </c>
      <c r="N264" s="302">
        <v>0.81276726919642417</v>
      </c>
      <c r="O264" s="302">
        <f>SUM(L264:N264)</f>
        <v>4.1381534217977647</v>
      </c>
    </row>
    <row r="265" spans="1:15" s="236" customFormat="1" x14ac:dyDescent="0.2">
      <c r="A265" s="237" t="str">
        <f>name!E$5</f>
        <v>Professional occupations</v>
      </c>
      <c r="B265" s="302">
        <v>1.7693113185604594</v>
      </c>
      <c r="C265" s="302">
        <v>0.32281183455216955</v>
      </c>
      <c r="D265" s="302">
        <v>0.28506587443109788</v>
      </c>
      <c r="E265" s="302">
        <f t="shared" ref="E265:E272" si="119">SUM(B265:D265)</f>
        <v>2.3771890275437269</v>
      </c>
      <c r="F265" s="303"/>
      <c r="G265" s="302">
        <v>2.3339376972835248</v>
      </c>
      <c r="H265" s="302">
        <v>0.5619249502917758</v>
      </c>
      <c r="I265" s="302">
        <v>0.22268722664701829</v>
      </c>
      <c r="J265" s="302">
        <f t="shared" ref="J265:J267" si="120">SUM(G265:I265)</f>
        <v>3.1185498742223188</v>
      </c>
      <c r="K265" s="303"/>
      <c r="L265" s="302">
        <v>2.6392285097186536</v>
      </c>
      <c r="M265" s="302">
        <v>0.59951600184598353</v>
      </c>
      <c r="N265" s="302">
        <v>0.16028744440927511</v>
      </c>
      <c r="O265" s="302">
        <f t="shared" ref="O265:O272" si="121">SUM(L265:N265)</f>
        <v>3.3990319559739124</v>
      </c>
    </row>
    <row r="266" spans="1:15" s="236" customFormat="1" x14ac:dyDescent="0.2">
      <c r="A266" s="237" t="str">
        <f>name!E$6</f>
        <v>Associate professional occupations</v>
      </c>
      <c r="B266" s="302">
        <v>1.6836709772029919</v>
      </c>
      <c r="C266" s="302">
        <v>0.45306204345841022</v>
      </c>
      <c r="D266" s="302">
        <v>0.188390475723449</v>
      </c>
      <c r="E266" s="302">
        <f t="shared" si="119"/>
        <v>2.3251234963848511</v>
      </c>
      <c r="F266" s="303"/>
      <c r="G266" s="302">
        <v>2.0169916750854564</v>
      </c>
      <c r="H266" s="302">
        <v>0.63216856481527295</v>
      </c>
      <c r="I266" s="302">
        <v>0.1514929929613878</v>
      </c>
      <c r="J266" s="302">
        <f t="shared" si="120"/>
        <v>2.8006532328621172</v>
      </c>
      <c r="K266" s="303"/>
      <c r="L266" s="302">
        <v>2.0288309313098392</v>
      </c>
      <c r="M266" s="302">
        <v>0.557977954418028</v>
      </c>
      <c r="N266" s="302">
        <v>0.12011744377431179</v>
      </c>
      <c r="O266" s="302">
        <f t="shared" si="121"/>
        <v>2.706926329502179</v>
      </c>
    </row>
    <row r="267" spans="1:15" s="236" customFormat="1" x14ac:dyDescent="0.2">
      <c r="A267" s="237" t="str">
        <f>name!E$7</f>
        <v>Administrative and secretarial occupations</v>
      </c>
      <c r="B267" s="302">
        <v>1.2798317940374258</v>
      </c>
      <c r="C267" s="302">
        <v>1.3034618428824223</v>
      </c>
      <c r="D267" s="302">
        <v>0.15351400147396366</v>
      </c>
      <c r="E267" s="302">
        <f t="shared" si="119"/>
        <v>2.7368076383938114</v>
      </c>
      <c r="F267" s="303"/>
      <c r="G267" s="302">
        <v>1.3223484136419883</v>
      </c>
      <c r="H267" s="302">
        <v>1.775837381328867</v>
      </c>
      <c r="I267" s="302">
        <v>0.14826995766998782</v>
      </c>
      <c r="J267" s="302">
        <f t="shared" si="120"/>
        <v>3.2464557526408431</v>
      </c>
      <c r="K267" s="303"/>
      <c r="L267" s="302">
        <v>0.97934393944273057</v>
      </c>
      <c r="M267" s="302">
        <v>1.4337410528392016</v>
      </c>
      <c r="N267" s="302">
        <v>0.15429714553115456</v>
      </c>
      <c r="O267" s="302">
        <f t="shared" si="121"/>
        <v>2.5673821378130866</v>
      </c>
    </row>
    <row r="268" spans="1:15" s="236" customFormat="1" x14ac:dyDescent="0.2">
      <c r="A268" s="237" t="str">
        <f>name!E$8</f>
        <v>Skilled trades occupations</v>
      </c>
      <c r="B268" s="302">
        <v>0.60322705303795765</v>
      </c>
      <c r="C268" s="302">
        <v>0.10955302929172513</v>
      </c>
      <c r="D268" s="302">
        <v>0.39588073861460926</v>
      </c>
      <c r="E268" s="302">
        <f t="shared" si="119"/>
        <v>1.1086608209442921</v>
      </c>
      <c r="F268" s="303"/>
      <c r="G268" s="302">
        <v>0.51331625416450266</v>
      </c>
      <c r="H268" s="302">
        <v>9.4938325774525087E-2</v>
      </c>
      <c r="I268" s="302">
        <v>0.25665160598627074</v>
      </c>
      <c r="J268" s="302">
        <f>SUM(G268:I268)</f>
        <v>0.86490618592529844</v>
      </c>
      <c r="K268" s="303"/>
      <c r="L268" s="302">
        <v>0.59857174546395508</v>
      </c>
      <c r="M268" s="302">
        <v>0.13068910654610932</v>
      </c>
      <c r="N268" s="302">
        <v>0.3316058581032022</v>
      </c>
      <c r="O268" s="302">
        <f t="shared" si="121"/>
        <v>1.0608667101132667</v>
      </c>
    </row>
    <row r="269" spans="1:15" s="236" customFormat="1" x14ac:dyDescent="0.2">
      <c r="A269" s="237" t="str">
        <f>name!E$9</f>
        <v>Caring, leisure and other service occupations</v>
      </c>
      <c r="B269" s="302">
        <v>0.265731029379837</v>
      </c>
      <c r="C269" s="302">
        <v>0.14724312557802915</v>
      </c>
      <c r="D269" s="302">
        <v>7.2292031924823114E-2</v>
      </c>
      <c r="E269" s="302">
        <f t="shared" si="119"/>
        <v>0.4852661868826893</v>
      </c>
      <c r="F269" s="303"/>
      <c r="G269" s="302">
        <v>0.26980184943107</v>
      </c>
      <c r="H269" s="302">
        <v>0.17128120083720497</v>
      </c>
      <c r="I269" s="302">
        <v>6.1046539341033858E-2</v>
      </c>
      <c r="J269" s="302">
        <f t="shared" ref="J269:J272" si="122">SUM(G269:I269)</f>
        <v>0.50212958960930887</v>
      </c>
      <c r="K269" s="303"/>
      <c r="L269" s="302">
        <v>0.31081327576955231</v>
      </c>
      <c r="M269" s="302">
        <v>0.14648918346913881</v>
      </c>
      <c r="N269" s="302">
        <v>0.10226082559417771</v>
      </c>
      <c r="O269" s="302">
        <f t="shared" si="121"/>
        <v>0.55956328483286888</v>
      </c>
    </row>
    <row r="270" spans="1:15" s="236" customFormat="1" x14ac:dyDescent="0.2">
      <c r="A270" s="237" t="str">
        <f>name!E$10</f>
        <v>Sales and customer service occupations</v>
      </c>
      <c r="B270" s="302">
        <v>0.88798057443928979</v>
      </c>
      <c r="C270" s="302">
        <v>0.49954415849120243</v>
      </c>
      <c r="D270" s="302">
        <v>0.19460497607896571</v>
      </c>
      <c r="E270" s="302">
        <f t="shared" si="119"/>
        <v>1.5821297090094579</v>
      </c>
      <c r="F270" s="303"/>
      <c r="G270" s="302">
        <v>0.81747346643868191</v>
      </c>
      <c r="H270" s="302">
        <v>0.59900481529896343</v>
      </c>
      <c r="I270" s="302">
        <v>0.13789490525427037</v>
      </c>
      <c r="J270" s="302">
        <f t="shared" si="122"/>
        <v>1.5543731869919157</v>
      </c>
      <c r="K270" s="303"/>
      <c r="L270" s="302">
        <v>0.81330435367329545</v>
      </c>
      <c r="M270" s="302">
        <v>0.57519005831104253</v>
      </c>
      <c r="N270" s="302">
        <v>0.11693206819943963</v>
      </c>
      <c r="O270" s="302">
        <f t="shared" si="121"/>
        <v>1.5054264801837776</v>
      </c>
    </row>
    <row r="271" spans="1:15" s="236" customFormat="1" x14ac:dyDescent="0.2">
      <c r="A271" s="237" t="str">
        <f>name!E$11</f>
        <v>Process, plant and machine operatives</v>
      </c>
      <c r="B271" s="302">
        <v>0.11704703208031385</v>
      </c>
      <c r="C271" s="302">
        <v>3.7477905179095002E-2</v>
      </c>
      <c r="D271" s="302">
        <v>1.6221887417409254E-2</v>
      </c>
      <c r="E271" s="302">
        <f t="shared" si="119"/>
        <v>0.17074682467681812</v>
      </c>
      <c r="F271" s="303"/>
      <c r="G271" s="302">
        <v>9.6465921043949729E-2</v>
      </c>
      <c r="H271" s="302">
        <v>3.1412239816420287E-2</v>
      </c>
      <c r="I271" s="302">
        <v>1.4913061121600322E-2</v>
      </c>
      <c r="J271" s="302">
        <f t="shared" si="122"/>
        <v>0.14279122198197033</v>
      </c>
      <c r="K271" s="303"/>
      <c r="L271" s="302">
        <v>0.10161694244492477</v>
      </c>
      <c r="M271" s="302">
        <v>3.4190612979684391E-2</v>
      </c>
      <c r="N271" s="302">
        <v>1.916616663801431E-2</v>
      </c>
      <c r="O271" s="302">
        <f t="shared" si="121"/>
        <v>0.15497372206262347</v>
      </c>
    </row>
    <row r="272" spans="1:15" s="236" customFormat="1" x14ac:dyDescent="0.2">
      <c r="A272" s="237" t="str">
        <f>name!E$12</f>
        <v>Elementary occupations</v>
      </c>
      <c r="B272" s="302">
        <v>0.19224377725737848</v>
      </c>
      <c r="C272" s="302">
        <v>0.34725806956100352</v>
      </c>
      <c r="D272" s="302">
        <v>7.6410278757310324E-2</v>
      </c>
      <c r="E272" s="302">
        <f t="shared" si="119"/>
        <v>0.6159121255756923</v>
      </c>
      <c r="F272" s="303"/>
      <c r="G272" s="302">
        <v>0.16429047654601103</v>
      </c>
      <c r="H272" s="302">
        <v>0.37252606042643505</v>
      </c>
      <c r="I272" s="302">
        <v>4.2796033680625054E-2</v>
      </c>
      <c r="J272" s="302">
        <f t="shared" si="122"/>
        <v>0.57961257065307104</v>
      </c>
      <c r="K272" s="303"/>
      <c r="L272" s="302">
        <v>0.15052048751706323</v>
      </c>
      <c r="M272" s="302">
        <v>0.22682843522277635</v>
      </c>
      <c r="N272" s="302">
        <v>7.2327034980664562E-2</v>
      </c>
      <c r="O272" s="302">
        <f t="shared" si="121"/>
        <v>0.44967595772050412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8.8556722167953996</v>
      </c>
      <c r="C274" s="311">
        <f t="shared" ref="C274:E274" si="123">SUM(C264:C272)</f>
        <v>3.6855391336180574</v>
      </c>
      <c r="D274" s="311">
        <f t="shared" si="123"/>
        <v>2.1447886495865496</v>
      </c>
      <c r="E274" s="311">
        <f t="shared" si="123"/>
        <v>14.686000000000009</v>
      </c>
      <c r="F274" s="311"/>
      <c r="G274" s="311">
        <f t="shared" ref="G274:J274" si="124">SUM(G264:G272)</f>
        <v>9.8899434973292397</v>
      </c>
      <c r="H274" s="311">
        <f t="shared" si="124"/>
        <v>4.9506999575859894</v>
      </c>
      <c r="I274" s="311">
        <f t="shared" si="124"/>
        <v>1.7923565450847661</v>
      </c>
      <c r="J274" s="311">
        <f t="shared" si="124"/>
        <v>16.632999999999996</v>
      </c>
      <c r="K274" s="311"/>
      <c r="L274" s="311">
        <f t="shared" ref="L274:O274" si="125">SUM(L264:L272)</f>
        <v>10.224255317801106</v>
      </c>
      <c r="M274" s="311">
        <f t="shared" si="125"/>
        <v>4.4279834257722142</v>
      </c>
      <c r="N274" s="311">
        <f t="shared" si="125"/>
        <v>1.8897612564266641</v>
      </c>
      <c r="O274" s="311">
        <f t="shared" si="125"/>
        <v>16.541999999999984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6.885650831427907</v>
      </c>
      <c r="C281" s="302">
        <v>1.4980592920515672</v>
      </c>
      <c r="D281" s="302">
        <v>1.8903327888710639</v>
      </c>
      <c r="E281" s="302">
        <f>SUM(B281:D281)</f>
        <v>10.274042912350538</v>
      </c>
      <c r="F281" s="303"/>
      <c r="G281" s="302">
        <v>7.4410751722199091</v>
      </c>
      <c r="H281" s="302">
        <v>1.7796069760181277</v>
      </c>
      <c r="I281" s="302">
        <v>1.8923366642626118</v>
      </c>
      <c r="J281" s="302">
        <f>SUM(G281:I281)</f>
        <v>11.113018812500648</v>
      </c>
      <c r="K281" s="303"/>
      <c r="L281" s="302">
        <v>7.8747377478129437</v>
      </c>
      <c r="M281" s="302">
        <v>2.3095313703265052</v>
      </c>
      <c r="N281" s="302">
        <v>2.4269329192171081</v>
      </c>
      <c r="O281" s="302">
        <f>SUM(L281:N281)</f>
        <v>12.611202037356557</v>
      </c>
    </row>
    <row r="282" spans="1:15" s="236" customFormat="1" x14ac:dyDescent="0.2">
      <c r="A282" s="237" t="str">
        <f>name!E$5</f>
        <v>Professional occupations</v>
      </c>
      <c r="B282" s="302">
        <v>17.632777389975555</v>
      </c>
      <c r="C282" s="302">
        <v>2.7967193289769638</v>
      </c>
      <c r="D282" s="302">
        <v>6.0763407593742214</v>
      </c>
      <c r="E282" s="302">
        <f t="shared" ref="E282:E289" si="126">SUM(B282:D282)</f>
        <v>26.50583747832674</v>
      </c>
      <c r="F282" s="303"/>
      <c r="G282" s="302">
        <v>22.238947217718032</v>
      </c>
      <c r="H282" s="302">
        <v>3.2963502193869196</v>
      </c>
      <c r="I282" s="302">
        <v>5.0667750527006996</v>
      </c>
      <c r="J282" s="302">
        <f t="shared" ref="J282:J284" si="127">SUM(G282:I282)</f>
        <v>30.60207248980565</v>
      </c>
      <c r="K282" s="303"/>
      <c r="L282" s="302">
        <v>27.27558408759797</v>
      </c>
      <c r="M282" s="302">
        <v>4.5464439645500327</v>
      </c>
      <c r="N282" s="302">
        <v>5.6736738530993174</v>
      </c>
      <c r="O282" s="302">
        <f t="shared" ref="O282:O289" si="128">SUM(L282:N282)</f>
        <v>37.495701905247323</v>
      </c>
    </row>
    <row r="283" spans="1:15" s="236" customFormat="1" x14ac:dyDescent="0.2">
      <c r="A283" s="237" t="str">
        <f>name!E$6</f>
        <v>Associate professional occupations</v>
      </c>
      <c r="B283" s="302">
        <v>8.5439653955297903</v>
      </c>
      <c r="C283" s="302">
        <v>2.1412572096712474</v>
      </c>
      <c r="D283" s="302">
        <v>2.2606107882914372</v>
      </c>
      <c r="E283" s="302">
        <f t="shared" si="126"/>
        <v>12.945833393492475</v>
      </c>
      <c r="F283" s="303"/>
      <c r="G283" s="302">
        <v>9.7864811452126457</v>
      </c>
      <c r="H283" s="302">
        <v>2.1354978600182011</v>
      </c>
      <c r="I283" s="302">
        <v>1.8876118782085272</v>
      </c>
      <c r="J283" s="302">
        <f t="shared" si="127"/>
        <v>13.809590883439375</v>
      </c>
      <c r="K283" s="303"/>
      <c r="L283" s="302">
        <v>10.119535707396198</v>
      </c>
      <c r="M283" s="302">
        <v>2.4007286118132414</v>
      </c>
      <c r="N283" s="302">
        <v>2.2457991669428656</v>
      </c>
      <c r="O283" s="302">
        <f t="shared" si="128"/>
        <v>14.766063486152305</v>
      </c>
    </row>
    <row r="284" spans="1:15" s="236" customFormat="1" x14ac:dyDescent="0.2">
      <c r="A284" s="237" t="str">
        <f>name!E$7</f>
        <v>Administrative and secretarial occupations</v>
      </c>
      <c r="B284" s="302">
        <v>5.3385735039585649</v>
      </c>
      <c r="C284" s="302">
        <v>5.2715175844712814</v>
      </c>
      <c r="D284" s="302">
        <v>1.1266379510976896</v>
      </c>
      <c r="E284" s="302">
        <f t="shared" si="126"/>
        <v>11.736729039527537</v>
      </c>
      <c r="F284" s="303"/>
      <c r="G284" s="302">
        <v>5.1504307059678842</v>
      </c>
      <c r="H284" s="302">
        <v>3.7039483412612344</v>
      </c>
      <c r="I284" s="302">
        <v>0.86295955805644498</v>
      </c>
      <c r="J284" s="302">
        <f t="shared" si="127"/>
        <v>9.7173386052855637</v>
      </c>
      <c r="K284" s="303"/>
      <c r="L284" s="302">
        <v>3.6187902249444619</v>
      </c>
      <c r="M284" s="302">
        <v>3.1999390756601471</v>
      </c>
      <c r="N284" s="302">
        <v>0.87267162712839819</v>
      </c>
      <c r="O284" s="302">
        <f t="shared" si="128"/>
        <v>7.6914009277330075</v>
      </c>
    </row>
    <row r="285" spans="1:15" s="236" customFormat="1" x14ac:dyDescent="0.2">
      <c r="A285" s="237" t="str">
        <f>name!E$8</f>
        <v>Skilled trades occupations</v>
      </c>
      <c r="B285" s="302">
        <v>1.3766353895507866</v>
      </c>
      <c r="C285" s="302">
        <v>0.33721700778001007</v>
      </c>
      <c r="D285" s="302">
        <v>0.34178004304630544</v>
      </c>
      <c r="E285" s="302">
        <f t="shared" si="126"/>
        <v>2.055632440377102</v>
      </c>
      <c r="F285" s="303"/>
      <c r="G285" s="302">
        <v>1.0773022567050743</v>
      </c>
      <c r="H285" s="302">
        <v>0.1985030555117277</v>
      </c>
      <c r="I285" s="302">
        <v>0.25891732805904916</v>
      </c>
      <c r="J285" s="302">
        <f>SUM(G285:I285)</f>
        <v>1.5347226402758511</v>
      </c>
      <c r="K285" s="303"/>
      <c r="L285" s="302">
        <v>1.0754347991725337</v>
      </c>
      <c r="M285" s="302">
        <v>0.29255068616372115</v>
      </c>
      <c r="N285" s="302">
        <v>0.40649882490899913</v>
      </c>
      <c r="O285" s="302">
        <f t="shared" si="128"/>
        <v>1.7744843102452539</v>
      </c>
    </row>
    <row r="286" spans="1:15" s="236" customFormat="1" x14ac:dyDescent="0.2">
      <c r="A286" s="237" t="str">
        <f>name!E$9</f>
        <v>Caring, leisure and other service occupations</v>
      </c>
      <c r="B286" s="302">
        <v>0.64320199607692463</v>
      </c>
      <c r="C286" s="302">
        <v>0.27199812182395161</v>
      </c>
      <c r="D286" s="302">
        <v>0.40727985808707445</v>
      </c>
      <c r="E286" s="302">
        <f t="shared" si="126"/>
        <v>1.3224799759879506</v>
      </c>
      <c r="F286" s="303"/>
      <c r="G286" s="302">
        <v>1.1641379874979565</v>
      </c>
      <c r="H286" s="302">
        <v>0.5204424002016983</v>
      </c>
      <c r="I286" s="302">
        <v>0.59824112219494163</v>
      </c>
      <c r="J286" s="302">
        <f t="shared" ref="J286:J289" si="129">SUM(G286:I286)</f>
        <v>2.2828215098945965</v>
      </c>
      <c r="K286" s="303"/>
      <c r="L286" s="302">
        <v>1.6064593836396173</v>
      </c>
      <c r="M286" s="302">
        <v>0.73188190796816255</v>
      </c>
      <c r="N286" s="302">
        <v>0.94440573013493401</v>
      </c>
      <c r="O286" s="302">
        <f t="shared" si="128"/>
        <v>3.2827470217427139</v>
      </c>
    </row>
    <row r="287" spans="1:15" s="236" customFormat="1" x14ac:dyDescent="0.2">
      <c r="A287" s="237" t="str">
        <f>name!E$10</f>
        <v>Sales and customer service occupations</v>
      </c>
      <c r="B287" s="302">
        <v>1.2057599952184554</v>
      </c>
      <c r="C287" s="302">
        <v>0.78998646825222563</v>
      </c>
      <c r="D287" s="302">
        <v>0.3857813103395924</v>
      </c>
      <c r="E287" s="302">
        <f t="shared" si="126"/>
        <v>2.3815277738102734</v>
      </c>
      <c r="F287" s="303"/>
      <c r="G287" s="302">
        <v>1.1151403471552861</v>
      </c>
      <c r="H287" s="302">
        <v>0.5986033857251557</v>
      </c>
      <c r="I287" s="302">
        <v>0.23255291969714972</v>
      </c>
      <c r="J287" s="302">
        <f t="shared" si="129"/>
        <v>1.9462966525775913</v>
      </c>
      <c r="K287" s="303"/>
      <c r="L287" s="302">
        <v>1.1968748912944382</v>
      </c>
      <c r="M287" s="302">
        <v>0.71277315433724064</v>
      </c>
      <c r="N287" s="302">
        <v>0.25399829454147282</v>
      </c>
      <c r="O287" s="302">
        <f t="shared" si="128"/>
        <v>2.1636463401731518</v>
      </c>
    </row>
    <row r="288" spans="1:15" s="236" customFormat="1" x14ac:dyDescent="0.2">
      <c r="A288" s="237" t="str">
        <f>name!E$11</f>
        <v>Process, plant and machine operatives</v>
      </c>
      <c r="B288" s="302">
        <v>0.37570516255553027</v>
      </c>
      <c r="C288" s="302">
        <v>0.27952564794086626</v>
      </c>
      <c r="D288" s="302">
        <v>0.10350108831329749</v>
      </c>
      <c r="E288" s="302">
        <f t="shared" si="126"/>
        <v>0.75873189880969405</v>
      </c>
      <c r="F288" s="303"/>
      <c r="G288" s="302">
        <v>0.27278475704144073</v>
      </c>
      <c r="H288" s="302">
        <v>0.2287307914576473</v>
      </c>
      <c r="I288" s="302">
        <v>9.2588545811990206E-2</v>
      </c>
      <c r="J288" s="302">
        <f t="shared" si="129"/>
        <v>0.59410409431107825</v>
      </c>
      <c r="K288" s="303"/>
      <c r="L288" s="302">
        <v>0.26494022658407917</v>
      </c>
      <c r="M288" s="302">
        <v>0.34970070423636712</v>
      </c>
      <c r="N288" s="302">
        <v>0.13220101031986567</v>
      </c>
      <c r="O288" s="302">
        <f t="shared" si="128"/>
        <v>0.74684194114031199</v>
      </c>
    </row>
    <row r="289" spans="1:15" s="236" customFormat="1" x14ac:dyDescent="0.2">
      <c r="A289" s="237" t="str">
        <f>name!E$12</f>
        <v>Elementary occupations</v>
      </c>
      <c r="B289" s="302">
        <v>0.85064015061475207</v>
      </c>
      <c r="C289" s="302">
        <v>0.70425849700317522</v>
      </c>
      <c r="D289" s="302">
        <v>0.17328643969977744</v>
      </c>
      <c r="E289" s="302">
        <f t="shared" si="126"/>
        <v>1.7281850873177049</v>
      </c>
      <c r="F289" s="303"/>
      <c r="G289" s="302">
        <v>0.70935966005599616</v>
      </c>
      <c r="H289" s="302">
        <v>0.54392447694085488</v>
      </c>
      <c r="I289" s="302">
        <v>0.11675017491278925</v>
      </c>
      <c r="J289" s="302">
        <f t="shared" si="129"/>
        <v>1.3700343119096403</v>
      </c>
      <c r="K289" s="303"/>
      <c r="L289" s="302">
        <v>0.6444768595794631</v>
      </c>
      <c r="M289" s="302">
        <v>0.55018623561742852</v>
      </c>
      <c r="N289" s="302">
        <v>0.15524893501263237</v>
      </c>
      <c r="O289" s="302">
        <f t="shared" si="128"/>
        <v>1.349912030209524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42.852909814908266</v>
      </c>
      <c r="C291" s="311">
        <f t="shared" ref="C291:E291" si="130">SUM(C281:C289)</f>
        <v>14.090539157971289</v>
      </c>
      <c r="D291" s="311">
        <f t="shared" si="130"/>
        <v>12.765551027120461</v>
      </c>
      <c r="E291" s="311">
        <f t="shared" si="130"/>
        <v>69.709000000000032</v>
      </c>
      <c r="F291" s="311"/>
      <c r="G291" s="311">
        <f t="shared" ref="G291:J291" si="131">SUM(G281:G289)</f>
        <v>48.955659249574232</v>
      </c>
      <c r="H291" s="311">
        <f t="shared" si="131"/>
        <v>13.005607506521567</v>
      </c>
      <c r="I291" s="311">
        <f t="shared" si="131"/>
        <v>11.008733243904206</v>
      </c>
      <c r="J291" s="311">
        <f t="shared" si="131"/>
        <v>72.969999999999985</v>
      </c>
      <c r="K291" s="311"/>
      <c r="L291" s="311">
        <f t="shared" ref="L291:O291" si="132">SUM(L281:L289)</f>
        <v>53.676833928021701</v>
      </c>
      <c r="M291" s="311">
        <f t="shared" si="132"/>
        <v>15.093735710672846</v>
      </c>
      <c r="N291" s="311">
        <f t="shared" si="132"/>
        <v>13.111430361305594</v>
      </c>
      <c r="O291" s="311">
        <f t="shared" si="132"/>
        <v>81.882000000000147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4.3212525666514354</v>
      </c>
      <c r="C298" s="302">
        <v>0.635006304267556</v>
      </c>
      <c r="D298" s="302">
        <v>1.3006621921418118</v>
      </c>
      <c r="E298" s="302">
        <f>SUM(B298:D298)</f>
        <v>6.256921063060803</v>
      </c>
      <c r="F298" s="303"/>
      <c r="G298" s="302">
        <v>4.2397792247245034</v>
      </c>
      <c r="H298" s="302">
        <v>1.0197502145338655</v>
      </c>
      <c r="I298" s="302">
        <v>1.5303950004049125</v>
      </c>
      <c r="J298" s="302">
        <f>SUM(G298:I298)</f>
        <v>6.789924439663281</v>
      </c>
      <c r="K298" s="303"/>
      <c r="L298" s="302">
        <v>5.2676916848670068</v>
      </c>
      <c r="M298" s="302">
        <v>1.3182954486315581</v>
      </c>
      <c r="N298" s="302">
        <v>1.9759563719116031</v>
      </c>
      <c r="O298" s="302">
        <f>SUM(L298:N298)</f>
        <v>8.5619435054101682</v>
      </c>
    </row>
    <row r="299" spans="1:15" s="236" customFormat="1" x14ac:dyDescent="0.2">
      <c r="A299" s="237" t="str">
        <f>name!E$5</f>
        <v>Professional occupations</v>
      </c>
      <c r="B299" s="302">
        <v>4.2612764406947834</v>
      </c>
      <c r="C299" s="302">
        <v>0.68701779235814397</v>
      </c>
      <c r="D299" s="302">
        <v>0.9648500155940567</v>
      </c>
      <c r="E299" s="302">
        <f t="shared" ref="E299:E306" si="133">SUM(B299:D299)</f>
        <v>5.9131442486469838</v>
      </c>
      <c r="F299" s="303"/>
      <c r="G299" s="302">
        <v>4.7665751454051257</v>
      </c>
      <c r="H299" s="302">
        <v>1.1717929335923485</v>
      </c>
      <c r="I299" s="302">
        <v>0.99858949003887731</v>
      </c>
      <c r="J299" s="302">
        <f t="shared" ref="J299:J301" si="134">SUM(G299:I299)</f>
        <v>6.936957569036351</v>
      </c>
      <c r="K299" s="303"/>
      <c r="L299" s="302">
        <v>6.5278948780049131</v>
      </c>
      <c r="M299" s="302">
        <v>1.8080988871481654</v>
      </c>
      <c r="N299" s="302">
        <v>0.91337255119127325</v>
      </c>
      <c r="O299" s="302">
        <f t="shared" ref="O299:O306" si="135">SUM(L299:N299)</f>
        <v>9.2493663163443518</v>
      </c>
    </row>
    <row r="300" spans="1:15" s="236" customFormat="1" x14ac:dyDescent="0.2">
      <c r="A300" s="237" t="str">
        <f>name!E$6</f>
        <v>Associate professional occupations</v>
      </c>
      <c r="B300" s="302">
        <v>5.2711700061968632</v>
      </c>
      <c r="C300" s="302">
        <v>1.0060031026030192</v>
      </c>
      <c r="D300" s="302">
        <v>2.1833823702960045</v>
      </c>
      <c r="E300" s="302">
        <f t="shared" si="133"/>
        <v>8.4605554790958877</v>
      </c>
      <c r="F300" s="303"/>
      <c r="G300" s="302">
        <v>5.3164349251077514</v>
      </c>
      <c r="H300" s="302">
        <v>1.3569267033418755</v>
      </c>
      <c r="I300" s="302">
        <v>2.2751247647432127</v>
      </c>
      <c r="J300" s="302">
        <f t="shared" si="134"/>
        <v>8.9484863931928391</v>
      </c>
      <c r="K300" s="303"/>
      <c r="L300" s="302">
        <v>5.9218675631297879</v>
      </c>
      <c r="M300" s="302">
        <v>1.6117409070639706</v>
      </c>
      <c r="N300" s="302">
        <v>2.4413413118281966</v>
      </c>
      <c r="O300" s="302">
        <f t="shared" si="135"/>
        <v>9.9749497820219553</v>
      </c>
    </row>
    <row r="301" spans="1:15" s="236" customFormat="1" x14ac:dyDescent="0.2">
      <c r="A301" s="237" t="str">
        <f>name!E$7</f>
        <v>Administrative and secretarial occupations</v>
      </c>
      <c r="B301" s="302">
        <v>3.5110222087146798</v>
      </c>
      <c r="C301" s="302">
        <v>1.8026170928669649</v>
      </c>
      <c r="D301" s="302">
        <v>0.61579669166661699</v>
      </c>
      <c r="E301" s="302">
        <f t="shared" si="133"/>
        <v>5.9294359932482621</v>
      </c>
      <c r="F301" s="303"/>
      <c r="G301" s="302">
        <v>3.1552668254874012</v>
      </c>
      <c r="H301" s="302">
        <v>2.0279763079182973</v>
      </c>
      <c r="I301" s="302">
        <v>0.60045594398844293</v>
      </c>
      <c r="J301" s="302">
        <f t="shared" si="134"/>
        <v>5.7836990773941412</v>
      </c>
      <c r="K301" s="303"/>
      <c r="L301" s="302">
        <v>3.319373076856678</v>
      </c>
      <c r="M301" s="302">
        <v>2.0728572734635877</v>
      </c>
      <c r="N301" s="302">
        <v>0.81140945066206938</v>
      </c>
      <c r="O301" s="302">
        <f t="shared" si="135"/>
        <v>6.2036398009823355</v>
      </c>
    </row>
    <row r="302" spans="1:15" s="236" customFormat="1" x14ac:dyDescent="0.2">
      <c r="A302" s="237" t="str">
        <f>name!E$8</f>
        <v>Skilled trades occupations</v>
      </c>
      <c r="B302" s="302">
        <v>1.3515932040221545</v>
      </c>
      <c r="C302" s="302">
        <v>0.31497939401005376</v>
      </c>
      <c r="D302" s="302">
        <v>0.66682135645934137</v>
      </c>
      <c r="E302" s="302">
        <f t="shared" si="133"/>
        <v>2.3333939544915498</v>
      </c>
      <c r="F302" s="303"/>
      <c r="G302" s="302">
        <v>0.94835860958023432</v>
      </c>
      <c r="H302" s="302">
        <v>0.25753344878513551</v>
      </c>
      <c r="I302" s="302">
        <v>0.58824204035520511</v>
      </c>
      <c r="J302" s="302">
        <f>SUM(G302:I302)</f>
        <v>1.7941340987205749</v>
      </c>
      <c r="K302" s="303"/>
      <c r="L302" s="302">
        <v>0.96860675535254082</v>
      </c>
      <c r="M302" s="302">
        <v>0.39869970094726759</v>
      </c>
      <c r="N302" s="302">
        <v>0.76919244107906826</v>
      </c>
      <c r="O302" s="302">
        <f t="shared" si="135"/>
        <v>2.1364988973788765</v>
      </c>
    </row>
    <row r="303" spans="1:15" s="236" customFormat="1" x14ac:dyDescent="0.2">
      <c r="A303" s="237" t="str">
        <f>name!E$9</f>
        <v>Caring, leisure and other service occupations</v>
      </c>
      <c r="B303" s="302">
        <v>1.7580480660978302</v>
      </c>
      <c r="C303" s="302">
        <v>1.4084701890751459</v>
      </c>
      <c r="D303" s="302">
        <v>0.75299662934549794</v>
      </c>
      <c r="E303" s="302">
        <f t="shared" si="133"/>
        <v>3.919514884518474</v>
      </c>
      <c r="F303" s="303"/>
      <c r="G303" s="302">
        <v>1.5727545307448418</v>
      </c>
      <c r="H303" s="302">
        <v>1.6532852517956931</v>
      </c>
      <c r="I303" s="302">
        <v>1.0151054615583108</v>
      </c>
      <c r="J303" s="302">
        <f t="shared" ref="J303:J306" si="136">SUM(G303:I303)</f>
        <v>4.2411452440988455</v>
      </c>
      <c r="K303" s="303"/>
      <c r="L303" s="302">
        <v>2.1196669171519309</v>
      </c>
      <c r="M303" s="302">
        <v>1.9712795648283357</v>
      </c>
      <c r="N303" s="302">
        <v>1.2697008196145243</v>
      </c>
      <c r="O303" s="302">
        <f t="shared" si="135"/>
        <v>5.3606473015947902</v>
      </c>
    </row>
    <row r="304" spans="1:15" s="236" customFormat="1" x14ac:dyDescent="0.2">
      <c r="A304" s="237" t="str">
        <f>name!E$10</f>
        <v>Sales and customer service occupations</v>
      </c>
      <c r="B304" s="302">
        <v>1.9344991000093628</v>
      </c>
      <c r="C304" s="302">
        <v>0.84775762601439131</v>
      </c>
      <c r="D304" s="302">
        <v>0.39626371607942723</v>
      </c>
      <c r="E304" s="302">
        <f t="shared" si="133"/>
        <v>3.1785204421031814</v>
      </c>
      <c r="F304" s="303"/>
      <c r="G304" s="302">
        <v>1.674204854783105</v>
      </c>
      <c r="H304" s="302">
        <v>1.005967956232682</v>
      </c>
      <c r="I304" s="302">
        <v>0.33220850458402029</v>
      </c>
      <c r="J304" s="302">
        <f t="shared" si="136"/>
        <v>3.0123813155998072</v>
      </c>
      <c r="K304" s="303"/>
      <c r="L304" s="302">
        <v>2.3551239790074687</v>
      </c>
      <c r="M304" s="302">
        <v>1.4785708794279493</v>
      </c>
      <c r="N304" s="302">
        <v>0.34678792152807569</v>
      </c>
      <c r="O304" s="302">
        <f t="shared" si="135"/>
        <v>4.1804827799634943</v>
      </c>
    </row>
    <row r="305" spans="1:15" s="236" customFormat="1" x14ac:dyDescent="0.2">
      <c r="A305" s="237" t="str">
        <f>name!E$11</f>
        <v>Process, plant and machine operatives</v>
      </c>
      <c r="B305" s="302">
        <v>1.2915350773722201</v>
      </c>
      <c r="C305" s="302">
        <v>0.76145495540035724</v>
      </c>
      <c r="D305" s="302">
        <v>0.11435039516112969</v>
      </c>
      <c r="E305" s="302">
        <f t="shared" si="133"/>
        <v>2.167340427933707</v>
      </c>
      <c r="F305" s="303"/>
      <c r="G305" s="302">
        <v>1.0286354881790551</v>
      </c>
      <c r="H305" s="302">
        <v>0.96862092191300708</v>
      </c>
      <c r="I305" s="302">
        <v>0.13889754001120774</v>
      </c>
      <c r="J305" s="302">
        <f t="shared" si="136"/>
        <v>2.13615395010327</v>
      </c>
      <c r="K305" s="303"/>
      <c r="L305" s="302">
        <v>1.081471928633255</v>
      </c>
      <c r="M305" s="302">
        <v>1.3187887887380294</v>
      </c>
      <c r="N305" s="302">
        <v>0.17173027514595174</v>
      </c>
      <c r="O305" s="302">
        <f t="shared" si="135"/>
        <v>2.571990992517236</v>
      </c>
    </row>
    <row r="306" spans="1:15" s="236" customFormat="1" x14ac:dyDescent="0.2">
      <c r="A306" s="237" t="str">
        <f>name!E$12</f>
        <v>Elementary occupations</v>
      </c>
      <c r="B306" s="302">
        <v>6.2646182637408296</v>
      </c>
      <c r="C306" s="302">
        <v>8.8845844938123903</v>
      </c>
      <c r="D306" s="302">
        <v>1.0929707493478495</v>
      </c>
      <c r="E306" s="302">
        <f t="shared" si="133"/>
        <v>16.242173506901068</v>
      </c>
      <c r="F306" s="303"/>
      <c r="G306" s="302">
        <v>4.9097326291164949</v>
      </c>
      <c r="H306" s="302">
        <v>8.3434913597599074</v>
      </c>
      <c r="I306" s="302">
        <v>0.96489392331440449</v>
      </c>
      <c r="J306" s="302">
        <f t="shared" si="136"/>
        <v>14.218117912190808</v>
      </c>
      <c r="K306" s="303"/>
      <c r="L306" s="302">
        <v>5.9036645363315605</v>
      </c>
      <c r="M306" s="302">
        <v>8.5645374858642231</v>
      </c>
      <c r="N306" s="302">
        <v>1.2842786015909771</v>
      </c>
      <c r="O306" s="302">
        <f t="shared" si="135"/>
        <v>15.752480623786759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29.965014933500161</v>
      </c>
      <c r="C308" s="311">
        <f t="shared" ref="C308:E308" si="137">SUM(C298:C306)</f>
        <v>16.347890950408022</v>
      </c>
      <c r="D308" s="311">
        <f t="shared" si="137"/>
        <v>8.0880941160917352</v>
      </c>
      <c r="E308" s="311">
        <f t="shared" si="137"/>
        <v>54.400999999999911</v>
      </c>
      <c r="F308" s="311"/>
      <c r="G308" s="311">
        <f t="shared" ref="G308:J308" si="138">SUM(G298:G306)</f>
        <v>27.611742233128513</v>
      </c>
      <c r="H308" s="311">
        <f t="shared" si="138"/>
        <v>17.805345097872813</v>
      </c>
      <c r="I308" s="311">
        <f t="shared" si="138"/>
        <v>8.4439126689985926</v>
      </c>
      <c r="J308" s="311">
        <f t="shared" si="138"/>
        <v>53.860999999999912</v>
      </c>
      <c r="K308" s="311"/>
      <c r="L308" s="311">
        <f t="shared" ref="L308:O308" si="139">SUM(L298:L306)</f>
        <v>33.465361319335145</v>
      </c>
      <c r="M308" s="311">
        <f t="shared" si="139"/>
        <v>20.542868936113088</v>
      </c>
      <c r="N308" s="311">
        <f t="shared" si="139"/>
        <v>9.9837697445517399</v>
      </c>
      <c r="O308" s="311">
        <f t="shared" si="139"/>
        <v>63.991999999999962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2.0809104493123778</v>
      </c>
      <c r="C315" s="302">
        <v>0.4635645783550067</v>
      </c>
      <c r="D315" s="302">
        <v>0.2476944088721334</v>
      </c>
      <c r="E315" s="302">
        <f>SUM(B315:D315)</f>
        <v>2.7921694365395182</v>
      </c>
      <c r="F315" s="303"/>
      <c r="G315" s="302">
        <v>2.1203613079753918</v>
      </c>
      <c r="H315" s="302">
        <v>0.6206633005529264</v>
      </c>
      <c r="I315" s="302">
        <v>0.23554030209617116</v>
      </c>
      <c r="J315" s="302">
        <f>SUM(G315:I315)</f>
        <v>2.9765649106244894</v>
      </c>
      <c r="K315" s="303"/>
      <c r="L315" s="302">
        <v>1.9001568818915209</v>
      </c>
      <c r="M315" s="302">
        <v>0.72963880297982364</v>
      </c>
      <c r="N315" s="302">
        <v>0.228465048911386</v>
      </c>
      <c r="O315" s="302">
        <f>SUM(L315:N315)</f>
        <v>2.8582607337827306</v>
      </c>
    </row>
    <row r="316" spans="1:15" s="236" customFormat="1" x14ac:dyDescent="0.2">
      <c r="A316" s="237" t="str">
        <f>name!E$5</f>
        <v>Professional occupations</v>
      </c>
      <c r="B316" s="302">
        <v>3.7672840607678659</v>
      </c>
      <c r="C316" s="302">
        <v>1.2646324605794048</v>
      </c>
      <c r="D316" s="302">
        <v>0.49481540090672899</v>
      </c>
      <c r="E316" s="302">
        <f t="shared" ref="E316:E323" si="140">SUM(B316:D316)</f>
        <v>5.5267319222540001</v>
      </c>
      <c r="F316" s="303"/>
      <c r="G316" s="302">
        <v>4.4685883300199478</v>
      </c>
      <c r="H316" s="302">
        <v>1.6150857219957748</v>
      </c>
      <c r="I316" s="302">
        <v>0.48517579567700991</v>
      </c>
      <c r="J316" s="302">
        <f t="shared" ref="J316:J318" si="141">SUM(G316:I316)</f>
        <v>6.5688498476927322</v>
      </c>
      <c r="K316" s="303"/>
      <c r="L316" s="302">
        <v>4.7056958367276884</v>
      </c>
      <c r="M316" s="302">
        <v>1.9591593698883016</v>
      </c>
      <c r="N316" s="302">
        <v>0.32512408257940001</v>
      </c>
      <c r="O316" s="302">
        <f t="shared" ref="O316:O323" si="142">SUM(L316:N316)</f>
        <v>6.9899792891953902</v>
      </c>
    </row>
    <row r="317" spans="1:15" s="236" customFormat="1" x14ac:dyDescent="0.2">
      <c r="A317" s="237" t="str">
        <f>name!E$6</f>
        <v>Associate professional occupations</v>
      </c>
      <c r="B317" s="302">
        <v>9.0963694093532865</v>
      </c>
      <c r="C317" s="302">
        <v>1.5976376091717173</v>
      </c>
      <c r="D317" s="302">
        <v>0.34684470877190043</v>
      </c>
      <c r="E317" s="302">
        <f t="shared" si="140"/>
        <v>11.040851727296904</v>
      </c>
      <c r="F317" s="303"/>
      <c r="G317" s="302">
        <v>9.3566172017150482</v>
      </c>
      <c r="H317" s="302">
        <v>1.6488460602213093</v>
      </c>
      <c r="I317" s="302">
        <v>0.27402284183431569</v>
      </c>
      <c r="J317" s="302">
        <f t="shared" si="141"/>
        <v>11.279486103770674</v>
      </c>
      <c r="K317" s="303"/>
      <c r="L317" s="302">
        <v>10.317053641973041</v>
      </c>
      <c r="M317" s="302">
        <v>1.7542191396916103</v>
      </c>
      <c r="N317" s="302">
        <v>0.20947028010570376</v>
      </c>
      <c r="O317" s="302">
        <f t="shared" si="142"/>
        <v>12.280743061770355</v>
      </c>
    </row>
    <row r="318" spans="1:15" s="236" customFormat="1" x14ac:dyDescent="0.2">
      <c r="A318" s="237" t="str">
        <f>name!E$7</f>
        <v>Administrative and secretarial occupations</v>
      </c>
      <c r="B318" s="302">
        <v>4.1318816823778333</v>
      </c>
      <c r="C318" s="302">
        <v>4.4987927654474671</v>
      </c>
      <c r="D318" s="302">
        <v>0.10577236118405216</v>
      </c>
      <c r="E318" s="302">
        <f t="shared" si="140"/>
        <v>8.736446809009351</v>
      </c>
      <c r="F318" s="303"/>
      <c r="G318" s="302">
        <v>3.5607379346410948</v>
      </c>
      <c r="H318" s="302">
        <v>4.074884060051458</v>
      </c>
      <c r="I318" s="302">
        <v>8.7457094375141223E-2</v>
      </c>
      <c r="J318" s="302">
        <f t="shared" si="141"/>
        <v>7.7230790890676939</v>
      </c>
      <c r="K318" s="303"/>
      <c r="L318" s="302">
        <v>1.9830241980135415</v>
      </c>
      <c r="M318" s="302">
        <v>3.5539932963582541</v>
      </c>
      <c r="N318" s="302">
        <v>5.1539682028291296E-2</v>
      </c>
      <c r="O318" s="302">
        <f t="shared" si="142"/>
        <v>5.5885571764000872</v>
      </c>
    </row>
    <row r="319" spans="1:15" s="236" customFormat="1" x14ac:dyDescent="0.2">
      <c r="A319" s="237" t="str">
        <f>name!E$8</f>
        <v>Skilled trades occupations</v>
      </c>
      <c r="B319" s="302">
        <v>0.37013454460805567</v>
      </c>
      <c r="C319" s="302">
        <v>4.8260429975285228E-2</v>
      </c>
      <c r="D319" s="302">
        <v>0.17559200133821423</v>
      </c>
      <c r="E319" s="302">
        <f t="shared" si="140"/>
        <v>0.59398697592155514</v>
      </c>
      <c r="F319" s="303"/>
      <c r="G319" s="302">
        <v>0.27504962886145334</v>
      </c>
      <c r="H319" s="302">
        <v>3.6911026604200405E-2</v>
      </c>
      <c r="I319" s="302">
        <v>8.750664504906297E-2</v>
      </c>
      <c r="J319" s="302">
        <f>SUM(G319:I319)</f>
        <v>0.39946730051471674</v>
      </c>
      <c r="K319" s="303"/>
      <c r="L319" s="302">
        <v>0.27657320434282995</v>
      </c>
      <c r="M319" s="302">
        <v>9.0473531135629295E-2</v>
      </c>
      <c r="N319" s="302">
        <v>9.7633014648622909E-2</v>
      </c>
      <c r="O319" s="302">
        <f t="shared" si="142"/>
        <v>0.46467975012708213</v>
      </c>
    </row>
    <row r="320" spans="1:15" s="236" customFormat="1" x14ac:dyDescent="0.2">
      <c r="A320" s="237" t="str">
        <f>name!E$9</f>
        <v>Caring, leisure and other service occupations</v>
      </c>
      <c r="B320" s="302">
        <v>0.69405009695753705</v>
      </c>
      <c r="C320" s="302">
        <v>0.30403457196412736</v>
      </c>
      <c r="D320" s="302">
        <v>8.7225686292174101E-2</v>
      </c>
      <c r="E320" s="302">
        <f t="shared" si="140"/>
        <v>1.0853103552138386</v>
      </c>
      <c r="F320" s="303"/>
      <c r="G320" s="302">
        <v>0.6141510165752625</v>
      </c>
      <c r="H320" s="302">
        <v>0.2910619873817088</v>
      </c>
      <c r="I320" s="302">
        <v>0.10058207502091183</v>
      </c>
      <c r="J320" s="302">
        <f t="shared" ref="J320:J323" si="143">SUM(G320:I320)</f>
        <v>1.0057950789778831</v>
      </c>
      <c r="K320" s="303"/>
      <c r="L320" s="302">
        <v>0.6287240649480843</v>
      </c>
      <c r="M320" s="302">
        <v>0.29164159889417268</v>
      </c>
      <c r="N320" s="302">
        <v>0.1011294463119259</v>
      </c>
      <c r="O320" s="302">
        <f t="shared" si="142"/>
        <v>1.0214951101541829</v>
      </c>
    </row>
    <row r="321" spans="1:15" s="236" customFormat="1" x14ac:dyDescent="0.2">
      <c r="A321" s="237" t="str">
        <f>name!E$10</f>
        <v>Sales and customer service occupations</v>
      </c>
      <c r="B321" s="302">
        <v>0.3542098610973502</v>
      </c>
      <c r="C321" s="302">
        <v>0.41347859775431833</v>
      </c>
      <c r="D321" s="302">
        <v>6.396405182975512E-2</v>
      </c>
      <c r="E321" s="302">
        <f t="shared" si="140"/>
        <v>0.83165251068142365</v>
      </c>
      <c r="F321" s="303"/>
      <c r="G321" s="302">
        <v>0.31767403515145926</v>
      </c>
      <c r="H321" s="302">
        <v>0.4085546827892354</v>
      </c>
      <c r="I321" s="302">
        <v>4.2494448865072962E-2</v>
      </c>
      <c r="J321" s="302">
        <f t="shared" si="143"/>
        <v>0.76872316680576758</v>
      </c>
      <c r="K321" s="303"/>
      <c r="L321" s="302">
        <v>0.29860353621065289</v>
      </c>
      <c r="M321" s="302">
        <v>0.52748509871906901</v>
      </c>
      <c r="N321" s="302">
        <v>4.3641317511228517E-2</v>
      </c>
      <c r="O321" s="302">
        <f t="shared" si="142"/>
        <v>0.8697299524409503</v>
      </c>
    </row>
    <row r="322" spans="1:15" s="236" customFormat="1" x14ac:dyDescent="0.2">
      <c r="A322" s="237" t="str">
        <f>name!E$11</f>
        <v>Process, plant and machine operatives</v>
      </c>
      <c r="B322" s="302">
        <v>0.23204647242530879</v>
      </c>
      <c r="C322" s="302">
        <v>0.13467977469911405</v>
      </c>
      <c r="D322" s="302">
        <v>3.4477796728683015E-2</v>
      </c>
      <c r="E322" s="302">
        <f t="shared" si="140"/>
        <v>0.40120404385310582</v>
      </c>
      <c r="F322" s="303"/>
      <c r="G322" s="302">
        <v>0.16274954097862027</v>
      </c>
      <c r="H322" s="302">
        <v>9.903744269638598E-2</v>
      </c>
      <c r="I322" s="302">
        <v>3.715832403088444E-2</v>
      </c>
      <c r="J322" s="302">
        <f t="shared" si="143"/>
        <v>0.29894530770589067</v>
      </c>
      <c r="K322" s="303"/>
      <c r="L322" s="302">
        <v>0.14075809354660845</v>
      </c>
      <c r="M322" s="302">
        <v>0.15047696472477357</v>
      </c>
      <c r="N322" s="302">
        <v>7.8877484252127289E-2</v>
      </c>
      <c r="O322" s="302">
        <f t="shared" si="142"/>
        <v>0.37011254252350934</v>
      </c>
    </row>
    <row r="323" spans="1:15" s="236" customFormat="1" x14ac:dyDescent="0.2">
      <c r="A323" s="237" t="str">
        <f>name!E$12</f>
        <v>Elementary occupations</v>
      </c>
      <c r="B323" s="302">
        <v>0.54685322595633168</v>
      </c>
      <c r="C323" s="302">
        <v>0.77992406715454721</v>
      </c>
      <c r="D323" s="302">
        <v>0.36086892611943183</v>
      </c>
      <c r="E323" s="302">
        <f t="shared" si="140"/>
        <v>1.6876462192303108</v>
      </c>
      <c r="F323" s="303"/>
      <c r="G323" s="302">
        <v>0.40642689749205668</v>
      </c>
      <c r="H323" s="302">
        <v>0.57214770497676326</v>
      </c>
      <c r="I323" s="302">
        <v>0.31751459237128588</v>
      </c>
      <c r="J323" s="302">
        <f t="shared" si="143"/>
        <v>1.2960891948401059</v>
      </c>
      <c r="K323" s="303"/>
      <c r="L323" s="302">
        <v>0.29746418130613983</v>
      </c>
      <c r="M323" s="302">
        <v>0.58412883465821741</v>
      </c>
      <c r="N323" s="302">
        <v>0.54584936764138381</v>
      </c>
      <c r="O323" s="302">
        <f t="shared" si="142"/>
        <v>1.427442383605741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21.27373980285595</v>
      </c>
      <c r="C325" s="311">
        <f t="shared" ref="C325:E325" si="144">SUM(C315:C323)</f>
        <v>9.5050048551009905</v>
      </c>
      <c r="D325" s="311">
        <f t="shared" si="144"/>
        <v>1.9172553420430734</v>
      </c>
      <c r="E325" s="311">
        <f t="shared" si="144"/>
        <v>32.696000000000005</v>
      </c>
      <c r="F325" s="311"/>
      <c r="G325" s="311">
        <f t="shared" ref="G325:J325" si="145">SUM(G315:G323)</f>
        <v>21.282355893410337</v>
      </c>
      <c r="H325" s="311">
        <f t="shared" si="145"/>
        <v>9.3671919872697611</v>
      </c>
      <c r="I325" s="311">
        <f t="shared" si="145"/>
        <v>1.6674521193198559</v>
      </c>
      <c r="J325" s="311">
        <f t="shared" si="145"/>
        <v>32.31699999999995</v>
      </c>
      <c r="K325" s="311"/>
      <c r="L325" s="311">
        <f t="shared" ref="L325:O325" si="146">SUM(L315:L323)</f>
        <v>20.548053638960109</v>
      </c>
      <c r="M325" s="311">
        <f t="shared" si="146"/>
        <v>9.6412166370498511</v>
      </c>
      <c r="N325" s="311">
        <f t="shared" si="146"/>
        <v>1.6817297239900697</v>
      </c>
      <c r="O325" s="311">
        <f t="shared" si="146"/>
        <v>31.871000000000027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1.1701324777712758</v>
      </c>
      <c r="C332" s="302">
        <v>0.46702680541984487</v>
      </c>
      <c r="D332" s="302">
        <v>0.67177800067418447</v>
      </c>
      <c r="E332" s="302">
        <f>SUM(B332:D332)</f>
        <v>2.3089372838653053</v>
      </c>
      <c r="F332" s="303"/>
      <c r="G332" s="302">
        <v>1.0318276655720058</v>
      </c>
      <c r="H332" s="302">
        <v>0.62428382970534047</v>
      </c>
      <c r="I332" s="302">
        <v>0.69528582490983792</v>
      </c>
      <c r="J332" s="302">
        <f>SUM(G332:I332)</f>
        <v>2.3513973201871843</v>
      </c>
      <c r="K332" s="303"/>
      <c r="L332" s="302">
        <v>1.0885058959945468</v>
      </c>
      <c r="M332" s="302">
        <v>0.73929660487272142</v>
      </c>
      <c r="N332" s="302">
        <v>0.76913429950229628</v>
      </c>
      <c r="O332" s="302">
        <f>SUM(L332:N332)</f>
        <v>2.5969368003695648</v>
      </c>
    </row>
    <row r="333" spans="1:15" s="236" customFormat="1" x14ac:dyDescent="0.2">
      <c r="A333" s="237" t="str">
        <f>name!E$5</f>
        <v>Professional occupations</v>
      </c>
      <c r="B333" s="302">
        <v>18.496659310906225</v>
      </c>
      <c r="C333" s="302">
        <v>10.704096589074631</v>
      </c>
      <c r="D333" s="302">
        <v>3.5550249265029126</v>
      </c>
      <c r="E333" s="302">
        <f t="shared" ref="E333:E340" si="147">SUM(B333:D333)</f>
        <v>32.755780826483765</v>
      </c>
      <c r="F333" s="303"/>
      <c r="G333" s="302">
        <v>17.336268221238225</v>
      </c>
      <c r="H333" s="302">
        <v>12.059488006069891</v>
      </c>
      <c r="I333" s="302">
        <v>4.143980017288583</v>
      </c>
      <c r="J333" s="302">
        <f t="shared" ref="J333:J335" si="148">SUM(G333:I333)</f>
        <v>33.539736244596696</v>
      </c>
      <c r="K333" s="303"/>
      <c r="L333" s="302">
        <v>19.14860222795047</v>
      </c>
      <c r="M333" s="302">
        <v>14.502531826440226</v>
      </c>
      <c r="N333" s="302">
        <v>4.3742137912011856</v>
      </c>
      <c r="O333" s="302">
        <f t="shared" ref="O333:O340" si="149">SUM(L333:N333)</f>
        <v>38.025347845591881</v>
      </c>
    </row>
    <row r="334" spans="1:15" s="236" customFormat="1" x14ac:dyDescent="0.2">
      <c r="A334" s="237" t="str">
        <f>name!E$6</f>
        <v>Associate professional occupations</v>
      </c>
      <c r="B334" s="302">
        <v>2.1605257898176111</v>
      </c>
      <c r="C334" s="302">
        <v>2.1159414727977999</v>
      </c>
      <c r="D334" s="302">
        <v>1.7563196933384115</v>
      </c>
      <c r="E334" s="302">
        <f t="shared" si="147"/>
        <v>6.0327869559538225</v>
      </c>
      <c r="F334" s="303"/>
      <c r="G334" s="302">
        <v>2.007924610161743</v>
      </c>
      <c r="H334" s="302">
        <v>2.332381812445059</v>
      </c>
      <c r="I334" s="302">
        <v>1.4471323889732113</v>
      </c>
      <c r="J334" s="302">
        <f t="shared" si="148"/>
        <v>5.7874388115800137</v>
      </c>
      <c r="K334" s="303"/>
      <c r="L334" s="302">
        <v>1.9324548301356856</v>
      </c>
      <c r="M334" s="302">
        <v>2.3149325365153386</v>
      </c>
      <c r="N334" s="302">
        <v>1.5196778805007753</v>
      </c>
      <c r="O334" s="302">
        <f t="shared" si="149"/>
        <v>5.7670652471517991</v>
      </c>
    </row>
    <row r="335" spans="1:15" s="236" customFormat="1" x14ac:dyDescent="0.2">
      <c r="A335" s="237" t="str">
        <f>name!E$7</f>
        <v>Administrative and secretarial occupations</v>
      </c>
      <c r="B335" s="302">
        <v>1.672714653944344</v>
      </c>
      <c r="C335" s="302">
        <v>2.9056717360689781</v>
      </c>
      <c r="D335" s="302">
        <v>0.26209211701471335</v>
      </c>
      <c r="E335" s="302">
        <f t="shared" si="147"/>
        <v>4.8404785070280356</v>
      </c>
      <c r="F335" s="303"/>
      <c r="G335" s="302">
        <v>1.2428715885481427</v>
      </c>
      <c r="H335" s="302">
        <v>2.5225864985983839</v>
      </c>
      <c r="I335" s="302">
        <v>0.19393286171772658</v>
      </c>
      <c r="J335" s="302">
        <f t="shared" si="148"/>
        <v>3.9593909488642534</v>
      </c>
      <c r="K335" s="303"/>
      <c r="L335" s="302">
        <v>0.76121744450711448</v>
      </c>
      <c r="M335" s="302">
        <v>1.2882567055328491</v>
      </c>
      <c r="N335" s="302">
        <v>0.16255852967556478</v>
      </c>
      <c r="O335" s="302">
        <f t="shared" si="149"/>
        <v>2.2120326797155285</v>
      </c>
    </row>
    <row r="336" spans="1:15" s="236" customFormat="1" x14ac:dyDescent="0.2">
      <c r="A336" s="237" t="str">
        <f>name!E$8</f>
        <v>Skilled trades occupations</v>
      </c>
      <c r="B336" s="302">
        <v>0.61365551712989241</v>
      </c>
      <c r="C336" s="302">
        <v>0.37650599704588783</v>
      </c>
      <c r="D336" s="302">
        <v>0.16856991008796166</v>
      </c>
      <c r="E336" s="302">
        <f t="shared" si="147"/>
        <v>1.1587314242637419</v>
      </c>
      <c r="F336" s="303"/>
      <c r="G336" s="302">
        <v>0.39050869023101864</v>
      </c>
      <c r="H336" s="302">
        <v>0.26030763558718856</v>
      </c>
      <c r="I336" s="302">
        <v>0.1402603823690555</v>
      </c>
      <c r="J336" s="302">
        <f>SUM(G336:I336)</f>
        <v>0.79107670818726261</v>
      </c>
      <c r="K336" s="303"/>
      <c r="L336" s="302">
        <v>0.28372234067785645</v>
      </c>
      <c r="M336" s="302">
        <v>0.1571945197835051</v>
      </c>
      <c r="N336" s="302">
        <v>0.14820368245372326</v>
      </c>
      <c r="O336" s="302">
        <f t="shared" si="149"/>
        <v>0.58912054291508487</v>
      </c>
    </row>
    <row r="337" spans="1:15" s="236" customFormat="1" x14ac:dyDescent="0.2">
      <c r="A337" s="237" t="str">
        <f>name!E$9</f>
        <v>Caring, leisure and other service occupations</v>
      </c>
      <c r="B337" s="302">
        <v>6.3702453799307683</v>
      </c>
      <c r="C337" s="302">
        <v>7.7024422953465796</v>
      </c>
      <c r="D337" s="302">
        <v>0.59778993871486352</v>
      </c>
      <c r="E337" s="302">
        <f t="shared" si="147"/>
        <v>14.67047761399221</v>
      </c>
      <c r="F337" s="303"/>
      <c r="G337" s="302">
        <v>4.9409502226903372</v>
      </c>
      <c r="H337" s="302">
        <v>7.1716391751598687</v>
      </c>
      <c r="I337" s="302">
        <v>0.50778361653602566</v>
      </c>
      <c r="J337" s="302">
        <f t="shared" ref="J337:J340" si="150">SUM(G337:I337)</f>
        <v>12.620373014386232</v>
      </c>
      <c r="K337" s="303"/>
      <c r="L337" s="302">
        <v>5.9809541668987025</v>
      </c>
      <c r="M337" s="302">
        <v>7.3030442695157358</v>
      </c>
      <c r="N337" s="302">
        <v>0.61488546011073086</v>
      </c>
      <c r="O337" s="302">
        <f t="shared" si="149"/>
        <v>13.89888389652517</v>
      </c>
    </row>
    <row r="338" spans="1:15" s="236" customFormat="1" x14ac:dyDescent="0.2">
      <c r="A338" s="237" t="str">
        <f>name!E$10</f>
        <v>Sales and customer service occupations</v>
      </c>
      <c r="B338" s="302">
        <v>0.15126281358854979</v>
      </c>
      <c r="C338" s="302">
        <v>0.23782973634971746</v>
      </c>
      <c r="D338" s="302">
        <v>0.11746782959219021</v>
      </c>
      <c r="E338" s="302">
        <f t="shared" si="147"/>
        <v>0.50656037953045741</v>
      </c>
      <c r="F338" s="303"/>
      <c r="G338" s="302">
        <v>0.11448488783322223</v>
      </c>
      <c r="H338" s="302">
        <v>0.2121449611188628</v>
      </c>
      <c r="I338" s="302">
        <v>7.66111601961081E-2</v>
      </c>
      <c r="J338" s="302">
        <f t="shared" si="150"/>
        <v>0.40324100914819311</v>
      </c>
      <c r="K338" s="303"/>
      <c r="L338" s="302">
        <v>0.12306349015346447</v>
      </c>
      <c r="M338" s="302">
        <v>0.19808232021063407</v>
      </c>
      <c r="N338" s="302">
        <v>8.7698689059206525E-2</v>
      </c>
      <c r="O338" s="302">
        <f t="shared" si="149"/>
        <v>0.40884449942330509</v>
      </c>
    </row>
    <row r="339" spans="1:15" s="236" customFormat="1" x14ac:dyDescent="0.2">
      <c r="A339" s="237" t="str">
        <f>name!E$11</f>
        <v>Process, plant and machine operatives</v>
      </c>
      <c r="B339" s="302">
        <v>9.4877716024490868E-2</v>
      </c>
      <c r="C339" s="302">
        <v>0.17451698176610403</v>
      </c>
      <c r="D339" s="302">
        <v>1.1388961669156159</v>
      </c>
      <c r="E339" s="302">
        <f t="shared" si="147"/>
        <v>1.4082908647062107</v>
      </c>
      <c r="F339" s="303"/>
      <c r="G339" s="302">
        <v>5.8227165833737889E-2</v>
      </c>
      <c r="H339" s="302">
        <v>0.14306260961393699</v>
      </c>
      <c r="I339" s="302">
        <v>1.3834129761472929</v>
      </c>
      <c r="J339" s="302">
        <f t="shared" si="150"/>
        <v>1.5847027515949677</v>
      </c>
      <c r="K339" s="303"/>
      <c r="L339" s="302">
        <v>4.9940325787221115E-2</v>
      </c>
      <c r="M339" s="302">
        <v>0.17955242727158258</v>
      </c>
      <c r="N339" s="302">
        <v>1.5599811194928228</v>
      </c>
      <c r="O339" s="302">
        <f t="shared" si="149"/>
        <v>1.7894738725516266</v>
      </c>
    </row>
    <row r="340" spans="1:15" s="236" customFormat="1" x14ac:dyDescent="0.2">
      <c r="A340" s="237" t="str">
        <f>name!E$12</f>
        <v>Elementary occupations</v>
      </c>
      <c r="B340" s="302">
        <v>0.35995020816494094</v>
      </c>
      <c r="C340" s="302">
        <v>4.1550614639195205</v>
      </c>
      <c r="D340" s="302">
        <v>0.14294447209194056</v>
      </c>
      <c r="E340" s="302">
        <f t="shared" si="147"/>
        <v>4.6579561441764019</v>
      </c>
      <c r="F340" s="303"/>
      <c r="G340" s="302">
        <v>0.22955152891137667</v>
      </c>
      <c r="H340" s="302">
        <v>3.0411823160407239</v>
      </c>
      <c r="I340" s="302">
        <v>7.1909346503098534E-2</v>
      </c>
      <c r="J340" s="302">
        <f t="shared" si="150"/>
        <v>3.3426431914551991</v>
      </c>
      <c r="K340" s="303"/>
      <c r="L340" s="302">
        <v>0.16541725387600187</v>
      </c>
      <c r="M340" s="302">
        <v>1.7731142542534879</v>
      </c>
      <c r="N340" s="302">
        <v>0.11576310762650942</v>
      </c>
      <c r="O340" s="302">
        <f t="shared" si="149"/>
        <v>2.0542946157559991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31.090023867278099</v>
      </c>
      <c r="C342" s="311">
        <f t="shared" ref="C342:E342" si="151">SUM(C332:C340)</f>
        <v>28.839093077789062</v>
      </c>
      <c r="D342" s="311">
        <f t="shared" si="151"/>
        <v>8.4108830549327944</v>
      </c>
      <c r="E342" s="311">
        <f t="shared" si="151"/>
        <v>68.339999999999947</v>
      </c>
      <c r="F342" s="311"/>
      <c r="G342" s="311">
        <f t="shared" ref="G342:J342" si="152">SUM(G332:G340)</f>
        <v>27.352614581019807</v>
      </c>
      <c r="H342" s="311">
        <f t="shared" si="152"/>
        <v>28.367076844339259</v>
      </c>
      <c r="I342" s="311">
        <f t="shared" si="152"/>
        <v>8.6603085746409381</v>
      </c>
      <c r="J342" s="311">
        <f t="shared" si="152"/>
        <v>64.38</v>
      </c>
      <c r="K342" s="311"/>
      <c r="L342" s="311">
        <f t="shared" ref="L342:O342" si="153">SUM(L332:L340)</f>
        <v>29.53387797598106</v>
      </c>
      <c r="M342" s="311">
        <f t="shared" si="153"/>
        <v>28.456005464396078</v>
      </c>
      <c r="N342" s="311">
        <f t="shared" si="153"/>
        <v>9.3521165596228144</v>
      </c>
      <c r="O342" s="311">
        <f t="shared" si="153"/>
        <v>67.341999999999942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3.1977607417782412</v>
      </c>
      <c r="C349" s="302">
        <v>0.97321790538305464</v>
      </c>
      <c r="D349" s="302">
        <v>0.41283936089150058</v>
      </c>
      <c r="E349" s="302">
        <f>SUM(B349:D349)</f>
        <v>4.5838180080527966</v>
      </c>
      <c r="F349" s="303"/>
      <c r="G349" s="302">
        <v>3.2684623567330098</v>
      </c>
      <c r="H349" s="302">
        <v>1.3385411377892134</v>
      </c>
      <c r="I349" s="302">
        <v>0.54826322590144871</v>
      </c>
      <c r="J349" s="302">
        <f>SUM(G349:I349)</f>
        <v>5.155266720423672</v>
      </c>
      <c r="K349" s="303"/>
      <c r="L349" s="302">
        <v>4.1056276573260098</v>
      </c>
      <c r="M349" s="302">
        <v>1.599641933254818</v>
      </c>
      <c r="N349" s="302">
        <v>0.64554701193574382</v>
      </c>
      <c r="O349" s="302">
        <f>SUM(L349:N349)</f>
        <v>6.3508166025165718</v>
      </c>
    </row>
    <row r="350" spans="1:15" s="236" customFormat="1" x14ac:dyDescent="0.2">
      <c r="A350" s="237" t="str">
        <f>name!E$5</f>
        <v>Professional occupations</v>
      </c>
      <c r="B350" s="302">
        <v>15.916302983251722</v>
      </c>
      <c r="C350" s="302">
        <v>7.9233240822853874</v>
      </c>
      <c r="D350" s="302">
        <v>2.62249355824581</v>
      </c>
      <c r="E350" s="302">
        <f t="shared" ref="E350:E357" si="154">SUM(B350:D350)</f>
        <v>26.462120623782919</v>
      </c>
      <c r="F350" s="303"/>
      <c r="G350" s="302">
        <v>17.279463770162824</v>
      </c>
      <c r="H350" s="302">
        <v>9.4872935690148523</v>
      </c>
      <c r="I350" s="302">
        <v>3.0575023524219049</v>
      </c>
      <c r="J350" s="302">
        <f t="shared" ref="J350:J352" si="155">SUM(G350:I350)</f>
        <v>29.824259691599583</v>
      </c>
      <c r="K350" s="303"/>
      <c r="L350" s="302">
        <v>22.132390662891442</v>
      </c>
      <c r="M350" s="302">
        <v>11.243742496070967</v>
      </c>
      <c r="N350" s="302">
        <v>3.7958530071441845</v>
      </c>
      <c r="O350" s="302">
        <f t="shared" ref="O350:O357" si="156">SUM(L350:N350)</f>
        <v>37.171986166106592</v>
      </c>
    </row>
    <row r="351" spans="1:15" s="236" customFormat="1" x14ac:dyDescent="0.2">
      <c r="A351" s="237" t="str">
        <f>name!E$6</f>
        <v>Associate professional occupations</v>
      </c>
      <c r="B351" s="302">
        <v>6.7304992805228485</v>
      </c>
      <c r="C351" s="302">
        <v>4.6164165067555194</v>
      </c>
      <c r="D351" s="302">
        <v>1.5011666245144373</v>
      </c>
      <c r="E351" s="302">
        <f t="shared" si="154"/>
        <v>12.848082411792806</v>
      </c>
      <c r="F351" s="303"/>
      <c r="G351" s="302">
        <v>7.1305252600862339</v>
      </c>
      <c r="H351" s="302">
        <v>5.4059876804888161</v>
      </c>
      <c r="I351" s="302">
        <v>1.2331285307101953</v>
      </c>
      <c r="J351" s="302">
        <f t="shared" si="155"/>
        <v>13.769641471285246</v>
      </c>
      <c r="K351" s="303"/>
      <c r="L351" s="302">
        <v>8.206840251629929</v>
      </c>
      <c r="M351" s="302">
        <v>5.861385407027802</v>
      </c>
      <c r="N351" s="302">
        <v>1.7053324035831281</v>
      </c>
      <c r="O351" s="302">
        <f t="shared" si="156"/>
        <v>15.773558062240859</v>
      </c>
    </row>
    <row r="352" spans="1:15" s="236" customFormat="1" x14ac:dyDescent="0.2">
      <c r="A352" s="237" t="str">
        <f>name!E$7</f>
        <v>Administrative and secretarial occupations</v>
      </c>
      <c r="B352" s="302">
        <v>4.9170023096665805</v>
      </c>
      <c r="C352" s="302">
        <v>6.2831342978353657</v>
      </c>
      <c r="D352" s="302">
        <v>0.40236695534417016</v>
      </c>
      <c r="E352" s="302">
        <f t="shared" si="154"/>
        <v>11.602503562846117</v>
      </c>
      <c r="F352" s="303"/>
      <c r="G352" s="302">
        <v>4.3520895568898208</v>
      </c>
      <c r="H352" s="302">
        <v>5.6968403328488888</v>
      </c>
      <c r="I352" s="302">
        <v>0.24925328422068879</v>
      </c>
      <c r="J352" s="302">
        <f t="shared" si="155"/>
        <v>10.298183173959398</v>
      </c>
      <c r="K352" s="303"/>
      <c r="L352" s="302">
        <v>3.7898174003516343</v>
      </c>
      <c r="M352" s="302">
        <v>3.3219459061661083</v>
      </c>
      <c r="N352" s="302">
        <v>0.16114809375684172</v>
      </c>
      <c r="O352" s="302">
        <f t="shared" si="156"/>
        <v>7.2729114002745847</v>
      </c>
    </row>
    <row r="353" spans="1:15" s="236" customFormat="1" x14ac:dyDescent="0.2">
      <c r="A353" s="237" t="str">
        <f>name!E$8</f>
        <v>Skilled trades occupations</v>
      </c>
      <c r="B353" s="302">
        <v>0.61471416204120788</v>
      </c>
      <c r="C353" s="302">
        <v>0.551168943702671</v>
      </c>
      <c r="D353" s="302">
        <v>0.11972434232457646</v>
      </c>
      <c r="E353" s="302">
        <f t="shared" si="154"/>
        <v>1.2856074480684554</v>
      </c>
      <c r="F353" s="303"/>
      <c r="G353" s="302">
        <v>0.41576961777987387</v>
      </c>
      <c r="H353" s="302">
        <v>0.39196396295604397</v>
      </c>
      <c r="I353" s="302">
        <v>0.16683697292682109</v>
      </c>
      <c r="J353" s="302">
        <f>SUM(G353:I353)</f>
        <v>0.97457055366273893</v>
      </c>
      <c r="K353" s="303"/>
      <c r="L353" s="302">
        <v>0.32106362858176191</v>
      </c>
      <c r="M353" s="302">
        <v>0.32420247079305431</v>
      </c>
      <c r="N353" s="302">
        <v>0.16455195277008436</v>
      </c>
      <c r="O353" s="302">
        <f t="shared" si="156"/>
        <v>0.80981805214490066</v>
      </c>
    </row>
    <row r="354" spans="1:15" s="236" customFormat="1" x14ac:dyDescent="0.2">
      <c r="A354" s="237" t="str">
        <f>name!E$9</f>
        <v>Caring, leisure and other service occupations</v>
      </c>
      <c r="B354" s="302">
        <v>17.362798555880399</v>
      </c>
      <c r="C354" s="302">
        <v>15.025684418097942</v>
      </c>
      <c r="D354" s="302">
        <v>3.7666176139301792</v>
      </c>
      <c r="E354" s="302">
        <f t="shared" si="154"/>
        <v>36.155100587908521</v>
      </c>
      <c r="F354" s="303"/>
      <c r="G354" s="302">
        <v>16.09375428953506</v>
      </c>
      <c r="H354" s="302">
        <v>14.776158075096063</v>
      </c>
      <c r="I354" s="302">
        <v>3.4730912604583111</v>
      </c>
      <c r="J354" s="302">
        <f t="shared" ref="J354:J357" si="157">SUM(G354:I354)</f>
        <v>34.343003625089437</v>
      </c>
      <c r="K354" s="303"/>
      <c r="L354" s="302">
        <v>20.93305080686001</v>
      </c>
      <c r="M354" s="302">
        <v>17.26676683384018</v>
      </c>
      <c r="N354" s="302">
        <v>4.3798432826403388</v>
      </c>
      <c r="O354" s="302">
        <f t="shared" si="156"/>
        <v>42.579660923340526</v>
      </c>
    </row>
    <row r="355" spans="1:15" s="236" customFormat="1" x14ac:dyDescent="0.2">
      <c r="A355" s="237" t="str">
        <f>name!E$10</f>
        <v>Sales and customer service occupations</v>
      </c>
      <c r="B355" s="302">
        <v>0.64105256603761807</v>
      </c>
      <c r="C355" s="302">
        <v>0.72379853899867519</v>
      </c>
      <c r="D355" s="302">
        <v>0.10125533555964131</v>
      </c>
      <c r="E355" s="302">
        <f t="shared" si="154"/>
        <v>1.4661064405959345</v>
      </c>
      <c r="F355" s="303"/>
      <c r="G355" s="302">
        <v>0.56972196642642803</v>
      </c>
      <c r="H355" s="302">
        <v>0.65451156483060324</v>
      </c>
      <c r="I355" s="302">
        <v>6.3982017718461515E-2</v>
      </c>
      <c r="J355" s="302">
        <f t="shared" si="157"/>
        <v>1.2882155489754927</v>
      </c>
      <c r="K355" s="303"/>
      <c r="L355" s="302">
        <v>0.67381611876435366</v>
      </c>
      <c r="M355" s="302">
        <v>0.72599229613250804</v>
      </c>
      <c r="N355" s="302">
        <v>0.10007051799510788</v>
      </c>
      <c r="O355" s="302">
        <f t="shared" si="156"/>
        <v>1.4998789328919695</v>
      </c>
    </row>
    <row r="356" spans="1:15" s="236" customFormat="1" x14ac:dyDescent="0.2">
      <c r="A356" s="237" t="str">
        <f>name!E$11</f>
        <v>Process, plant and machine operatives</v>
      </c>
      <c r="B356" s="302">
        <v>0.16667122417211808</v>
      </c>
      <c r="C356" s="302">
        <v>0.47340879560149884</v>
      </c>
      <c r="D356" s="302">
        <v>2.5194038417524246E-2</v>
      </c>
      <c r="E356" s="302">
        <f t="shared" si="154"/>
        <v>0.66527405819114116</v>
      </c>
      <c r="F356" s="303"/>
      <c r="G356" s="302">
        <v>0.11400885051957291</v>
      </c>
      <c r="H356" s="302">
        <v>0.36805865279134586</v>
      </c>
      <c r="I356" s="302">
        <v>3.8498987203789761E-2</v>
      </c>
      <c r="J356" s="302">
        <f t="shared" si="157"/>
        <v>0.52056649051470849</v>
      </c>
      <c r="K356" s="303"/>
      <c r="L356" s="302">
        <v>8.7454238946383836E-2</v>
      </c>
      <c r="M356" s="302">
        <v>0.35783902813897495</v>
      </c>
      <c r="N356" s="302">
        <v>3.3113186130146258E-2</v>
      </c>
      <c r="O356" s="302">
        <f t="shared" si="156"/>
        <v>0.47840645321550501</v>
      </c>
    </row>
    <row r="357" spans="1:15" s="236" customFormat="1" x14ac:dyDescent="0.2">
      <c r="A357" s="237" t="str">
        <f>name!E$12</f>
        <v>Elementary occupations</v>
      </c>
      <c r="B357" s="302">
        <v>0.76940566053858772</v>
      </c>
      <c r="C357" s="302">
        <v>2.4745490925090587</v>
      </c>
      <c r="D357" s="302">
        <v>5.0432105713696669E-2</v>
      </c>
      <c r="E357" s="302">
        <f t="shared" si="154"/>
        <v>3.2943868587613432</v>
      </c>
      <c r="F357" s="303"/>
      <c r="G357" s="302">
        <v>0.5907489315742267</v>
      </c>
      <c r="H357" s="302">
        <v>1.7713423140929736</v>
      </c>
      <c r="I357" s="302">
        <v>3.2201478822634626E-2</v>
      </c>
      <c r="J357" s="302">
        <f t="shared" si="157"/>
        <v>2.3942927244898349</v>
      </c>
      <c r="K357" s="303"/>
      <c r="L357" s="302">
        <v>0.2578534147341916</v>
      </c>
      <c r="M357" s="302">
        <v>1.2516932220594483</v>
      </c>
      <c r="N357" s="302">
        <v>1.6416770474889264E-2</v>
      </c>
      <c r="O357" s="302">
        <f t="shared" si="156"/>
        <v>1.5259634072685291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50.316207483889322</v>
      </c>
      <c r="C359" s="311">
        <f t="shared" ref="C359:E359" si="158">SUM(C349:C357)</f>
        <v>39.044702581169176</v>
      </c>
      <c r="D359" s="311">
        <f t="shared" si="158"/>
        <v>9.0020899349415338</v>
      </c>
      <c r="E359" s="311">
        <f t="shared" si="158"/>
        <v>98.363000000000042</v>
      </c>
      <c r="F359" s="311"/>
      <c r="G359" s="311">
        <f t="shared" ref="G359:J359" si="159">SUM(G349:G357)</f>
        <v>49.814544599707055</v>
      </c>
      <c r="H359" s="311">
        <f t="shared" si="159"/>
        <v>39.890697289908807</v>
      </c>
      <c r="I359" s="311">
        <f t="shared" si="159"/>
        <v>8.8627581103842559</v>
      </c>
      <c r="J359" s="311">
        <f t="shared" si="159"/>
        <v>98.568000000000097</v>
      </c>
      <c r="K359" s="311"/>
      <c r="L359" s="311">
        <f t="shared" ref="L359:O359" si="160">SUM(L349:L357)</f>
        <v>60.507914180085727</v>
      </c>
      <c r="M359" s="311">
        <f t="shared" si="160"/>
        <v>41.953209593483862</v>
      </c>
      <c r="N359" s="311">
        <f t="shared" si="160"/>
        <v>11.001876226430467</v>
      </c>
      <c r="O359" s="311">
        <f t="shared" si="160"/>
        <v>113.46300000000005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1.9386189920537362</v>
      </c>
      <c r="C366" s="302">
        <v>0.95469623346193422</v>
      </c>
      <c r="D366" s="302">
        <v>0.41553586245777657</v>
      </c>
      <c r="E366" s="302">
        <f>SUM(B366:D366)</f>
        <v>3.308851087973447</v>
      </c>
      <c r="F366" s="303"/>
      <c r="G366" s="302">
        <v>1.7472189439855643</v>
      </c>
      <c r="H366" s="302">
        <v>1.2585432786927657</v>
      </c>
      <c r="I366" s="302">
        <v>0.28736851007559172</v>
      </c>
      <c r="J366" s="302">
        <f>SUM(G366:I366)</f>
        <v>3.2931307327539217</v>
      </c>
      <c r="K366" s="303"/>
      <c r="L366" s="302">
        <v>2.4770881917994738</v>
      </c>
      <c r="M366" s="302">
        <v>2.3508711923718293</v>
      </c>
      <c r="N366" s="302">
        <v>0.30391985049629072</v>
      </c>
      <c r="O366" s="302">
        <f>SUM(L366:N366)</f>
        <v>5.1318792346675934</v>
      </c>
    </row>
    <row r="367" spans="1:15" s="236" customFormat="1" x14ac:dyDescent="0.2">
      <c r="A367" s="237" t="str">
        <f>name!E$5</f>
        <v>Professional occupations</v>
      </c>
      <c r="B367" s="302">
        <v>1.3208922906152818</v>
      </c>
      <c r="C367" s="302">
        <v>0.63609902371011295</v>
      </c>
      <c r="D367" s="302">
        <v>1.5804710701692108</v>
      </c>
      <c r="E367" s="302">
        <f t="shared" ref="E367:E374" si="161">SUM(B367:D367)</f>
        <v>3.5374623844946056</v>
      </c>
      <c r="F367" s="303"/>
      <c r="G367" s="302">
        <v>1.3772932116028413</v>
      </c>
      <c r="H367" s="302">
        <v>0.88039513986520035</v>
      </c>
      <c r="I367" s="302">
        <v>1.188628532729489</v>
      </c>
      <c r="J367" s="302">
        <f t="shared" ref="J367:J369" si="162">SUM(G367:I367)</f>
        <v>3.4463168841975307</v>
      </c>
      <c r="K367" s="303"/>
      <c r="L367" s="302">
        <v>1.7123499435847842</v>
      </c>
      <c r="M367" s="302">
        <v>1.4005074576092051</v>
      </c>
      <c r="N367" s="302">
        <v>1.3419801611721442</v>
      </c>
      <c r="O367" s="302">
        <f t="shared" ref="O367:O374" si="163">SUM(L367:N367)</f>
        <v>4.4548375623661336</v>
      </c>
    </row>
    <row r="368" spans="1:15" s="236" customFormat="1" x14ac:dyDescent="0.2">
      <c r="A368" s="237" t="str">
        <f>name!E$6</f>
        <v>Associate professional occupations</v>
      </c>
      <c r="B368" s="302">
        <v>1.5767643101125359</v>
      </c>
      <c r="C368" s="302">
        <v>1.0518297506651428</v>
      </c>
      <c r="D368" s="302">
        <v>4.9156056691025896</v>
      </c>
      <c r="E368" s="302">
        <f t="shared" si="161"/>
        <v>7.5441997298802681</v>
      </c>
      <c r="F368" s="303"/>
      <c r="G368" s="302">
        <v>1.4132470681179492</v>
      </c>
      <c r="H368" s="302">
        <v>1.1257349048248817</v>
      </c>
      <c r="I368" s="302">
        <v>4.1157360930304465</v>
      </c>
      <c r="J368" s="302">
        <f t="shared" si="162"/>
        <v>6.6547180659732774</v>
      </c>
      <c r="K368" s="303"/>
      <c r="L368" s="302">
        <v>1.6306062861078401</v>
      </c>
      <c r="M368" s="302">
        <v>1.2023330428211512</v>
      </c>
      <c r="N368" s="302">
        <v>5.1970107274998503</v>
      </c>
      <c r="O368" s="302">
        <f t="shared" si="163"/>
        <v>8.0299500564288415</v>
      </c>
    </row>
    <row r="369" spans="1:15" s="236" customFormat="1" x14ac:dyDescent="0.2">
      <c r="A369" s="237" t="str">
        <f>name!E$7</f>
        <v>Administrative and secretarial occupations</v>
      </c>
      <c r="B369" s="302">
        <v>0.52012943789211585</v>
      </c>
      <c r="C369" s="302">
        <v>1.3716475052587209</v>
      </c>
      <c r="D369" s="302">
        <v>0.13144065540392483</v>
      </c>
      <c r="E369" s="302">
        <f t="shared" si="161"/>
        <v>2.0232175985547616</v>
      </c>
      <c r="F369" s="303"/>
      <c r="G369" s="302">
        <v>0.44682745558748815</v>
      </c>
      <c r="H369" s="302">
        <v>1.2934266455467929</v>
      </c>
      <c r="I369" s="302">
        <v>0.10526899092609691</v>
      </c>
      <c r="J369" s="302">
        <f t="shared" si="162"/>
        <v>1.845523092060378</v>
      </c>
      <c r="K369" s="303"/>
      <c r="L369" s="302">
        <v>0.33496495127302778</v>
      </c>
      <c r="M369" s="302">
        <v>1.0677412432927447</v>
      </c>
      <c r="N369" s="302">
        <v>7.7020828968448515E-2</v>
      </c>
      <c r="O369" s="302">
        <f t="shared" si="163"/>
        <v>1.4797270235342208</v>
      </c>
    </row>
    <row r="370" spans="1:15" s="236" customFormat="1" x14ac:dyDescent="0.2">
      <c r="A370" s="237" t="str">
        <f>name!E$8</f>
        <v>Skilled trades occupations</v>
      </c>
      <c r="B370" s="302">
        <v>1.0402393560774081</v>
      </c>
      <c r="C370" s="302">
        <v>0.48269435388620124</v>
      </c>
      <c r="D370" s="302">
        <v>0.63907720992040129</v>
      </c>
      <c r="E370" s="302">
        <f t="shared" si="161"/>
        <v>2.1620109198840107</v>
      </c>
      <c r="F370" s="303"/>
      <c r="G370" s="302">
        <v>0.75573012010444451</v>
      </c>
      <c r="H370" s="302">
        <v>0.40278812350532872</v>
      </c>
      <c r="I370" s="302">
        <v>0.50959401356196543</v>
      </c>
      <c r="J370" s="302">
        <f>SUM(G370:I370)</f>
        <v>1.6681122571717386</v>
      </c>
      <c r="K370" s="303"/>
      <c r="L370" s="302">
        <v>0.84710974800972871</v>
      </c>
      <c r="M370" s="302">
        <v>0.91833283295662826</v>
      </c>
      <c r="N370" s="302">
        <v>0.76163734161427443</v>
      </c>
      <c r="O370" s="302">
        <f t="shared" si="163"/>
        <v>2.5270799225806315</v>
      </c>
    </row>
    <row r="371" spans="1:15" s="236" customFormat="1" x14ac:dyDescent="0.2">
      <c r="A371" s="237" t="str">
        <f>name!E$9</f>
        <v>Caring, leisure and other service occupations</v>
      </c>
      <c r="B371" s="302">
        <v>0.69019327305169187</v>
      </c>
      <c r="C371" s="302">
        <v>1.2275811358388649</v>
      </c>
      <c r="D371" s="302">
        <v>0.262212823813607</v>
      </c>
      <c r="E371" s="302">
        <f t="shared" si="161"/>
        <v>2.1799872327041636</v>
      </c>
      <c r="F371" s="303"/>
      <c r="G371" s="302">
        <v>0.53831436605078342</v>
      </c>
      <c r="H371" s="302">
        <v>0.99042270287828771</v>
      </c>
      <c r="I371" s="302">
        <v>0.24674024181876872</v>
      </c>
      <c r="J371" s="302">
        <f t="shared" ref="J371:J374" si="164">SUM(G371:I371)</f>
        <v>1.7754773107478399</v>
      </c>
      <c r="K371" s="303"/>
      <c r="L371" s="302">
        <v>0.62109443129542186</v>
      </c>
      <c r="M371" s="302">
        <v>1.2444465987001578</v>
      </c>
      <c r="N371" s="302">
        <v>0.26985718119116126</v>
      </c>
      <c r="O371" s="302">
        <f t="shared" si="163"/>
        <v>2.1353982111867409</v>
      </c>
    </row>
    <row r="372" spans="1:15" s="236" customFormat="1" x14ac:dyDescent="0.2">
      <c r="A372" s="237" t="str">
        <f>name!E$10</f>
        <v>Sales and customer service occupations</v>
      </c>
      <c r="B372" s="302">
        <v>0.40210625827840357</v>
      </c>
      <c r="C372" s="302">
        <v>0.70827765833151812</v>
      </c>
      <c r="D372" s="302">
        <v>8.7540450097528949E-2</v>
      </c>
      <c r="E372" s="302">
        <f t="shared" si="161"/>
        <v>1.1979243667074506</v>
      </c>
      <c r="F372" s="303"/>
      <c r="G372" s="302">
        <v>0.32713438597591427</v>
      </c>
      <c r="H372" s="302">
        <v>0.63264402884823823</v>
      </c>
      <c r="I372" s="302">
        <v>4.7628283642045445E-2</v>
      </c>
      <c r="J372" s="302">
        <f t="shared" si="164"/>
        <v>1.007406698466198</v>
      </c>
      <c r="K372" s="303"/>
      <c r="L372" s="302">
        <v>0.38999365046951245</v>
      </c>
      <c r="M372" s="302">
        <v>0.85190142457735274</v>
      </c>
      <c r="N372" s="302">
        <v>4.189794873537931E-2</v>
      </c>
      <c r="O372" s="302">
        <f t="shared" si="163"/>
        <v>1.2837930237822444</v>
      </c>
    </row>
    <row r="373" spans="1:15" s="236" customFormat="1" x14ac:dyDescent="0.2">
      <c r="A373" s="237" t="str">
        <f>name!E$11</f>
        <v>Process, plant and machine operatives</v>
      </c>
      <c r="B373" s="302">
        <v>9.2842505284424254E-2</v>
      </c>
      <c r="C373" s="302">
        <v>9.4396217544401112E-2</v>
      </c>
      <c r="D373" s="302">
        <v>3.9535293250633714E-2</v>
      </c>
      <c r="E373" s="302">
        <f t="shared" si="161"/>
        <v>0.22677401607945907</v>
      </c>
      <c r="F373" s="303"/>
      <c r="G373" s="302">
        <v>6.0122542317862508E-2</v>
      </c>
      <c r="H373" s="302">
        <v>7.8526139424524924E-2</v>
      </c>
      <c r="I373" s="302">
        <v>3.6905286533202665E-2</v>
      </c>
      <c r="J373" s="302">
        <f t="shared" si="164"/>
        <v>0.17555396827559008</v>
      </c>
      <c r="K373" s="303"/>
      <c r="L373" s="302">
        <v>5.9408268828284427E-2</v>
      </c>
      <c r="M373" s="302">
        <v>0.11331730514189285</v>
      </c>
      <c r="N373" s="302">
        <v>5.637861489972211E-2</v>
      </c>
      <c r="O373" s="302">
        <f t="shared" si="163"/>
        <v>0.22910418886989942</v>
      </c>
    </row>
    <row r="374" spans="1:15" s="236" customFormat="1" x14ac:dyDescent="0.2">
      <c r="A374" s="237" t="str">
        <f>name!E$12</f>
        <v>Elementary occupations</v>
      </c>
      <c r="B374" s="302">
        <v>0.30261612029685681</v>
      </c>
      <c r="C374" s="302">
        <v>1.9375781606409719</v>
      </c>
      <c r="D374" s="302">
        <v>0.10237838278405645</v>
      </c>
      <c r="E374" s="302">
        <f t="shared" si="161"/>
        <v>2.3425726637218851</v>
      </c>
      <c r="F374" s="303"/>
      <c r="G374" s="302">
        <v>0.20151928777123052</v>
      </c>
      <c r="H374" s="302">
        <v>1.4185173311388546</v>
      </c>
      <c r="I374" s="302">
        <v>5.8724371443458323E-2</v>
      </c>
      <c r="J374" s="302">
        <f t="shared" si="164"/>
        <v>1.6787609903535436</v>
      </c>
      <c r="K374" s="303"/>
      <c r="L374" s="302">
        <v>0.21096050826998594</v>
      </c>
      <c r="M374" s="302">
        <v>1.2110226854037129</v>
      </c>
      <c r="N374" s="302">
        <v>8.5247582909973973E-2</v>
      </c>
      <c r="O374" s="302">
        <f t="shared" si="163"/>
        <v>1.5072307765836728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7.8844025436624552</v>
      </c>
      <c r="C376" s="311">
        <f t="shared" ref="C376:E376" si="165">SUM(C366:C374)</f>
        <v>8.4648000393378684</v>
      </c>
      <c r="D376" s="311">
        <f t="shared" si="165"/>
        <v>8.1737974169997294</v>
      </c>
      <c r="E376" s="311">
        <f t="shared" si="165"/>
        <v>24.523000000000053</v>
      </c>
      <c r="F376" s="311"/>
      <c r="G376" s="311">
        <f t="shared" ref="G376:J376" si="166">SUM(G366:G374)</f>
        <v>6.8674073815140773</v>
      </c>
      <c r="H376" s="311">
        <f t="shared" si="166"/>
        <v>8.0809982947248749</v>
      </c>
      <c r="I376" s="311">
        <f t="shared" si="166"/>
        <v>6.5965943237610647</v>
      </c>
      <c r="J376" s="311">
        <f t="shared" si="166"/>
        <v>21.545000000000016</v>
      </c>
      <c r="K376" s="311"/>
      <c r="L376" s="311">
        <f t="shared" ref="L376:O376" si="167">SUM(L366:L374)</f>
        <v>8.2835759796380568</v>
      </c>
      <c r="M376" s="311">
        <f t="shared" si="167"/>
        <v>10.360473782874674</v>
      </c>
      <c r="N376" s="311">
        <f t="shared" si="167"/>
        <v>8.1349502374872458</v>
      </c>
      <c r="O376" s="311">
        <f t="shared" si="167"/>
        <v>26.778999999999979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1.7882307010208829</v>
      </c>
      <c r="C383" s="302">
        <v>0.54452219864532625</v>
      </c>
      <c r="D383" s="302">
        <v>0.83723313686959366</v>
      </c>
      <c r="E383" s="302">
        <f>SUM(B383:D383)</f>
        <v>3.169986036535803</v>
      </c>
      <c r="F383" s="303"/>
      <c r="G383" s="302">
        <v>1.8562174365529167</v>
      </c>
      <c r="H383" s="302">
        <v>1.0119652916409716</v>
      </c>
      <c r="I383" s="302">
        <v>0.70356554260167103</v>
      </c>
      <c r="J383" s="302">
        <f>SUM(G383:I383)</f>
        <v>3.5717482707955592</v>
      </c>
      <c r="K383" s="303"/>
      <c r="L383" s="302">
        <v>2.2483215880023817</v>
      </c>
      <c r="M383" s="302">
        <v>1.5008622097829074</v>
      </c>
      <c r="N383" s="302">
        <v>0.72902281639840893</v>
      </c>
      <c r="O383" s="302">
        <f>SUM(L383:N383)</f>
        <v>4.4782066141836978</v>
      </c>
    </row>
    <row r="384" spans="1:15" s="236" customFormat="1" x14ac:dyDescent="0.2">
      <c r="A384" s="237" t="str">
        <f>name!E$5</f>
        <v>Professional occupations</v>
      </c>
      <c r="B384" s="302">
        <v>2.3860758616863635</v>
      </c>
      <c r="C384" s="302">
        <v>0.59538024870610151</v>
      </c>
      <c r="D384" s="302">
        <v>2.0195536228447684</v>
      </c>
      <c r="E384" s="302">
        <f t="shared" ref="E384:E391" si="168">SUM(B384:D384)</f>
        <v>5.0010097332372334</v>
      </c>
      <c r="F384" s="303"/>
      <c r="G384" s="302">
        <v>2.4504695013434867</v>
      </c>
      <c r="H384" s="302">
        <v>1.0098418614549689</v>
      </c>
      <c r="I384" s="302">
        <v>1.8404022524842159</v>
      </c>
      <c r="J384" s="302">
        <f t="shared" ref="J384:J386" si="169">SUM(G384:I384)</f>
        <v>5.300713615282671</v>
      </c>
      <c r="K384" s="303"/>
      <c r="L384" s="302">
        <v>2.6441437022865446</v>
      </c>
      <c r="M384" s="302">
        <v>1.1111268042973184</v>
      </c>
      <c r="N384" s="302">
        <v>1.5924469768871896</v>
      </c>
      <c r="O384" s="302">
        <f t="shared" ref="O384:O391" si="170">SUM(L384:N384)</f>
        <v>5.3477174834710528</v>
      </c>
    </row>
    <row r="385" spans="1:15" s="236" customFormat="1" x14ac:dyDescent="0.2">
      <c r="A385" s="237" t="str">
        <f>name!E$6</f>
        <v>Associate professional occupations</v>
      </c>
      <c r="B385" s="302">
        <v>1.0716640597954303</v>
      </c>
      <c r="C385" s="302">
        <v>0.52361988690353711</v>
      </c>
      <c r="D385" s="302">
        <v>1.5511071152498117</v>
      </c>
      <c r="E385" s="302">
        <f t="shared" si="168"/>
        <v>3.1463910619487789</v>
      </c>
      <c r="F385" s="303"/>
      <c r="G385" s="302">
        <v>1.0496840045510019</v>
      </c>
      <c r="H385" s="302">
        <v>0.74273284840487486</v>
      </c>
      <c r="I385" s="302">
        <v>1.6162418180292115</v>
      </c>
      <c r="J385" s="302">
        <f t="shared" si="169"/>
        <v>3.4086586709850883</v>
      </c>
      <c r="K385" s="303"/>
      <c r="L385" s="302">
        <v>0.94170258249175742</v>
      </c>
      <c r="M385" s="302">
        <v>0.70012072757708754</v>
      </c>
      <c r="N385" s="302">
        <v>1.328205616962133</v>
      </c>
      <c r="O385" s="302">
        <f t="shared" si="170"/>
        <v>2.9700289270309779</v>
      </c>
    </row>
    <row r="386" spans="1:15" s="236" customFormat="1" x14ac:dyDescent="0.2">
      <c r="A386" s="237" t="str">
        <f>name!E$7</f>
        <v>Administrative and secretarial occupations</v>
      </c>
      <c r="B386" s="302">
        <v>0.67926031167294609</v>
      </c>
      <c r="C386" s="302">
        <v>0.84282988865939468</v>
      </c>
      <c r="D386" s="302">
        <v>0.40508426276999332</v>
      </c>
      <c r="E386" s="302">
        <f t="shared" si="168"/>
        <v>1.9271744631023342</v>
      </c>
      <c r="F386" s="303"/>
      <c r="G386" s="302">
        <v>0.70895305985740875</v>
      </c>
      <c r="H386" s="302">
        <v>1.1327092823643115</v>
      </c>
      <c r="I386" s="302">
        <v>0.39940611553584826</v>
      </c>
      <c r="J386" s="302">
        <f t="shared" si="169"/>
        <v>2.2410684577575686</v>
      </c>
      <c r="K386" s="303"/>
      <c r="L386" s="302">
        <v>0.48322838846798777</v>
      </c>
      <c r="M386" s="302">
        <v>0.85344704727710585</v>
      </c>
      <c r="N386" s="302">
        <v>0.91824009233185611</v>
      </c>
      <c r="O386" s="302">
        <f t="shared" si="170"/>
        <v>2.2549155280769497</v>
      </c>
    </row>
    <row r="387" spans="1:15" s="236" customFormat="1" x14ac:dyDescent="0.2">
      <c r="A387" s="237" t="str">
        <f>name!E$8</f>
        <v>Skilled trades occupations</v>
      </c>
      <c r="B387" s="302">
        <v>0.55995422185595778</v>
      </c>
      <c r="C387" s="302">
        <v>0.21828722373704643</v>
      </c>
      <c r="D387" s="302">
        <v>0.52279906078028304</v>
      </c>
      <c r="E387" s="302">
        <f t="shared" si="168"/>
        <v>1.3010405063732873</v>
      </c>
      <c r="F387" s="303"/>
      <c r="G387" s="302">
        <v>0.42344059603264145</v>
      </c>
      <c r="H387" s="302">
        <v>0.23159248984854094</v>
      </c>
      <c r="I387" s="302">
        <v>0.39265571846560454</v>
      </c>
      <c r="J387" s="302">
        <f>SUM(G387:I387)</f>
        <v>1.0476888043467869</v>
      </c>
      <c r="K387" s="303"/>
      <c r="L387" s="302">
        <v>0.49544666474826687</v>
      </c>
      <c r="M387" s="302">
        <v>0.40738155574366136</v>
      </c>
      <c r="N387" s="302">
        <v>0.47429238822108361</v>
      </c>
      <c r="O387" s="302">
        <f t="shared" si="170"/>
        <v>1.3771206087130119</v>
      </c>
    </row>
    <row r="388" spans="1:15" s="236" customFormat="1" x14ac:dyDescent="0.2">
      <c r="A388" s="237" t="str">
        <f>name!E$9</f>
        <v>Caring, leisure and other service occupations</v>
      </c>
      <c r="B388" s="302">
        <v>2.3649362688355082</v>
      </c>
      <c r="C388" s="302">
        <v>2.065950191111332</v>
      </c>
      <c r="D388" s="302">
        <v>3.1456204320708241</v>
      </c>
      <c r="E388" s="302">
        <f t="shared" si="168"/>
        <v>7.5765068920176653</v>
      </c>
      <c r="F388" s="303"/>
      <c r="G388" s="302">
        <v>2.320148826514683</v>
      </c>
      <c r="H388" s="302">
        <v>2.2108950565491559</v>
      </c>
      <c r="I388" s="302">
        <v>3.398701008479069</v>
      </c>
      <c r="J388" s="302">
        <f t="shared" ref="J388:J391" si="171">SUM(G388:I388)</f>
        <v>7.9297448915429083</v>
      </c>
      <c r="K388" s="303"/>
      <c r="L388" s="302">
        <v>1.9736590783284784</v>
      </c>
      <c r="M388" s="302">
        <v>1.7334955612856984</v>
      </c>
      <c r="N388" s="302">
        <v>3.4386516463213823</v>
      </c>
      <c r="O388" s="302">
        <f t="shared" si="170"/>
        <v>7.1458062859355591</v>
      </c>
    </row>
    <row r="389" spans="1:15" s="236" customFormat="1" x14ac:dyDescent="0.2">
      <c r="A389" s="237" t="str">
        <f>name!E$10</f>
        <v>Sales and customer service occupations</v>
      </c>
      <c r="B389" s="302">
        <v>0.42246456846073321</v>
      </c>
      <c r="C389" s="302">
        <v>0.42816560842657259</v>
      </c>
      <c r="D389" s="302">
        <v>0.32500198720887891</v>
      </c>
      <c r="E389" s="302">
        <f t="shared" si="168"/>
        <v>1.1756321640961847</v>
      </c>
      <c r="F389" s="303"/>
      <c r="G389" s="302">
        <v>0.35038404951461333</v>
      </c>
      <c r="H389" s="302">
        <v>0.53516865738006936</v>
      </c>
      <c r="I389" s="302">
        <v>0.20824961393640673</v>
      </c>
      <c r="J389" s="302">
        <f t="shared" si="171"/>
        <v>1.0938023208310894</v>
      </c>
      <c r="K389" s="303"/>
      <c r="L389" s="302">
        <v>0.34144750896445947</v>
      </c>
      <c r="M389" s="302">
        <v>0.58984090666689626</v>
      </c>
      <c r="N389" s="302">
        <v>0.15855097286457784</v>
      </c>
      <c r="O389" s="302">
        <f t="shared" si="170"/>
        <v>1.0898393884959334</v>
      </c>
    </row>
    <row r="390" spans="1:15" s="236" customFormat="1" x14ac:dyDescent="0.2">
      <c r="A390" s="237" t="str">
        <f>name!E$11</f>
        <v>Process, plant and machine operatives</v>
      </c>
      <c r="B390" s="302">
        <v>0.33078013655950556</v>
      </c>
      <c r="C390" s="302">
        <v>0.18859454774177056</v>
      </c>
      <c r="D390" s="302">
        <v>0.12937978651161094</v>
      </c>
      <c r="E390" s="302">
        <f t="shared" si="168"/>
        <v>0.64875447081288706</v>
      </c>
      <c r="F390" s="303"/>
      <c r="G390" s="302">
        <v>0.20175886252929512</v>
      </c>
      <c r="H390" s="302">
        <v>0.1747478459743585</v>
      </c>
      <c r="I390" s="302">
        <v>0.14177728623674199</v>
      </c>
      <c r="J390" s="302">
        <f t="shared" si="171"/>
        <v>0.51828399474039566</v>
      </c>
      <c r="K390" s="303"/>
      <c r="L390" s="302">
        <v>0.18417642319809244</v>
      </c>
      <c r="M390" s="302">
        <v>0.26336321509291438</v>
      </c>
      <c r="N390" s="302">
        <v>0.13490468352635349</v>
      </c>
      <c r="O390" s="302">
        <f t="shared" si="170"/>
        <v>0.58244432181736028</v>
      </c>
    </row>
    <row r="391" spans="1:15" s="236" customFormat="1" x14ac:dyDescent="0.2">
      <c r="A391" s="237" t="str">
        <f>name!E$12</f>
        <v>Elementary occupations</v>
      </c>
      <c r="B391" s="302">
        <v>0.53084842978900026</v>
      </c>
      <c r="C391" s="302">
        <v>0.99864773277809749</v>
      </c>
      <c r="D391" s="302">
        <v>0.44100850930872182</v>
      </c>
      <c r="E391" s="302">
        <f t="shared" si="168"/>
        <v>1.9705046718758195</v>
      </c>
      <c r="F391" s="303"/>
      <c r="G391" s="302">
        <v>0.36670049462749932</v>
      </c>
      <c r="H391" s="302">
        <v>0.99104365716361353</v>
      </c>
      <c r="I391" s="302">
        <v>0.29554682192683246</v>
      </c>
      <c r="J391" s="302">
        <f t="shared" si="171"/>
        <v>1.6532909737179453</v>
      </c>
      <c r="K391" s="303"/>
      <c r="L391" s="302">
        <v>0.37558247635617287</v>
      </c>
      <c r="M391" s="302">
        <v>0.56308549891403625</v>
      </c>
      <c r="N391" s="302">
        <v>0.28525286700523456</v>
      </c>
      <c r="O391" s="302">
        <f t="shared" si="170"/>
        <v>1.2239208422754437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10.134214559676327</v>
      </c>
      <c r="C393" s="311">
        <f t="shared" ref="C393:E393" si="172">SUM(C383:C391)</f>
        <v>6.4059975267091787</v>
      </c>
      <c r="D393" s="311">
        <f t="shared" si="172"/>
        <v>9.3767879136144856</v>
      </c>
      <c r="E393" s="311">
        <f t="shared" si="172"/>
        <v>25.916999999999994</v>
      </c>
      <c r="F393" s="311"/>
      <c r="G393" s="311">
        <f t="shared" ref="G393:J393" si="173">SUM(G383:G391)</f>
        <v>9.7277568315235481</v>
      </c>
      <c r="H393" s="311">
        <f t="shared" si="173"/>
        <v>8.0406969907808641</v>
      </c>
      <c r="I393" s="311">
        <f t="shared" si="173"/>
        <v>8.9965461776956008</v>
      </c>
      <c r="J393" s="311">
        <f t="shared" si="173"/>
        <v>26.765000000000011</v>
      </c>
      <c r="K393" s="311"/>
      <c r="L393" s="311">
        <f t="shared" ref="L393:O393" si="174">SUM(L383:L391)</f>
        <v>9.6877084128441417</v>
      </c>
      <c r="M393" s="311">
        <f t="shared" si="174"/>
        <v>7.7227235266376253</v>
      </c>
      <c r="N393" s="311">
        <f t="shared" si="174"/>
        <v>9.0595680605182203</v>
      </c>
      <c r="O393" s="311">
        <f t="shared" si="174"/>
        <v>26.469999999999985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Dorset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Dorset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Dorset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89.79721479808579</v>
      </c>
      <c r="C8" s="11">
        <f t="array" ref="C8:C16">MMULT(aggregation!$B$13:$AA$21,'Occ T2'!C8:C33)</f>
        <v>101.54784416494843</v>
      </c>
      <c r="D8" s="11">
        <f t="array" ref="D8:D16">MMULT(aggregation!$B$13:$AA$21,'Occ T2'!D8:D33)</f>
        <v>102.28767170627336</v>
      </c>
      <c r="E8" s="11">
        <f t="array" ref="E8:E16">MMULT(aggregation!$B$13:$AA$21,'Occ T2'!E8:E33)</f>
        <v>105.98038114374182</v>
      </c>
      <c r="F8" s="11">
        <f t="array" ref="F8:F16">MMULT(aggregation!$B$13:$AA$21,'Occ T2'!F8:F33)</f>
        <v>118.61172782009183</v>
      </c>
      <c r="G8" s="11"/>
      <c r="H8" s="11">
        <f>F8-D8</f>
        <v>16.324056113818472</v>
      </c>
      <c r="I8" s="11">
        <f t="array" ref="I8:I16">MMULT(aggregation!$B$13:$AA$21,'Occ T2'!I8:I33)</f>
        <v>58.278956593873581</v>
      </c>
      <c r="J8" s="11">
        <f>SUM(H8:I8)</f>
        <v>74.603012707692045</v>
      </c>
      <c r="L8" s="10" t="str">
        <f>name!E4</f>
        <v>Managers, directors and senior officials</v>
      </c>
      <c r="M8" s="11">
        <f t="array" ref="M8:M16">MMULT(aggregation!$B$13:$AA$21,'Occ T2'!M8:M33)</f>
        <v>58.559517515671104</v>
      </c>
      <c r="N8" s="11">
        <f t="array" ref="N8:N16">MMULT(aggregation!$B$13:$AA$21,'Occ T2'!N8:N33)</f>
        <v>64.019775682091563</v>
      </c>
      <c r="O8" s="11">
        <f t="array" ref="O8:O16">MMULT(aggregation!$B$13:$AA$21,'Occ T2'!O8:O33)</f>
        <v>63.589540095196071</v>
      </c>
      <c r="P8" s="11">
        <f t="array" ref="P8:P16">MMULT(aggregation!$B$13:$AA$21,'Occ T2'!P8:P33)</f>
        <v>64.223605860614583</v>
      </c>
      <c r="Q8" s="11">
        <f t="array" ref="Q8:Q16">MMULT(aggregation!$B$13:$AA$21,'Occ T2'!Q8:Q33)</f>
        <v>69.593580666196246</v>
      </c>
      <c r="R8" s="11"/>
      <c r="S8" s="11">
        <f>Q8-O8</f>
        <v>6.004040571000175</v>
      </c>
      <c r="T8" s="11">
        <f t="array" ref="T8:T16">MMULT(aggregation!$B$13:$AA$21,'Occ T2'!T8:T33)</f>
        <v>31.554982384611513</v>
      </c>
      <c r="U8" s="11">
        <f>SUM(S8:T8)</f>
        <v>37.559022955611688</v>
      </c>
      <c r="W8" s="10" t="str">
        <f>name!E4</f>
        <v>Managers, directors and senior officials</v>
      </c>
      <c r="X8" s="11">
        <f t="array" ref="X8:X16">MMULT(aggregation!$B$13:$AA$21,'Occ T2'!X8:X33)</f>
        <v>31.237697282414661</v>
      </c>
      <c r="Y8" s="11">
        <f t="array" ref="Y8:Y16">MMULT(aggregation!$B$13:$AA$21,'Occ T2'!Y8:Y33)</f>
        <v>37.528068482856831</v>
      </c>
      <c r="Z8" s="11">
        <f t="array" ref="Z8:Z16">MMULT(aggregation!$B$13:$AA$21,'Occ T2'!Z8:Z33)</f>
        <v>38.698131611077322</v>
      </c>
      <c r="AA8" s="11">
        <f t="array" ref="AA8:AA16">MMULT(aggregation!$B$13:$AA$21,'Occ T2'!AA8:AA33)</f>
        <v>41.756775283127268</v>
      </c>
      <c r="AB8" s="11">
        <f t="array" ref="AB8:AB16">MMULT(aggregation!$B$13:$AA$21,'Occ T2'!AB8:AB33)</f>
        <v>49.018147153895626</v>
      </c>
      <c r="AC8" s="11"/>
      <c r="AD8" s="11">
        <f>AB8-Z8</f>
        <v>10.320015542818304</v>
      </c>
      <c r="AE8" s="11">
        <f t="array" ref="AE8:AE16">MMULT(aggregation!$B$13:$AA$21,'Occ T2'!AE8:AE33)</f>
        <v>26.723974209262067</v>
      </c>
      <c r="AF8" s="11">
        <f>SUM(AD8:AE8)</f>
        <v>37.043989752080371</v>
      </c>
    </row>
    <row r="9" spans="1:32" x14ac:dyDescent="0.2">
      <c r="A9" t="str">
        <f>name!E5</f>
        <v>Professional occupations</v>
      </c>
      <c r="B9" s="11">
        <v>162.80717600002981</v>
      </c>
      <c r="C9" s="11">
        <v>181.92350482549278</v>
      </c>
      <c r="D9" s="11">
        <v>187.33277826155029</v>
      </c>
      <c r="E9" s="11">
        <v>202.52149801460894</v>
      </c>
      <c r="F9" s="11">
        <v>223.55129327729179</v>
      </c>
      <c r="G9" s="11"/>
      <c r="H9" s="11">
        <f t="shared" ref="H9:H16" si="0">F9-D9</f>
        <v>36.218515015741502</v>
      </c>
      <c r="I9" s="11">
        <v>95.924233300126673</v>
      </c>
      <c r="J9" s="11">
        <f t="shared" ref="J9:J15" si="1">SUM(H9:I9)</f>
        <v>132.14274831586818</v>
      </c>
      <c r="L9" s="10" t="str">
        <f>name!E5</f>
        <v>Professional occupations</v>
      </c>
      <c r="M9" s="11">
        <v>86.455048273866055</v>
      </c>
      <c r="N9" s="11">
        <v>94.305688972386832</v>
      </c>
      <c r="O9" s="11">
        <v>96.828971370570059</v>
      </c>
      <c r="P9" s="11">
        <v>103.98431760313828</v>
      </c>
      <c r="Q9" s="11">
        <v>112.9061407217562</v>
      </c>
      <c r="R9" s="11"/>
      <c r="S9" s="11">
        <f t="shared" ref="S9:S16" si="2">Q9-O9</f>
        <v>16.077169351186143</v>
      </c>
      <c r="T9" s="11">
        <v>39.874952231383453</v>
      </c>
      <c r="U9" s="11">
        <f t="shared" ref="U9:U12" si="3">SUM(S9:T9)</f>
        <v>55.952121582569596</v>
      </c>
      <c r="W9" s="10" t="str">
        <f>name!E5</f>
        <v>Professional occupations</v>
      </c>
      <c r="X9" s="11">
        <v>76.352127726163843</v>
      </c>
      <c r="Y9" s="11">
        <v>87.617815853105895</v>
      </c>
      <c r="Z9" s="11">
        <v>90.503806890980442</v>
      </c>
      <c r="AA9" s="11">
        <v>98.537180411470757</v>
      </c>
      <c r="AB9" s="11">
        <v>110.64515255553559</v>
      </c>
      <c r="AC9" s="11"/>
      <c r="AD9" s="11">
        <f t="shared" ref="AD9:AD16" si="4">AB9-Z9</f>
        <v>20.141345664555146</v>
      </c>
      <c r="AE9" s="11">
        <v>56.049281068743227</v>
      </c>
      <c r="AF9" s="11">
        <f t="shared" ref="AF9:AF12" si="5">SUM(AD9:AE9)</f>
        <v>76.190626733298373</v>
      </c>
    </row>
    <row r="10" spans="1:32" x14ac:dyDescent="0.2">
      <c r="A10" t="str">
        <f>name!E6</f>
        <v>Associate professional occupations</v>
      </c>
      <c r="B10" s="11">
        <v>106.70437565774284</v>
      </c>
      <c r="C10" s="11">
        <v>111.53272474733429</v>
      </c>
      <c r="D10" s="11">
        <v>115.90899253599193</v>
      </c>
      <c r="E10" s="11">
        <v>114.75141178566255</v>
      </c>
      <c r="F10" s="11">
        <v>123.35375949002099</v>
      </c>
      <c r="G10" s="11"/>
      <c r="H10" s="11">
        <f t="shared" si="0"/>
        <v>7.4447669540290633</v>
      </c>
      <c r="I10" s="11">
        <v>53.699141911816739</v>
      </c>
      <c r="J10" s="11">
        <f t="shared" si="1"/>
        <v>61.143908865845802</v>
      </c>
      <c r="L10" s="10" t="str">
        <f>name!E6</f>
        <v>Associate professional occupations</v>
      </c>
      <c r="M10" s="11">
        <v>57.202057323887871</v>
      </c>
      <c r="N10" s="11">
        <v>57.831249614675251</v>
      </c>
      <c r="O10" s="11">
        <v>60.041043038189805</v>
      </c>
      <c r="P10" s="11">
        <v>57.349972268640798</v>
      </c>
      <c r="Q10" s="11">
        <v>59.666093259076817</v>
      </c>
      <c r="R10" s="11"/>
      <c r="S10" s="11">
        <f t="shared" si="2"/>
        <v>-0.37494977911298832</v>
      </c>
      <c r="T10" s="11">
        <v>21.618036520654833</v>
      </c>
      <c r="U10" s="11">
        <f t="shared" si="3"/>
        <v>21.243086741541845</v>
      </c>
      <c r="W10" s="10" t="str">
        <f>name!E6</f>
        <v>Associate professional occupations</v>
      </c>
      <c r="X10" s="11">
        <v>49.502318333855087</v>
      </c>
      <c r="Y10" s="11">
        <v>53.701475132659105</v>
      </c>
      <c r="Z10" s="11">
        <v>55.867949497802158</v>
      </c>
      <c r="AA10" s="11">
        <v>57.401439517021764</v>
      </c>
      <c r="AB10" s="11">
        <v>63.687666230944089</v>
      </c>
      <c r="AC10" s="11"/>
      <c r="AD10" s="11">
        <f t="shared" si="4"/>
        <v>7.8197167331419308</v>
      </c>
      <c r="AE10" s="11">
        <v>32.081105391161898</v>
      </c>
      <c r="AF10" s="11">
        <f t="shared" si="5"/>
        <v>39.900822124303829</v>
      </c>
    </row>
    <row r="11" spans="1:32" x14ac:dyDescent="0.2">
      <c r="A11" t="str">
        <f>name!E7</f>
        <v>Administrative and secretarial occupations</v>
      </c>
      <c r="B11" s="11">
        <v>87.580615457669268</v>
      </c>
      <c r="C11" s="11">
        <v>83.203699097799216</v>
      </c>
      <c r="D11" s="11">
        <v>84.862088471987221</v>
      </c>
      <c r="E11" s="11">
        <v>79.279891039810821</v>
      </c>
      <c r="F11" s="11">
        <v>70.783131737864565</v>
      </c>
      <c r="G11" s="11"/>
      <c r="H11" s="11">
        <f t="shared" si="0"/>
        <v>-14.078956734122656</v>
      </c>
      <c r="I11" s="11">
        <v>39.125426099389216</v>
      </c>
      <c r="J11" s="11">
        <f t="shared" si="1"/>
        <v>25.04646936526656</v>
      </c>
      <c r="L11" s="10" t="str">
        <f>name!E7</f>
        <v>Administrative and secretarial occupations</v>
      </c>
      <c r="M11" s="11">
        <v>17.842891356259521</v>
      </c>
      <c r="N11" s="11">
        <v>16.242856262829761</v>
      </c>
      <c r="O11" s="11">
        <v>18.896789625094417</v>
      </c>
      <c r="P11" s="11">
        <v>17.99951975807604</v>
      </c>
      <c r="Q11" s="11">
        <v>19.169096219115044</v>
      </c>
      <c r="R11" s="11"/>
      <c r="S11" s="11">
        <f t="shared" si="2"/>
        <v>0.27230659402062685</v>
      </c>
      <c r="T11" s="11">
        <v>6.7682488163312913</v>
      </c>
      <c r="U11" s="11">
        <f t="shared" si="3"/>
        <v>7.0405554103519181</v>
      </c>
      <c r="W11" s="10" t="str">
        <f>name!E7</f>
        <v>Administrative and secretarial occupations</v>
      </c>
      <c r="X11" s="11">
        <v>69.737724101409768</v>
      </c>
      <c r="Y11" s="11">
        <v>66.960842834969412</v>
      </c>
      <c r="Z11" s="11">
        <v>65.965298846892793</v>
      </c>
      <c r="AA11" s="11">
        <v>61.280371281734837</v>
      </c>
      <c r="AB11" s="11">
        <v>51.61403551874956</v>
      </c>
      <c r="AC11" s="11"/>
      <c r="AD11" s="11">
        <f t="shared" si="4"/>
        <v>-14.351263328143233</v>
      </c>
      <c r="AE11" s="11">
        <v>32.357177283057922</v>
      </c>
      <c r="AF11" s="11">
        <f t="shared" si="5"/>
        <v>18.005913954914689</v>
      </c>
    </row>
    <row r="12" spans="1:32" x14ac:dyDescent="0.2">
      <c r="A12" t="str">
        <f>name!E8</f>
        <v>Skilled trades occupations</v>
      </c>
      <c r="B12" s="11">
        <v>79.440266088986505</v>
      </c>
      <c r="C12" s="11">
        <v>77.51990861635386</v>
      </c>
      <c r="D12" s="11">
        <v>68.592751749620987</v>
      </c>
      <c r="E12" s="11">
        <v>71.939262802832957</v>
      </c>
      <c r="F12" s="11">
        <v>72.131628558420175</v>
      </c>
      <c r="G12" s="11"/>
      <c r="H12" s="11">
        <f t="shared" si="0"/>
        <v>3.5388768087991878</v>
      </c>
      <c r="I12" s="11">
        <v>30.75098202583283</v>
      </c>
      <c r="J12" s="11">
        <f t="shared" si="1"/>
        <v>34.289858834632014</v>
      </c>
      <c r="L12" s="10" t="str">
        <f>name!E8</f>
        <v>Skilled trades occupations</v>
      </c>
      <c r="M12" s="11">
        <v>69.101385058579922</v>
      </c>
      <c r="N12" s="11">
        <v>68.12468611080098</v>
      </c>
      <c r="O12" s="11">
        <v>58.388415412342333</v>
      </c>
      <c r="P12" s="11">
        <v>60.077186029146951</v>
      </c>
      <c r="Q12" s="11">
        <v>58.670254920089924</v>
      </c>
      <c r="R12" s="11"/>
      <c r="S12" s="11">
        <f t="shared" si="2"/>
        <v>0.28183950774759126</v>
      </c>
      <c r="T12" s="11">
        <v>23.480831439543184</v>
      </c>
      <c r="U12" s="11">
        <f t="shared" si="3"/>
        <v>23.762670947290776</v>
      </c>
      <c r="W12" s="10" t="str">
        <f>name!E8</f>
        <v>Skilled trades occupations</v>
      </c>
      <c r="X12" s="11">
        <v>10.338881030406585</v>
      </c>
      <c r="Y12" s="11">
        <v>9.3952225055529404</v>
      </c>
      <c r="Z12" s="11">
        <v>10.204336337278619</v>
      </c>
      <c r="AA12" s="11">
        <v>11.862076773685999</v>
      </c>
      <c r="AB12" s="11">
        <v>13.461373638330247</v>
      </c>
      <c r="AC12" s="11"/>
      <c r="AD12" s="11">
        <f t="shared" si="4"/>
        <v>3.2570373010516285</v>
      </c>
      <c r="AE12" s="11">
        <v>7.2701505862896401</v>
      </c>
      <c r="AF12" s="11">
        <f t="shared" si="5"/>
        <v>10.527187887341269</v>
      </c>
    </row>
    <row r="13" spans="1:32" x14ac:dyDescent="0.2">
      <c r="A13" t="str">
        <f>name!E9</f>
        <v>Caring, leisure and other service occupations</v>
      </c>
      <c r="B13" s="11">
        <v>76.644560863262953</v>
      </c>
      <c r="C13" s="11">
        <v>78.678145546912702</v>
      </c>
      <c r="D13" s="11">
        <v>74.281621630661178</v>
      </c>
      <c r="E13" s="11">
        <v>80.139962302092414</v>
      </c>
      <c r="F13" s="11">
        <v>87.602190641197453</v>
      </c>
      <c r="G13" s="11"/>
      <c r="H13" s="11">
        <f t="shared" si="0"/>
        <v>13.320569010536275</v>
      </c>
      <c r="I13" s="11">
        <v>44.175980134213653</v>
      </c>
      <c r="J13" s="11">
        <f>SUM(H13:I13)</f>
        <v>57.496549144749928</v>
      </c>
      <c r="L13" s="10" t="str">
        <f>name!E9</f>
        <v>Caring, leisure and other service occupations</v>
      </c>
      <c r="M13" s="11">
        <v>17.114936121026805</v>
      </c>
      <c r="N13" s="11">
        <v>17.119951918885363</v>
      </c>
      <c r="O13" s="11">
        <v>16.511963968542105</v>
      </c>
      <c r="P13" s="11">
        <v>19.212095771307968</v>
      </c>
      <c r="Q13" s="11">
        <v>22.695313358886075</v>
      </c>
      <c r="R13" s="11"/>
      <c r="S13" s="11">
        <f t="shared" si="2"/>
        <v>6.1833493903439702</v>
      </c>
      <c r="T13" s="11">
        <v>8.8213997591201974</v>
      </c>
      <c r="U13" s="11">
        <f>SUM(S13:T13)</f>
        <v>15.004749149464168</v>
      </c>
      <c r="W13" s="10" t="str">
        <f>name!E9</f>
        <v>Caring, leisure and other service occupations</v>
      </c>
      <c r="X13" s="11">
        <v>59.52962474223613</v>
      </c>
      <c r="Y13" s="11">
        <v>61.558193628027361</v>
      </c>
      <c r="Z13" s="11">
        <v>57.769657662119094</v>
      </c>
      <c r="AA13" s="11">
        <v>60.927866530784492</v>
      </c>
      <c r="AB13" s="11">
        <v>64.906877282311342</v>
      </c>
      <c r="AC13" s="11"/>
      <c r="AD13" s="11">
        <f t="shared" si="4"/>
        <v>7.1372196201922478</v>
      </c>
      <c r="AE13" s="11">
        <v>35.354580375093462</v>
      </c>
      <c r="AF13" s="11">
        <f>SUM(AD13:AE13)</f>
        <v>42.49179999528571</v>
      </c>
    </row>
    <row r="14" spans="1:32" x14ac:dyDescent="0.2">
      <c r="A14" t="str">
        <f>name!E10</f>
        <v>Sales and customer service occupations</v>
      </c>
      <c r="B14" s="11">
        <v>61.851807801329045</v>
      </c>
      <c r="C14" s="11">
        <v>61.788840534313344</v>
      </c>
      <c r="D14" s="11">
        <v>62.299322067064054</v>
      </c>
      <c r="E14" s="11">
        <v>62.340876802554078</v>
      </c>
      <c r="F14" s="11">
        <v>62.28869678827261</v>
      </c>
      <c r="G14" s="11"/>
      <c r="H14" s="11">
        <f t="shared" si="0"/>
        <v>-1.0625278791444259E-2</v>
      </c>
      <c r="I14" s="11">
        <v>27.670651500324997</v>
      </c>
      <c r="J14" s="11">
        <f t="shared" si="1"/>
        <v>27.660026221533553</v>
      </c>
      <c r="L14" s="10" t="str">
        <f>name!E10</f>
        <v>Sales and customer service occupations</v>
      </c>
      <c r="M14" s="11">
        <v>25.726359965388927</v>
      </c>
      <c r="N14" s="11">
        <v>25.950484857252608</v>
      </c>
      <c r="O14" s="11">
        <v>26.572567062040779</v>
      </c>
      <c r="P14" s="11">
        <v>27.267420600495196</v>
      </c>
      <c r="Q14" s="11">
        <v>28.237030407239043</v>
      </c>
      <c r="R14" s="11"/>
      <c r="S14" s="11">
        <f t="shared" si="2"/>
        <v>1.6644633451982642</v>
      </c>
      <c r="T14" s="11">
        <v>9.2020638386991553</v>
      </c>
      <c r="U14" s="11">
        <f t="shared" ref="U14:U15" si="6">SUM(S14:T14)</f>
        <v>10.86652718389742</v>
      </c>
      <c r="W14" s="10" t="str">
        <f>name!E10</f>
        <v>Sales and customer service occupations</v>
      </c>
      <c r="X14" s="11">
        <v>36.125447835940037</v>
      </c>
      <c r="Y14" s="11">
        <v>35.83835567706074</v>
      </c>
      <c r="Z14" s="11">
        <v>35.726755005023328</v>
      </c>
      <c r="AA14" s="11">
        <v>35.073456202058878</v>
      </c>
      <c r="AB14" s="11">
        <v>34.051666381033527</v>
      </c>
      <c r="AC14" s="11"/>
      <c r="AD14" s="11">
        <f t="shared" si="4"/>
        <v>-1.6750886239898009</v>
      </c>
      <c r="AE14" s="11">
        <v>18.468587661625836</v>
      </c>
      <c r="AF14" s="11">
        <f t="shared" ref="AF14:AF15" si="7">SUM(AD14:AE14)</f>
        <v>16.793499037636035</v>
      </c>
    </row>
    <row r="15" spans="1:32" x14ac:dyDescent="0.2">
      <c r="A15" t="str">
        <f>name!E11</f>
        <v>Process, plant and machine operatives</v>
      </c>
      <c r="B15" s="11">
        <v>36.210142470257004</v>
      </c>
      <c r="C15" s="11">
        <v>37.569900479653832</v>
      </c>
      <c r="D15" s="11">
        <v>32.403930222062534</v>
      </c>
      <c r="E15" s="11">
        <v>36.628426888956625</v>
      </c>
      <c r="F15" s="11">
        <v>36.823278262337602</v>
      </c>
      <c r="G15" s="11"/>
      <c r="H15" s="11">
        <f t="shared" si="0"/>
        <v>4.419348040275068</v>
      </c>
      <c r="I15" s="11">
        <v>17.064344770331925</v>
      </c>
      <c r="J15" s="11">
        <f t="shared" si="1"/>
        <v>21.483692810606993</v>
      </c>
      <c r="L15" s="10" t="str">
        <f>name!E11</f>
        <v>Process, plant and machine operatives</v>
      </c>
      <c r="M15" s="11">
        <v>31.804838244728266</v>
      </c>
      <c r="N15" s="11">
        <v>33.2705713707306</v>
      </c>
      <c r="O15" s="11">
        <v>28.598284511578328</v>
      </c>
      <c r="P15" s="11">
        <v>31.548019703605803</v>
      </c>
      <c r="Q15" s="11">
        <v>31.293078650693772</v>
      </c>
      <c r="R15" s="11"/>
      <c r="S15" s="11">
        <f t="shared" si="2"/>
        <v>2.6947941391154444</v>
      </c>
      <c r="T15" s="11">
        <v>14.348810760479015</v>
      </c>
      <c r="U15" s="11">
        <f t="shared" si="6"/>
        <v>17.04360489959446</v>
      </c>
      <c r="W15" s="10" t="str">
        <f>name!E11</f>
        <v>Process, plant and machine operatives</v>
      </c>
      <c r="X15" s="11">
        <v>4.4053042255287043</v>
      </c>
      <c r="Y15" s="11">
        <v>4.2993291089232351</v>
      </c>
      <c r="Z15" s="11">
        <v>3.8056457104842227</v>
      </c>
      <c r="AA15" s="11">
        <v>5.0804071853508299</v>
      </c>
      <c r="AB15" s="11">
        <v>5.5301996116438676</v>
      </c>
      <c r="AC15" s="11"/>
      <c r="AD15" s="11">
        <f t="shared" si="4"/>
        <v>1.7245539011596449</v>
      </c>
      <c r="AE15" s="11">
        <v>2.715534009852909</v>
      </c>
      <c r="AF15" s="11">
        <f t="shared" si="7"/>
        <v>4.4400879110125544</v>
      </c>
    </row>
    <row r="16" spans="1:32" x14ac:dyDescent="0.2">
      <c r="A16" t="str">
        <f>name!E12</f>
        <v>Elementary occupations</v>
      </c>
      <c r="B16" s="11">
        <v>91.198840862636672</v>
      </c>
      <c r="C16" s="11">
        <v>89.651431987191501</v>
      </c>
      <c r="D16" s="11">
        <v>83.56684335478792</v>
      </c>
      <c r="E16" s="11">
        <v>85.48228921973967</v>
      </c>
      <c r="F16" s="11">
        <v>82.726293424503282</v>
      </c>
      <c r="G16" s="11"/>
      <c r="H16" s="11">
        <f t="shared" si="0"/>
        <v>-0.84054993028463798</v>
      </c>
      <c r="I16" s="11">
        <v>40.276572500184045</v>
      </c>
      <c r="J16" s="11">
        <f>SUM(H16:I16)</f>
        <v>39.436022569899407</v>
      </c>
      <c r="L16" s="10" t="str">
        <f>name!E12</f>
        <v>Elementary occupations</v>
      </c>
      <c r="M16" s="11">
        <v>46.116628386299354</v>
      </c>
      <c r="N16" s="11">
        <v>44.369103671886599</v>
      </c>
      <c r="O16" s="11">
        <v>41.772005375244511</v>
      </c>
      <c r="P16" s="11">
        <v>43.472950921295819</v>
      </c>
      <c r="Q16" s="11">
        <v>41.394971262887893</v>
      </c>
      <c r="R16" s="11"/>
      <c r="S16" s="11">
        <f t="shared" si="2"/>
        <v>-0.37703411235661832</v>
      </c>
      <c r="T16" s="11">
        <v>16.333513589693418</v>
      </c>
      <c r="U16" s="11">
        <f>SUM(S16:T16)</f>
        <v>15.956479477336799</v>
      </c>
      <c r="W16" s="10" t="str">
        <f>name!E12</f>
        <v>Elementary occupations</v>
      </c>
      <c r="X16" s="11">
        <v>45.082212476337425</v>
      </c>
      <c r="Y16" s="11">
        <v>45.28232831530508</v>
      </c>
      <c r="Z16" s="11">
        <v>41.794837979543381</v>
      </c>
      <c r="AA16" s="11">
        <v>42.00933829844395</v>
      </c>
      <c r="AB16" s="11">
        <v>41.331322161615361</v>
      </c>
      <c r="AC16" s="11"/>
      <c r="AD16" s="11">
        <f t="shared" si="4"/>
        <v>-0.46351581792801966</v>
      </c>
      <c r="AE16" s="11">
        <v>23.943058910490617</v>
      </c>
      <c r="AF16" s="11">
        <f>SUM(AD16:AE16)</f>
        <v>23.479543092562597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792.2349999999999</v>
      </c>
      <c r="C18" s="34">
        <f>SUM(C8:C16)</f>
        <v>823.41599999999983</v>
      </c>
      <c r="D18" s="34">
        <f>SUM(D8:D16)</f>
        <v>811.5359999999996</v>
      </c>
      <c r="E18" s="34">
        <f>SUM(E8:E16)</f>
        <v>839.06399999999974</v>
      </c>
      <c r="F18" s="34">
        <f>SUM(F8:F16)</f>
        <v>877.87200000000041</v>
      </c>
      <c r="G18" s="11"/>
      <c r="H18" s="34">
        <f>SUM(H8:H16)</f>
        <v>66.336000000000823</v>
      </c>
      <c r="I18" s="34">
        <f>SUM(I8:I16)</f>
        <v>406.96628883609361</v>
      </c>
      <c r="J18" s="34">
        <f>SUM(H18:I18)</f>
        <v>473.30228883609442</v>
      </c>
      <c r="L18" s="231" t="str">
        <f>name!E3</f>
        <v>All occupations</v>
      </c>
      <c r="M18" s="34">
        <f>SUM(M8:M16)</f>
        <v>409.92366224570787</v>
      </c>
      <c r="N18" s="34">
        <f>SUM(N8:N16)</f>
        <v>421.23436846153953</v>
      </c>
      <c r="O18" s="34">
        <f>SUM(O8:O16)</f>
        <v>411.19958045879838</v>
      </c>
      <c r="P18" s="34">
        <f>SUM(P8:P16)</f>
        <v>425.13508851632145</v>
      </c>
      <c r="Q18" s="34">
        <f>SUM(Q8:Q16)</f>
        <v>443.62555946594102</v>
      </c>
      <c r="R18" s="11"/>
      <c r="S18" s="34">
        <f>SUM(S8:S16)</f>
        <v>32.425979007142608</v>
      </c>
      <c r="T18" s="34">
        <f>SUM(T8:T16)</f>
        <v>172.00283934051606</v>
      </c>
      <c r="U18" s="34">
        <f>SUM(S18:T18)</f>
        <v>204.42881834765868</v>
      </c>
      <c r="W18" s="231" t="str">
        <f>name!E3</f>
        <v>All occupations</v>
      </c>
      <c r="X18" s="34">
        <f>SUM(X8:X16)</f>
        <v>382.3113377542922</v>
      </c>
      <c r="Y18" s="34">
        <f>SUM(Y8:Y16)</f>
        <v>402.18163153846058</v>
      </c>
      <c r="Z18" s="34">
        <f>SUM(Z8:Z16)</f>
        <v>400.33641954120134</v>
      </c>
      <c r="AA18" s="34">
        <f>SUM(AA8:AA16)</f>
        <v>413.9289114836788</v>
      </c>
      <c r="AB18" s="34">
        <f>SUM(AB8:AB16)</f>
        <v>434.24644053405927</v>
      </c>
      <c r="AC18" s="11"/>
      <c r="AD18" s="34">
        <f>SUM(AD8:AD16)</f>
        <v>33.910020992857845</v>
      </c>
      <c r="AE18" s="34">
        <f>SUM(AE8:AE16)</f>
        <v>234.96344949557758</v>
      </c>
      <c r="AF18" s="34">
        <f>SUM(AD18:AE18)</f>
        <v>268.87347048843543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11.33466898055322</v>
      </c>
      <c r="C26" s="18">
        <f t="shared" si="8"/>
        <v>12.332508011132703</v>
      </c>
      <c r="D26" s="18">
        <f t="shared" si="8"/>
        <v>12.604206308318227</v>
      </c>
      <c r="E26" s="18">
        <f t="shared" si="8"/>
        <v>12.630786345706865</v>
      </c>
      <c r="F26" s="18">
        <f t="shared" si="8"/>
        <v>13.51127816129137</v>
      </c>
      <c r="G26" s="11"/>
      <c r="H26" s="40">
        <f>IF(D8&gt;0,(H8/D8)*100,0)</f>
        <v>15.958967333516213</v>
      </c>
      <c r="I26" s="40">
        <f>IF(D8&gt;0,(I8/D8)*100,0)</f>
        <v>56.975543212310008</v>
      </c>
      <c r="J26" s="40">
        <f>IF(D8&gt;0,(J8/D8)*100,0)</f>
        <v>72.934510545826228</v>
      </c>
      <c r="L26" t="str">
        <f>$A$8</f>
        <v>Managers, directors and senior officials</v>
      </c>
      <c r="M26" s="18">
        <f t="shared" ref="M26:Q26" si="9">M8/M$18*100</f>
        <v>14.285468956551862</v>
      </c>
      <c r="N26" s="18">
        <f t="shared" si="9"/>
        <v>15.198136827227296</v>
      </c>
      <c r="O26" s="18">
        <f t="shared" si="9"/>
        <v>15.464398096964413</v>
      </c>
      <c r="P26" s="18">
        <f t="shared" si="9"/>
        <v>15.106634948610919</v>
      </c>
      <c r="Q26" s="18">
        <f t="shared" si="9"/>
        <v>15.687459656286832</v>
      </c>
      <c r="R26" s="11"/>
      <c r="S26" s="40">
        <f>IF(O8&gt;0,(S8/O8)*100,0)</f>
        <v>9.4418682097903002</v>
      </c>
      <c r="T26" s="40">
        <f>IF(O8&gt;0,(T8/O8)*100,0)</f>
        <v>49.62291335551798</v>
      </c>
      <c r="U26" s="40">
        <f>IF(O8&gt;0,(U8/O8)*100,0)</f>
        <v>59.06478156530828</v>
      </c>
      <c r="W26" t="str">
        <f>$A$8</f>
        <v>Managers, directors and senior officials</v>
      </c>
      <c r="X26" s="18">
        <f t="shared" ref="X26:AB26" si="10">X8/X$18*100</f>
        <v>8.1707483397970329</v>
      </c>
      <c r="Y26" s="18">
        <f t="shared" si="10"/>
        <v>9.331124432336992</v>
      </c>
      <c r="Z26" s="18">
        <f t="shared" si="10"/>
        <v>9.6664029856256022</v>
      </c>
      <c r="AA26" s="18">
        <f t="shared" si="10"/>
        <v>10.087909813657395</v>
      </c>
      <c r="AB26" s="18">
        <f t="shared" si="10"/>
        <v>11.288094173808428</v>
      </c>
      <c r="AC26" s="11"/>
      <c r="AD26" s="40">
        <f>IF(Z8&gt;0,(AD8/Z8)*100,0)</f>
        <v>26.66799432731322</v>
      </c>
      <c r="AE26" s="40">
        <f>IF(Z8&gt;0,(AE8/Z8)*100,0)</f>
        <v>69.057530936745124</v>
      </c>
      <c r="AF26" s="40">
        <f>IF(Z8&gt;0,(AF8/Z8)*100,0)</f>
        <v>95.725525264058348</v>
      </c>
    </row>
    <row r="27" spans="1:32" x14ac:dyDescent="0.2">
      <c r="A27" t="str">
        <f>$A$9</f>
        <v>Professional occupations</v>
      </c>
      <c r="B27" s="18">
        <f t="shared" si="8"/>
        <v>20.550363970290363</v>
      </c>
      <c r="C27" s="18">
        <f t="shared" si="8"/>
        <v>22.093753925779051</v>
      </c>
      <c r="D27" s="18">
        <f t="shared" si="8"/>
        <v>23.083729897570826</v>
      </c>
      <c r="E27" s="18">
        <f t="shared" si="8"/>
        <v>24.136597210058948</v>
      </c>
      <c r="F27" s="18">
        <f t="shared" si="8"/>
        <v>25.465135381615049</v>
      </c>
      <c r="G27" s="11"/>
      <c r="H27" s="40">
        <f t="shared" ref="H27:H36" si="11">IF(D9&gt;0,(H9/D9)*100,0)</f>
        <v>19.333784163054439</v>
      </c>
      <c r="I27" s="40">
        <f t="shared" ref="I27:I36" si="12">IF(D9&gt;0,(I9/D9)*100,0)</f>
        <v>51.205258465872518</v>
      </c>
      <c r="J27" s="40">
        <f t="shared" ref="J27:J36" si="13">IF(D9&gt;0,(J9/D9)*100,0)</f>
        <v>70.539042628926964</v>
      </c>
      <c r="L27" t="str">
        <f>$A$9</f>
        <v>Professional occupations</v>
      </c>
      <c r="M27" s="18">
        <f t="shared" ref="M27:Q27" si="14">M9/M$18*100</f>
        <v>21.090523977131376</v>
      </c>
      <c r="N27" s="18">
        <f t="shared" si="14"/>
        <v>22.3879379350779</v>
      </c>
      <c r="O27" s="18">
        <f t="shared" si="14"/>
        <v>23.547925623497122</v>
      </c>
      <c r="P27" s="18">
        <f t="shared" si="14"/>
        <v>24.459123796634398</v>
      </c>
      <c r="Q27" s="18">
        <f t="shared" si="14"/>
        <v>25.450774490468568</v>
      </c>
      <c r="R27" s="11"/>
      <c r="S27" s="40">
        <f t="shared" ref="S27:S34" si="15">IF(O9&gt;0,(S9/O9)*100,0)</f>
        <v>16.603676692647998</v>
      </c>
      <c r="T27" s="40">
        <f t="shared" ref="T27:T34" si="16">IF(O9&gt;0,(T9/O9)*100,0)</f>
        <v>41.180807424649501</v>
      </c>
      <c r="U27" s="40">
        <f t="shared" ref="U27:U34" si="17">IF(O9&gt;0,(U9/O9)*100,0)</f>
        <v>57.784484117297495</v>
      </c>
      <c r="W27" t="str">
        <f>$A$9</f>
        <v>Professional occupations</v>
      </c>
      <c r="X27" s="18">
        <f t="shared" ref="X27:AB27" si="18">X9/X$18*100</f>
        <v>19.971191065025284</v>
      </c>
      <c r="Y27" s="18">
        <f t="shared" si="18"/>
        <v>21.785633400994101</v>
      </c>
      <c r="Z27" s="18">
        <f t="shared" si="18"/>
        <v>22.606938183316114</v>
      </c>
      <c r="AA27" s="18">
        <f t="shared" si="18"/>
        <v>23.805338955009443</v>
      </c>
      <c r="AB27" s="18">
        <f t="shared" si="18"/>
        <v>25.479806448029446</v>
      </c>
      <c r="AC27" s="11"/>
      <c r="AD27" s="40">
        <f t="shared" ref="AD27:AD34" si="19">IF(Z9&gt;0,(AD9/Z9)*100,0)</f>
        <v>22.25469442276292</v>
      </c>
      <c r="AE27" s="40">
        <f t="shared" ref="AE27:AE34" si="20">IF(Z9&gt;0,(AE9/Z9)*100,0)</f>
        <v>61.930302154316408</v>
      </c>
      <c r="AF27" s="40">
        <f t="shared" ref="AF27:AF34" si="21">IF(Z9&gt;0,(AF9/Z9)*100,0)</f>
        <v>84.184996577079332</v>
      </c>
    </row>
    <row r="28" spans="1:32" x14ac:dyDescent="0.2">
      <c r="A28" t="str">
        <f>$A$10</f>
        <v>Associate professional occupations</v>
      </c>
      <c r="B28" s="18">
        <f t="shared" si="8"/>
        <v>13.468778286460816</v>
      </c>
      <c r="C28" s="18">
        <f t="shared" si="8"/>
        <v>13.545124790790355</v>
      </c>
      <c r="D28" s="18">
        <f t="shared" si="8"/>
        <v>14.282667994518047</v>
      </c>
      <c r="E28" s="18">
        <f t="shared" si="8"/>
        <v>13.676121462208199</v>
      </c>
      <c r="F28" s="18">
        <f t="shared" si="8"/>
        <v>14.051451634181401</v>
      </c>
      <c r="G28" s="11"/>
      <c r="H28" s="40">
        <f t="shared" si="11"/>
        <v>6.4229416468418732</v>
      </c>
      <c r="I28" s="40">
        <f t="shared" si="12"/>
        <v>46.328710772930016</v>
      </c>
      <c r="J28" s="40">
        <f t="shared" si="13"/>
        <v>52.751652419771887</v>
      </c>
      <c r="L28" t="str">
        <f>$A$10</f>
        <v>Associate professional occupations</v>
      </c>
      <c r="M28" s="18">
        <f t="shared" ref="M28:Q28" si="22">M10/M$18*100</f>
        <v>13.954319448288159</v>
      </c>
      <c r="N28" s="18">
        <f t="shared" si="22"/>
        <v>13.728996004264902</v>
      </c>
      <c r="O28" s="18">
        <f t="shared" si="22"/>
        <v>14.601435869948762</v>
      </c>
      <c r="P28" s="18">
        <f t="shared" si="22"/>
        <v>13.489823309759355</v>
      </c>
      <c r="Q28" s="18">
        <f t="shared" si="22"/>
        <v>13.449651848488145</v>
      </c>
      <c r="R28" s="11"/>
      <c r="S28" s="40">
        <f t="shared" si="15"/>
        <v>-0.62448911634412674</v>
      </c>
      <c r="T28" s="40">
        <f t="shared" si="16"/>
        <v>36.005431329539746</v>
      </c>
      <c r="U28" s="40">
        <f t="shared" si="17"/>
        <v>35.380942213195617</v>
      </c>
      <c r="W28" t="str">
        <f>$A$10</f>
        <v>Associate professional occupations</v>
      </c>
      <c r="X28" s="18">
        <f t="shared" ref="X28:AB28" si="23">X10/X$18*100</f>
        <v>12.948169056307126</v>
      </c>
      <c r="Y28" s="18">
        <f t="shared" si="23"/>
        <v>13.352542961058539</v>
      </c>
      <c r="Z28" s="18">
        <f t="shared" si="23"/>
        <v>13.9552503271695</v>
      </c>
      <c r="AA28" s="18">
        <f t="shared" si="23"/>
        <v>13.867463210354927</v>
      </c>
      <c r="AB28" s="18">
        <f t="shared" si="23"/>
        <v>14.666249457938591</v>
      </c>
      <c r="AC28" s="11"/>
      <c r="AD28" s="40">
        <f t="shared" si="19"/>
        <v>13.996784924869237</v>
      </c>
      <c r="AE28" s="40">
        <f t="shared" si="20"/>
        <v>57.423094420932642</v>
      </c>
      <c r="AF28" s="40">
        <f t="shared" si="21"/>
        <v>71.419879345801888</v>
      </c>
    </row>
    <row r="29" spans="1:32" x14ac:dyDescent="0.2">
      <c r="A29" t="str">
        <f>$A$11</f>
        <v>Administrative and secretarial occupations</v>
      </c>
      <c r="B29" s="18">
        <f t="shared" si="8"/>
        <v>11.054878345146236</v>
      </c>
      <c r="C29" s="18">
        <f t="shared" si="8"/>
        <v>10.104697880269418</v>
      </c>
      <c r="D29" s="18">
        <f t="shared" si="8"/>
        <v>10.456971529542407</v>
      </c>
      <c r="E29" s="18">
        <f t="shared" si="8"/>
        <v>9.4486107185877177</v>
      </c>
      <c r="F29" s="18">
        <f t="shared" si="8"/>
        <v>8.0630355835320557</v>
      </c>
      <c r="G29" s="11"/>
      <c r="H29" s="40">
        <f t="shared" si="11"/>
        <v>-16.590396238916615</v>
      </c>
      <c r="I29" s="40">
        <f t="shared" si="12"/>
        <v>46.104717434929057</v>
      </c>
      <c r="J29" s="40">
        <f t="shared" si="13"/>
        <v>29.51432119601245</v>
      </c>
      <c r="L29" t="str">
        <f>$A$11</f>
        <v>Administrative and secretarial occupations</v>
      </c>
      <c r="M29" s="18">
        <f t="shared" ref="M29:Q29" si="24">M11/M$18*100</f>
        <v>4.3527351552505662</v>
      </c>
      <c r="N29" s="18">
        <f t="shared" si="24"/>
        <v>3.8560140100042197</v>
      </c>
      <c r="O29" s="18">
        <f t="shared" si="24"/>
        <v>4.5955274574964813</v>
      </c>
      <c r="P29" s="18">
        <f t="shared" si="24"/>
        <v>4.2338353723971709</v>
      </c>
      <c r="Q29" s="18">
        <f t="shared" si="24"/>
        <v>4.3210080686495553</v>
      </c>
      <c r="R29" s="11"/>
      <c r="S29" s="40">
        <f t="shared" si="15"/>
        <v>1.4410204030583649</v>
      </c>
      <c r="T29" s="40">
        <f t="shared" si="16"/>
        <v>35.816924200411499</v>
      </c>
      <c r="U29" s="40">
        <f t="shared" si="17"/>
        <v>37.257944603469859</v>
      </c>
      <c r="W29" t="str">
        <f>$A$11</f>
        <v>Administrative and secretarial occupations</v>
      </c>
      <c r="X29" s="18">
        <f t="shared" ref="X29:AB29" si="25">X11/X$18*100</f>
        <v>18.24108186564677</v>
      </c>
      <c r="Y29" s="18">
        <f t="shared" si="25"/>
        <v>16.649403549044468</v>
      </c>
      <c r="Z29" s="18">
        <f t="shared" si="25"/>
        <v>16.477466357542784</v>
      </c>
      <c r="AA29" s="18">
        <f t="shared" si="25"/>
        <v>14.804564161049456</v>
      </c>
      <c r="AB29" s="18">
        <f t="shared" si="25"/>
        <v>11.885885686310264</v>
      </c>
      <c r="AC29" s="11"/>
      <c r="AD29" s="40">
        <f t="shared" si="19"/>
        <v>-21.755777020661871</v>
      </c>
      <c r="AE29" s="40">
        <f t="shared" si="20"/>
        <v>49.051816407532371</v>
      </c>
      <c r="AF29" s="40">
        <f t="shared" si="21"/>
        <v>27.2960393868705</v>
      </c>
    </row>
    <row r="30" spans="1:32" x14ac:dyDescent="0.2">
      <c r="A30" t="str">
        <f>$A$12</f>
        <v>Skilled trades occupations</v>
      </c>
      <c r="B30" s="18">
        <f t="shared" si="8"/>
        <v>10.027361337101556</v>
      </c>
      <c r="C30" s="18">
        <f t="shared" si="8"/>
        <v>9.414428261820742</v>
      </c>
      <c r="D30" s="18">
        <f t="shared" si="8"/>
        <v>8.4522130564289224</v>
      </c>
      <c r="E30" s="18">
        <f t="shared" si="8"/>
        <v>8.5737515616011386</v>
      </c>
      <c r="F30" s="18">
        <f t="shared" si="8"/>
        <v>8.2166453148545724</v>
      </c>
      <c r="G30" s="11"/>
      <c r="H30" s="40">
        <f t="shared" si="11"/>
        <v>5.1592576745089431</v>
      </c>
      <c r="I30" s="40">
        <f t="shared" si="12"/>
        <v>44.83124126304314</v>
      </c>
      <c r="J30" s="40">
        <f t="shared" si="13"/>
        <v>49.990498937552083</v>
      </c>
      <c r="L30" t="str">
        <f>$A$12</f>
        <v>Skilled trades occupations</v>
      </c>
      <c r="M30" s="18">
        <f t="shared" ref="M30:Q30" si="26">M12/M$18*100</f>
        <v>16.857134979722304</v>
      </c>
      <c r="N30" s="18">
        <f t="shared" si="26"/>
        <v>16.172632437284388</v>
      </c>
      <c r="O30" s="18">
        <f t="shared" si="26"/>
        <v>14.199531854384459</v>
      </c>
      <c r="P30" s="18">
        <f t="shared" si="26"/>
        <v>14.131316763057658</v>
      </c>
      <c r="Q30" s="18">
        <f t="shared" si="26"/>
        <v>13.22517462490668</v>
      </c>
      <c r="R30" s="11"/>
      <c r="S30" s="40">
        <f t="shared" si="15"/>
        <v>0.48269764773923818</v>
      </c>
      <c r="T30" s="40">
        <f t="shared" si="16"/>
        <v>40.214880424002274</v>
      </c>
      <c r="U30" s="40">
        <f t="shared" si="17"/>
        <v>40.697578071741511</v>
      </c>
      <c r="W30" t="str">
        <f>$A$12</f>
        <v>Skilled trades occupations</v>
      </c>
      <c r="X30" s="18">
        <f t="shared" ref="X30:AB30" si="27">X12/X$18*100</f>
        <v>2.704309291777081</v>
      </c>
      <c r="Y30" s="18">
        <f t="shared" si="27"/>
        <v>2.336064546163759</v>
      </c>
      <c r="Z30" s="18">
        <f t="shared" si="27"/>
        <v>2.548940301003122</v>
      </c>
      <c r="AA30" s="18">
        <f t="shared" si="27"/>
        <v>2.8657280138195227</v>
      </c>
      <c r="AB30" s="18">
        <f t="shared" si="27"/>
        <v>3.0999387402634175</v>
      </c>
      <c r="AC30" s="11"/>
      <c r="AD30" s="40">
        <f t="shared" si="19"/>
        <v>31.91816883919218</v>
      </c>
      <c r="AE30" s="40">
        <f t="shared" si="20"/>
        <v>71.245697377988492</v>
      </c>
      <c r="AF30" s="40">
        <f t="shared" si="21"/>
        <v>103.16386621718068</v>
      </c>
    </row>
    <row r="31" spans="1:32" x14ac:dyDescent="0.2">
      <c r="A31" t="str">
        <f>$A$13</f>
        <v>Caring, leisure and other service occupations</v>
      </c>
      <c r="B31" s="18">
        <f t="shared" si="8"/>
        <v>9.6744729610864155</v>
      </c>
      <c r="C31" s="18">
        <f t="shared" si="8"/>
        <v>9.5550906888999876</v>
      </c>
      <c r="D31" s="18">
        <f t="shared" si="8"/>
        <v>9.1532133670793669</v>
      </c>
      <c r="E31" s="18">
        <f t="shared" si="8"/>
        <v>9.5511143729313179</v>
      </c>
      <c r="F31" s="18">
        <f t="shared" si="8"/>
        <v>9.9789252466415839</v>
      </c>
      <c r="G31" s="11"/>
      <c r="H31" s="40">
        <f t="shared" si="11"/>
        <v>17.93252317076227</v>
      </c>
      <c r="I31" s="40">
        <f t="shared" si="12"/>
        <v>59.470942023671661</v>
      </c>
      <c r="J31" s="40">
        <f t="shared" si="13"/>
        <v>77.403465194433934</v>
      </c>
      <c r="L31" t="str">
        <f>$A$13</f>
        <v>Caring, leisure and other service occupations</v>
      </c>
      <c r="M31" s="18">
        <f t="shared" ref="M31:Q31" si="28">M13/M$18*100</f>
        <v>4.1751520337384491</v>
      </c>
      <c r="N31" s="18">
        <f t="shared" si="28"/>
        <v>4.0642343551909121</v>
      </c>
      <c r="O31" s="18">
        <f t="shared" si="28"/>
        <v>4.0155595368358066</v>
      </c>
      <c r="P31" s="18">
        <f t="shared" si="28"/>
        <v>4.5190567163854301</v>
      </c>
      <c r="Q31" s="18">
        <f t="shared" si="28"/>
        <v>5.1158714538918471</v>
      </c>
      <c r="R31" s="11"/>
      <c r="S31" s="40">
        <f t="shared" si="15"/>
        <v>37.447691880410019</v>
      </c>
      <c r="T31" s="40">
        <f t="shared" si="16"/>
        <v>53.424291476933661</v>
      </c>
      <c r="U31" s="40">
        <f t="shared" si="17"/>
        <v>90.871983357343694</v>
      </c>
      <c r="W31" t="str">
        <f>$A$13</f>
        <v>Caring, leisure and other service occupations</v>
      </c>
      <c r="X31" s="18">
        <f t="shared" ref="X31:AB31" si="29">X13/X$18*100</f>
        <v>15.570980733115283</v>
      </c>
      <c r="Y31" s="18">
        <f t="shared" si="29"/>
        <v>15.306067905823928</v>
      </c>
      <c r="Z31" s="18">
        <f t="shared" si="29"/>
        <v>14.430277846898122</v>
      </c>
      <c r="AA31" s="18">
        <f t="shared" si="29"/>
        <v>14.719403462878644</v>
      </c>
      <c r="AB31" s="18">
        <f t="shared" si="29"/>
        <v>14.947014235162278</v>
      </c>
      <c r="AC31" s="11"/>
      <c r="AD31" s="40">
        <f t="shared" si="19"/>
        <v>12.354616435389209</v>
      </c>
      <c r="AE31" s="40">
        <f t="shared" si="20"/>
        <v>61.1992208468223</v>
      </c>
      <c r="AF31" s="40">
        <f t="shared" si="21"/>
        <v>73.553837282211504</v>
      </c>
    </row>
    <row r="32" spans="1:32" x14ac:dyDescent="0.2">
      <c r="A32" t="str">
        <f>$A$14</f>
        <v>Sales and customer service occupations</v>
      </c>
      <c r="B32" s="18">
        <f t="shared" si="8"/>
        <v>7.8072551454213786</v>
      </c>
      <c r="C32" s="18">
        <f t="shared" si="8"/>
        <v>7.5039640393571849</v>
      </c>
      <c r="D32" s="18">
        <f t="shared" si="8"/>
        <v>7.6767169992537712</v>
      </c>
      <c r="E32" s="18">
        <f t="shared" si="8"/>
        <v>7.4298118859293325</v>
      </c>
      <c r="F32" s="18">
        <f t="shared" si="8"/>
        <v>7.0954190119143323</v>
      </c>
      <c r="H32" s="40">
        <f t="shared" si="11"/>
        <v>-1.7055207727632006E-2</v>
      </c>
      <c r="I32" s="40">
        <f t="shared" si="12"/>
        <v>44.415654267534499</v>
      </c>
      <c r="J32" s="40">
        <f t="shared" si="13"/>
        <v>44.398599059806862</v>
      </c>
      <c r="L32" t="str">
        <f>$A$14</f>
        <v>Sales and customer service occupations</v>
      </c>
      <c r="M32" s="18">
        <f t="shared" ref="M32:Q32" si="30">M14/M$18*100</f>
        <v>6.2758904485900517</v>
      </c>
      <c r="N32" s="18">
        <f t="shared" si="30"/>
        <v>6.1605810921911983</v>
      </c>
      <c r="O32" s="18">
        <f t="shared" si="30"/>
        <v>6.462206754294904</v>
      </c>
      <c r="P32" s="18">
        <f t="shared" si="30"/>
        <v>6.4138250022259387</v>
      </c>
      <c r="Q32" s="18">
        <f t="shared" si="30"/>
        <v>6.3650594075851306</v>
      </c>
      <c r="S32" s="40">
        <f t="shared" si="15"/>
        <v>6.2638409804823461</v>
      </c>
      <c r="T32" s="40">
        <f t="shared" si="16"/>
        <v>34.629939279914026</v>
      </c>
      <c r="U32" s="40">
        <f t="shared" si="17"/>
        <v>40.893780260396369</v>
      </c>
      <c r="W32" t="str">
        <f>$A$14</f>
        <v>Sales and customer service occupations</v>
      </c>
      <c r="X32" s="18">
        <f t="shared" ref="X32:AB32" si="31">X14/X$18*100</f>
        <v>9.449222209349573</v>
      </c>
      <c r="Y32" s="18">
        <f t="shared" si="31"/>
        <v>8.9109876898078877</v>
      </c>
      <c r="Z32" s="18">
        <f t="shared" si="31"/>
        <v>8.924183077314666</v>
      </c>
      <c r="AA32" s="18">
        <f t="shared" si="31"/>
        <v>8.4733042870434581</v>
      </c>
      <c r="AB32" s="18">
        <f t="shared" si="31"/>
        <v>7.8415533675198308</v>
      </c>
      <c r="AD32" s="40">
        <f t="shared" si="19"/>
        <v>-4.6886111648098927</v>
      </c>
      <c r="AE32" s="40">
        <f t="shared" si="20"/>
        <v>51.693997003167723</v>
      </c>
      <c r="AF32" s="40">
        <f t="shared" si="21"/>
        <v>47.005385838357839</v>
      </c>
    </row>
    <row r="33" spans="1:32" x14ac:dyDescent="0.2">
      <c r="A33" t="str">
        <f>$A$15</f>
        <v>Process, plant and machine operatives</v>
      </c>
      <c r="B33" s="18">
        <f t="shared" si="8"/>
        <v>4.5706315007866367</v>
      </c>
      <c r="C33" s="18">
        <f t="shared" si="8"/>
        <v>4.5626876912343022</v>
      </c>
      <c r="D33" s="18">
        <f t="shared" si="8"/>
        <v>3.9929134655840963</v>
      </c>
      <c r="E33" s="18">
        <f t="shared" si="8"/>
        <v>4.3653913037571188</v>
      </c>
      <c r="F33" s="18">
        <f t="shared" si="8"/>
        <v>4.1946067607051578</v>
      </c>
      <c r="G33" s="11"/>
      <c r="H33" s="40">
        <f t="shared" si="11"/>
        <v>13.638308717459561</v>
      </c>
      <c r="I33" s="40">
        <f t="shared" si="12"/>
        <v>52.661342785862118</v>
      </c>
      <c r="J33" s="40">
        <f t="shared" si="13"/>
        <v>66.299651503321684</v>
      </c>
      <c r="L33" t="str">
        <f>$A$15</f>
        <v>Process, plant and machine operatives</v>
      </c>
      <c r="M33" s="18">
        <f t="shared" ref="M33:Q33" si="32">M15/M$18*100</f>
        <v>7.7587222143971957</v>
      </c>
      <c r="N33" s="18">
        <f t="shared" si="32"/>
        <v>7.8983515737910031</v>
      </c>
      <c r="O33" s="18">
        <f t="shared" si="32"/>
        <v>6.954842823445885</v>
      </c>
      <c r="P33" s="18">
        <f t="shared" si="32"/>
        <v>7.4207047490963891</v>
      </c>
      <c r="Q33" s="18">
        <f t="shared" si="32"/>
        <v>7.0539395179046878</v>
      </c>
      <c r="R33" s="11"/>
      <c r="S33" s="40">
        <f t="shared" si="15"/>
        <v>9.4229223365633263</v>
      </c>
      <c r="T33" s="40">
        <f t="shared" si="16"/>
        <v>50.173676517798619</v>
      </c>
      <c r="U33" s="40">
        <f t="shared" si="17"/>
        <v>59.59659885436195</v>
      </c>
      <c r="W33" t="str">
        <f>$A$15</f>
        <v>Process, plant and machine operatives</v>
      </c>
      <c r="X33" s="18">
        <f t="shared" ref="X33:AB33" si="33">X15/X$18*100</f>
        <v>1.1522818683342189</v>
      </c>
      <c r="Y33" s="18">
        <f t="shared" si="33"/>
        <v>1.0690018568170463</v>
      </c>
      <c r="Z33" s="18">
        <f t="shared" si="33"/>
        <v>0.95061191655898247</v>
      </c>
      <c r="AA33" s="18">
        <f t="shared" si="33"/>
        <v>1.227362246125963</v>
      </c>
      <c r="AB33" s="18">
        <f t="shared" si="33"/>
        <v>1.2735163942489742</v>
      </c>
      <c r="AC33" s="11"/>
      <c r="AD33" s="40">
        <f t="shared" si="19"/>
        <v>45.31567130404833</v>
      </c>
      <c r="AE33" s="40">
        <f t="shared" si="20"/>
        <v>71.355407634816061</v>
      </c>
      <c r="AF33" s="40">
        <f t="shared" si="21"/>
        <v>116.6710789388644</v>
      </c>
    </row>
    <row r="34" spans="1:32" x14ac:dyDescent="0.2">
      <c r="A34" t="str">
        <f>$A$16</f>
        <v>Elementary occupations</v>
      </c>
      <c r="B34" s="18">
        <f t="shared" si="8"/>
        <v>11.51158947315338</v>
      </c>
      <c r="C34" s="18">
        <f t="shared" si="8"/>
        <v>10.887744710716273</v>
      </c>
      <c r="D34" s="18">
        <f t="shared" si="8"/>
        <v>10.297367381704319</v>
      </c>
      <c r="E34" s="18">
        <f t="shared" si="8"/>
        <v>10.18781513921938</v>
      </c>
      <c r="F34" s="18">
        <f t="shared" si="8"/>
        <v>9.4235029052644617</v>
      </c>
      <c r="G34" s="11"/>
      <c r="H34" s="40">
        <f t="shared" si="11"/>
        <v>-1.0058414277012164</v>
      </c>
      <c r="I34" s="40">
        <f t="shared" si="12"/>
        <v>48.196833676231492</v>
      </c>
      <c r="J34" s="40">
        <f t="shared" si="13"/>
        <v>47.190992248530279</v>
      </c>
      <c r="L34" t="str">
        <f>$A$16</f>
        <v>Elementary occupations</v>
      </c>
      <c r="M34" s="18">
        <f t="shared" ref="M34:Q34" si="34">M16/M$18*100</f>
        <v>11.250052786330029</v>
      </c>
      <c r="N34" s="18">
        <f t="shared" si="34"/>
        <v>10.533115764968185</v>
      </c>
      <c r="O34" s="18">
        <f t="shared" si="34"/>
        <v>10.158571983132168</v>
      </c>
      <c r="P34" s="18">
        <f t="shared" si="34"/>
        <v>10.225679341832741</v>
      </c>
      <c r="Q34" s="18">
        <f t="shared" si="34"/>
        <v>9.3310609318185502</v>
      </c>
      <c r="R34" s="11"/>
      <c r="S34" s="40">
        <f t="shared" si="15"/>
        <v>-0.90259998046457546</v>
      </c>
      <c r="T34" s="40">
        <f t="shared" si="16"/>
        <v>39.101578779775807</v>
      </c>
      <c r="U34" s="40">
        <f t="shared" si="17"/>
        <v>38.198978799311234</v>
      </c>
      <c r="W34" t="str">
        <f>$A$16</f>
        <v>Elementary occupations</v>
      </c>
      <c r="X34" s="18">
        <f t="shared" ref="X34:AB34" si="35">X16/X$18*100</f>
        <v>11.79201557064764</v>
      </c>
      <c r="Y34" s="18">
        <f t="shared" si="35"/>
        <v>11.25917365795328</v>
      </c>
      <c r="Z34" s="18">
        <f t="shared" si="35"/>
        <v>10.439929004571114</v>
      </c>
      <c r="AA34" s="18">
        <f t="shared" si="35"/>
        <v>10.148925850061183</v>
      </c>
      <c r="AB34" s="18">
        <f t="shared" si="35"/>
        <v>9.5179414967187554</v>
      </c>
      <c r="AC34" s="11"/>
      <c r="AD34" s="40">
        <f t="shared" si="19"/>
        <v>-1.1090264739269691</v>
      </c>
      <c r="AE34" s="40">
        <f t="shared" si="20"/>
        <v>57.287119816589851</v>
      </c>
      <c r="AF34" s="40">
        <f t="shared" si="21"/>
        <v>56.178093342662883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8.1741290589697631</v>
      </c>
      <c r="I36" s="43">
        <f t="shared" si="12"/>
        <v>50.147656892127245</v>
      </c>
      <c r="J36" s="43">
        <f t="shared" si="13"/>
        <v>58.321785951097013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7.8857033295031895</v>
      </c>
      <c r="T36" s="43">
        <f t="shared" ref="T36" si="37">IF(O18&gt;0,(T18/O18)*100,0)</f>
        <v>41.829526953457218</v>
      </c>
      <c r="U36" s="43">
        <f t="shared" ref="U36" si="38">IF(O18&gt;0,(U18/O18)*100,0)</f>
        <v>49.715230282960412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8.4703812437848747</v>
      </c>
      <c r="AE36" s="43">
        <f t="shared" ref="AE36" si="40">IF(Z18&gt;0,(AE18/Z18)*100,0)</f>
        <v>58.691499955176049</v>
      </c>
      <c r="AF36" s="43">
        <f t="shared" ref="AF36" si="41">IF(Z18&gt;0,(AF18/Z18)*100,0)</f>
        <v>67.161881198960927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Dorset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Dorset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Dorset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3.1221502991594319</v>
      </c>
      <c r="C46" s="18">
        <f t="shared" si="42"/>
        <v>0.72855071164601437</v>
      </c>
      <c r="D46" s="18">
        <f t="shared" si="42"/>
        <v>0.71181824597601473</v>
      </c>
      <c r="E46" s="18">
        <f t="shared" si="42"/>
        <v>1.1323771339015742</v>
      </c>
      <c r="F46" s="18">
        <f>IF(F$6-D$6 &lt;&gt; 0,(EXP(LN(F8/D8)/(F$6-D$6))-1)*100,0)</f>
        <v>0.99199606621809266</v>
      </c>
      <c r="H46" s="18">
        <f>IF($F$6-$D$6 &lt;&gt; 0,(EXP(LN(1+(H26/100))/($F$6-$D$6))-1)*100,0)</f>
        <v>0.99199606621809266</v>
      </c>
      <c r="I46" s="18">
        <f>IF($F$6-$D$6 &lt;&gt; 0,(EXP(LN(1+(I26/100))/($F$6-$D$6))-1)*100,0)</f>
        <v>3.0517725527553496</v>
      </c>
      <c r="J46" s="18">
        <f>IF($F$6-$D$6 &lt;&gt; 0,(EXP(LN(1+(J26/100))/($F$6-$D$6))-1)*100,0)</f>
        <v>3.7191091516882935</v>
      </c>
      <c r="L46" t="str">
        <f>$A$8</f>
        <v>Managers, directors and senior officials</v>
      </c>
      <c r="M46" s="18">
        <f t="shared" ref="M46:M54" si="43">IF(N$6-M$6 &lt;&gt; 0,(EXP(LN(N8/M8)/(N$6-M$6))-1)*100,0)</f>
        <v>2.2537312843266211</v>
      </c>
      <c r="N46" s="18">
        <f t="shared" ref="N46:N54" si="44">IF(O$6-N$6 &lt;&gt; 0,(EXP(LN(O8/N8)/(O$6-N$6))-1)*100,0)</f>
        <v>-0.67203544890870326</v>
      </c>
      <c r="O46" s="18">
        <f t="shared" ref="O46:O54" si="45">IF(P$6-O$6 &lt;&gt; 0,(EXP(LN(P8/O8)/(P$6-O$6))-1)*100,0)</f>
        <v>0.1986338709852209</v>
      </c>
      <c r="P46" s="18">
        <f t="shared" ref="P46:P54" si="46">IF(Q$6-P$6 &lt;&gt; 0,(EXP(LN(Q8/P8)/(Q$6-P$6))-1)*100,0)</f>
        <v>0.80624776895683592</v>
      </c>
      <c r="Q46" s="18">
        <f>IF(Q$6-O$6 &lt;&gt; 0,(EXP(LN(Q8/O8)/(Q$6-O$6))-1)*100,0)</f>
        <v>0.6033014994190955</v>
      </c>
      <c r="S46" s="18">
        <f>IF($F$6-$D$6 &lt;&gt; 0,(EXP(LN(1+(S26/100))/($F$6-$D$6))-1)*100,0)</f>
        <v>0.6033014994190955</v>
      </c>
      <c r="T46" s="18">
        <f>IF($F$6-$D$6 &lt;&gt; 0,(EXP(LN(1+(T26/100))/($F$6-$D$6))-1)*100,0)</f>
        <v>2.7227270649859525</v>
      </c>
      <c r="U46" s="18">
        <f>IF($F$6-$D$6 &lt;&gt; 0,(EXP(LN(1+(U26/100))/($F$6-$D$6))-1)*100,0)</f>
        <v>3.1426460903820175</v>
      </c>
      <c r="W46" t="str">
        <f>$A$8</f>
        <v>Managers, directors and senior officials</v>
      </c>
      <c r="X46" s="18">
        <f t="shared" ref="X46:X54" si="47">IF(Y$6-X$6 &lt;&gt; 0,(EXP(LN(Y8/X8)/(Y$6-X$6))-1)*100,0)</f>
        <v>4.6933990461931918</v>
      </c>
      <c r="Y46" s="18">
        <f t="shared" ref="Y46:Y54" si="48">IF(Z$6-Y$6 &lt;&gt; 0,(EXP(LN(Z8/Y8)/(Z$6-Y$6))-1)*100,0)</f>
        <v>3.1178346648855326</v>
      </c>
      <c r="Z46" s="18">
        <f t="shared" ref="Z46:Z54" si="49">IF(AA$6-Z$6 &lt;&gt; 0,(EXP(LN(AA8/Z8)/(AA$6-Z$6))-1)*100,0)</f>
        <v>1.5330403339409049</v>
      </c>
      <c r="AA46" s="18">
        <f t="shared" ref="AA46:AA54" si="50">IF(AB$6-AA$6 &lt;&gt; 0,(EXP(LN(AB8/AA8)/(AB$6-AA$6))-1)*100,0)</f>
        <v>1.6162102288963975</v>
      </c>
      <c r="AB46" s="18">
        <f>IF(AB$6-Z$6 &lt;&gt; 0,(EXP(LN(AB8/Z8)/(AB$6-Z$6))-1)*100,0)</f>
        <v>1.5884793635672967</v>
      </c>
      <c r="AD46" s="18">
        <f>IF($F$6-$D$6 &lt;&gt; 0,(EXP(LN(1+(AD26/100))/($F$6-$D$6))-1)*100,0)</f>
        <v>1.5884793635672967</v>
      </c>
      <c r="AE46" s="18">
        <f>IF($F$6-$D$6 &lt;&gt; 0,(EXP(LN(1+(AE26/100))/($F$6-$D$6))-1)*100,0)</f>
        <v>3.5624465118399673</v>
      </c>
      <c r="AF46" s="18">
        <f>IF($F$6-$D$6 &lt;&gt; 0,(EXP(LN(1+(AF26/100))/($F$6-$D$6))-1)*100,0)</f>
        <v>4.5786820835303166</v>
      </c>
    </row>
    <row r="47" spans="1:32" x14ac:dyDescent="0.2">
      <c r="A47" t="str">
        <f>$A$9</f>
        <v>Professional occupations</v>
      </c>
      <c r="B47" s="18">
        <f t="shared" si="42"/>
        <v>2.8143697769598131</v>
      </c>
      <c r="C47" s="18">
        <f t="shared" si="42"/>
        <v>2.9733779817216366</v>
      </c>
      <c r="D47" s="18">
        <f t="shared" si="42"/>
        <v>1.5714076871884419</v>
      </c>
      <c r="E47" s="18">
        <f t="shared" si="42"/>
        <v>0.9928447606625701</v>
      </c>
      <c r="F47" s="18">
        <f>IF(F$6-D$6 &lt;&gt; 0,(EXP(LN(F9/D9)/(F$6-D$6))-1)*100,0)</f>
        <v>1.185331965642078</v>
      </c>
      <c r="H47" s="18">
        <f t="shared" ref="H47:J56" si="51">IF($F$6-$D$6 &lt;&gt; 0,(EXP(LN(1+(H27/100))/($F$6-$D$6))-1)*100,0)</f>
        <v>1.185331965642078</v>
      </c>
      <c r="I47" s="18">
        <f t="shared" si="51"/>
        <v>2.7947953668753245</v>
      </c>
      <c r="J47" s="18">
        <f t="shared" si="51"/>
        <v>3.6227041205514565</v>
      </c>
      <c r="L47" t="str">
        <f>$A$9</f>
        <v>Professional occupations</v>
      </c>
      <c r="M47" s="18">
        <f t="shared" si="43"/>
        <v>2.1967026573817883</v>
      </c>
      <c r="N47" s="18">
        <f t="shared" si="44"/>
        <v>2.6756417621020212</v>
      </c>
      <c r="O47" s="18">
        <f t="shared" si="45"/>
        <v>1.4360912161178296</v>
      </c>
      <c r="P47" s="18">
        <f t="shared" si="46"/>
        <v>0.82656499030462349</v>
      </c>
      <c r="Q47" s="18">
        <f>IF(Q$6-O$6 &lt;&gt; 0,(EXP(LN(Q9/O9)/(Q$6-O$6))-1)*100,0)</f>
        <v>1.029332350064216</v>
      </c>
      <c r="S47" s="18">
        <f t="shared" ref="S47:U47" si="52">IF($F$6-$D$6 &lt;&gt; 0,(EXP(LN(1+(S27/100))/($F$6-$D$6))-1)*100,0)</f>
        <v>1.029332350064216</v>
      </c>
      <c r="T47" s="18">
        <f t="shared" si="52"/>
        <v>2.3257753482649912</v>
      </c>
      <c r="U47" s="18">
        <f t="shared" si="52"/>
        <v>3.0870914222022039</v>
      </c>
      <c r="W47" t="str">
        <f>$A$9</f>
        <v>Professional occupations</v>
      </c>
      <c r="X47" s="18">
        <f t="shared" si="47"/>
        <v>3.5005886159990895</v>
      </c>
      <c r="Y47" s="18">
        <f t="shared" si="48"/>
        <v>3.2938404247750297</v>
      </c>
      <c r="Z47" s="18">
        <f t="shared" si="49"/>
        <v>1.7153872107811718</v>
      </c>
      <c r="AA47" s="18">
        <f t="shared" si="50"/>
        <v>1.1656849018936155</v>
      </c>
      <c r="AB47" s="18">
        <f>IF(AB$6-Z$6 &lt;&gt; 0,(EXP(LN(AB9/Z9)/(AB$6-Z$6))-1)*100,0)</f>
        <v>1.3485881243830322</v>
      </c>
      <c r="AD47" s="18">
        <f t="shared" ref="AD47:AF47" si="53">IF($F$6-$D$6 &lt;&gt; 0,(EXP(LN(1+(AD27/100))/($F$6-$D$6))-1)*100,0)</f>
        <v>1.3485881243830322</v>
      </c>
      <c r="AE47" s="18">
        <f t="shared" si="53"/>
        <v>3.2654895927735073</v>
      </c>
      <c r="AF47" s="18">
        <f t="shared" si="53"/>
        <v>4.1558378191873135</v>
      </c>
    </row>
    <row r="48" spans="1:32" x14ac:dyDescent="0.2">
      <c r="A48" t="str">
        <f>$A$10</f>
        <v>Associate professional occupations</v>
      </c>
      <c r="B48" s="18">
        <f t="shared" si="42"/>
        <v>1.1125401281155467</v>
      </c>
      <c r="C48" s="18">
        <f t="shared" si="42"/>
        <v>3.9237522427356009</v>
      </c>
      <c r="D48" s="18">
        <f t="shared" si="42"/>
        <v>-0.20054232616434353</v>
      </c>
      <c r="E48" s="18">
        <f t="shared" si="42"/>
        <v>0.7255007842140726</v>
      </c>
      <c r="F48" s="18">
        <f t="shared" ref="F48:F56" si="54">IF(F$6-D$6 &lt;&gt; 0,(EXP(LN(F10/D10)/(F$6-D$6))-1)*100,0)</f>
        <v>0.41586890915255026</v>
      </c>
      <c r="H48" s="18">
        <f t="shared" si="51"/>
        <v>0.41586890915255026</v>
      </c>
      <c r="I48" s="18">
        <f t="shared" si="51"/>
        <v>2.570381244512876</v>
      </c>
      <c r="J48" s="18">
        <f t="shared" si="51"/>
        <v>2.8645493544895428</v>
      </c>
      <c r="L48" t="str">
        <f>$A$10</f>
        <v>Associate professional occupations</v>
      </c>
      <c r="M48" s="18">
        <f t="shared" si="43"/>
        <v>0.27385969774460506</v>
      </c>
      <c r="N48" s="18">
        <f t="shared" si="44"/>
        <v>3.8211061290188697</v>
      </c>
      <c r="O48" s="18">
        <f t="shared" si="45"/>
        <v>-0.91292765773833828</v>
      </c>
      <c r="P48" s="18">
        <f>IF(Q$6-P$6 &lt;&gt; 0,(EXP(LN(Q10/P10)/(Q$6-P$6))-1)*100,0)</f>
        <v>0.39670024978171181</v>
      </c>
      <c r="Q48" s="18">
        <f t="shared" ref="Q48:Q54" si="55">IF(Q$6-O$6 &lt;&gt; 0,(EXP(LN(Q10/O10)/(Q$6-O$6))-1)*100,0)</f>
        <v>-4.1754427472995292E-2</v>
      </c>
      <c r="S48" s="18">
        <f t="shared" ref="S48:U48" si="56">IF($F$6-$D$6 &lt;&gt; 0,(EXP(LN(1+(S28/100))/($F$6-$D$6))-1)*100,0)</f>
        <v>-4.1754427472995292E-2</v>
      </c>
      <c r="T48" s="18">
        <f t="shared" si="56"/>
        <v>2.0713244606617609</v>
      </c>
      <c r="U48" s="18">
        <f t="shared" si="56"/>
        <v>2.0400122689632205</v>
      </c>
      <c r="W48" t="str">
        <f>$A$10</f>
        <v>Associate professional occupations</v>
      </c>
      <c r="X48" s="18">
        <f t="shared" si="47"/>
        <v>2.0563822647966079</v>
      </c>
      <c r="Y48" s="18">
        <f t="shared" si="48"/>
        <v>4.0342920930778847</v>
      </c>
      <c r="Z48" s="18">
        <f t="shared" si="49"/>
        <v>0.54303954781393937</v>
      </c>
      <c r="AA48" s="18">
        <f t="shared" si="50"/>
        <v>1.0446339909842006</v>
      </c>
      <c r="AB48" s="18">
        <f t="shared" ref="AB48:AB54" si="57">IF(AB$6-Z$6 &lt;&gt; 0,(EXP(LN(AB10/Z10)/(AB$6-Z$6))-1)*100,0)</f>
        <v>0.87715841564075525</v>
      </c>
      <c r="AD48" s="18">
        <f t="shared" ref="AD48:AF48" si="58">IF($F$6-$D$6 &lt;&gt; 0,(EXP(LN(1+(AD28/100))/($F$6-$D$6))-1)*100,0)</f>
        <v>0.87715841564075525</v>
      </c>
      <c r="AE48" s="18">
        <f t="shared" si="58"/>
        <v>3.071333856228331</v>
      </c>
      <c r="AF48" s="18">
        <f t="shared" si="58"/>
        <v>3.6582992576219553</v>
      </c>
    </row>
    <row r="49" spans="1:32" x14ac:dyDescent="0.2">
      <c r="A49" t="str">
        <f>$A$11</f>
        <v>Administrative and secretarial occupations</v>
      </c>
      <c r="B49" s="18">
        <f t="shared" si="42"/>
        <v>-1.2735182824937907</v>
      </c>
      <c r="C49" s="18">
        <f t="shared" si="42"/>
        <v>1.9931678425002541</v>
      </c>
      <c r="D49" s="18">
        <f t="shared" si="42"/>
        <v>-1.3516408716386596</v>
      </c>
      <c r="E49" s="18">
        <f t="shared" si="42"/>
        <v>-1.1272364938184509</v>
      </c>
      <c r="F49" s="18">
        <f t="shared" si="54"/>
        <v>-1.2020946150469669</v>
      </c>
      <c r="H49" s="18">
        <f t="shared" si="51"/>
        <v>-1.2020946150469669</v>
      </c>
      <c r="I49" s="18">
        <f t="shared" si="51"/>
        <v>2.5599064213284617</v>
      </c>
      <c r="J49" s="18">
        <f t="shared" si="51"/>
        <v>1.7390909661504139</v>
      </c>
      <c r="L49" t="str">
        <f>$A$11</f>
        <v>Administrative and secretarial occupations</v>
      </c>
      <c r="M49" s="18">
        <f t="shared" si="43"/>
        <v>-2.3214301051827868</v>
      </c>
      <c r="N49" s="18">
        <f t="shared" si="44"/>
        <v>16.339080512199878</v>
      </c>
      <c r="O49" s="18">
        <f t="shared" si="45"/>
        <v>-0.96822163941251427</v>
      </c>
      <c r="P49" s="18">
        <f t="shared" si="46"/>
        <v>0.63152911823141089</v>
      </c>
      <c r="Q49" s="18">
        <f t="shared" si="55"/>
        <v>9.5427929026103975E-2</v>
      </c>
      <c r="S49" s="18">
        <f t="shared" ref="S49:U49" si="59">IF($F$6-$D$6 &lt;&gt; 0,(EXP(LN(1+(S29/100))/($F$6-$D$6))-1)*100,0)</f>
        <v>9.5427929026103975E-2</v>
      </c>
      <c r="T49" s="18">
        <f t="shared" si="59"/>
        <v>2.0618867841866395</v>
      </c>
      <c r="U49" s="18">
        <f t="shared" si="59"/>
        <v>2.1337236791755254</v>
      </c>
      <c r="W49" t="str">
        <f>$A$11</f>
        <v>Administrative and secretarial occupations</v>
      </c>
      <c r="X49" s="18">
        <f t="shared" si="47"/>
        <v>-1.0106926602341471</v>
      </c>
      <c r="Y49" s="18">
        <f t="shared" si="48"/>
        <v>-1.4867554617408518</v>
      </c>
      <c r="Z49" s="18">
        <f t="shared" si="49"/>
        <v>-1.4625836880963083</v>
      </c>
      <c r="AA49" s="18">
        <f t="shared" si="50"/>
        <v>-1.7020087808819695</v>
      </c>
      <c r="AB49" s="18">
        <f t="shared" si="57"/>
        <v>-1.6222651256751375</v>
      </c>
      <c r="AD49" s="18">
        <f t="shared" ref="AD49:AF49" si="60">IF($F$6-$D$6 &lt;&gt; 0,(EXP(LN(1+(AD29/100))/($F$6-$D$6))-1)*100,0)</f>
        <v>-1.6222651256751375</v>
      </c>
      <c r="AE49" s="18">
        <f t="shared" si="60"/>
        <v>2.696541508595951</v>
      </c>
      <c r="AF49" s="18">
        <f t="shared" si="60"/>
        <v>1.6219816363699735</v>
      </c>
    </row>
    <row r="50" spans="1:32" x14ac:dyDescent="0.2">
      <c r="A50" t="str">
        <f>$A$12</f>
        <v>Skilled trades occupations</v>
      </c>
      <c r="B50" s="18">
        <f t="shared" si="42"/>
        <v>-0.60989704471887674</v>
      </c>
      <c r="C50" s="18">
        <f t="shared" si="42"/>
        <v>-11.515953806025991</v>
      </c>
      <c r="D50" s="18">
        <f t="shared" si="42"/>
        <v>0.95725912018176373</v>
      </c>
      <c r="E50" s="18">
        <f t="shared" si="42"/>
        <v>2.6707901281963764E-2</v>
      </c>
      <c r="F50" s="18">
        <f t="shared" si="54"/>
        <v>0.33593469901178619</v>
      </c>
      <c r="H50" s="18">
        <f t="shared" si="51"/>
        <v>0.33593469901178619</v>
      </c>
      <c r="I50" s="18">
        <f t="shared" si="51"/>
        <v>2.5000672155266468</v>
      </c>
      <c r="J50" s="18">
        <f t="shared" si="51"/>
        <v>2.7395320540664514</v>
      </c>
      <c r="L50" t="str">
        <f>$A$12</f>
        <v>Skilled trades occupations</v>
      </c>
      <c r="M50" s="18">
        <f t="shared" si="43"/>
        <v>-0.35524573920899805</v>
      </c>
      <c r="N50" s="18">
        <f t="shared" si="44"/>
        <v>-14.291839352658664</v>
      </c>
      <c r="O50" s="18">
        <f t="shared" si="45"/>
        <v>0.57188234653449133</v>
      </c>
      <c r="P50" s="18">
        <f t="shared" si="46"/>
        <v>-0.23669245445331333</v>
      </c>
      <c r="Q50" s="18">
        <f t="shared" si="55"/>
        <v>3.2107579915563456E-2</v>
      </c>
      <c r="S50" s="18">
        <f t="shared" ref="S50:U50" si="61">IF($F$6-$D$6 &lt;&gt; 0,(EXP(LN(1+(S30/100))/($F$6-$D$6))-1)*100,0)</f>
        <v>3.2107579915563456E-2</v>
      </c>
      <c r="T50" s="18">
        <f t="shared" si="61"/>
        <v>2.2789530234704536</v>
      </c>
      <c r="U50" s="18">
        <f t="shared" si="61"/>
        <v>2.3023888012352112</v>
      </c>
      <c r="W50" t="str">
        <f>$A$12</f>
        <v>Skilled trades occupations</v>
      </c>
      <c r="X50" s="18">
        <f t="shared" si="47"/>
        <v>-2.3643587432611191</v>
      </c>
      <c r="Y50" s="18">
        <f t="shared" si="48"/>
        <v>8.6119709378618801</v>
      </c>
      <c r="Z50" s="18">
        <f t="shared" si="49"/>
        <v>3.0564535607169541</v>
      </c>
      <c r="AA50" s="18">
        <f t="shared" si="50"/>
        <v>1.2728110226347678</v>
      </c>
      <c r="AB50" s="18">
        <f t="shared" si="57"/>
        <v>1.8639018512193628</v>
      </c>
      <c r="AD50" s="18">
        <f t="shared" ref="AD50:AF50" si="62">IF($F$6-$D$6 &lt;&gt; 0,(EXP(LN(1+(AD30/100))/($F$6-$D$6))-1)*100,0)</f>
        <v>1.8639018512193628</v>
      </c>
      <c r="AE50" s="18">
        <f t="shared" si="62"/>
        <v>3.6512740227244267</v>
      </c>
      <c r="AF50" s="18">
        <f t="shared" si="62"/>
        <v>4.8390550684966227</v>
      </c>
    </row>
    <row r="51" spans="1:32" x14ac:dyDescent="0.2">
      <c r="A51" t="str">
        <f>$A$13</f>
        <v>Caring, leisure and other service occupations</v>
      </c>
      <c r="B51" s="18">
        <f t="shared" si="42"/>
        <v>0.65681718437380354</v>
      </c>
      <c r="C51" s="18">
        <f t="shared" si="42"/>
        <v>-5.58798620085682</v>
      </c>
      <c r="D51" s="18">
        <f t="shared" si="42"/>
        <v>1.5298048719748936</v>
      </c>
      <c r="E51" s="18">
        <f t="shared" si="42"/>
        <v>0.89428878199300232</v>
      </c>
      <c r="F51" s="18">
        <f t="shared" si="54"/>
        <v>1.1056842498568198</v>
      </c>
      <c r="H51" s="18">
        <f t="shared" si="51"/>
        <v>1.1056842498568198</v>
      </c>
      <c r="I51" s="18">
        <f t="shared" si="51"/>
        <v>3.1601830238431994</v>
      </c>
      <c r="J51" s="18">
        <f t="shared" si="51"/>
        <v>3.8956760155681724</v>
      </c>
      <c r="L51" t="str">
        <f>$A$13</f>
        <v>Caring, leisure and other service occupations</v>
      </c>
      <c r="M51" s="18">
        <f t="shared" si="43"/>
        <v>7.3258332418779659E-3</v>
      </c>
      <c r="N51" s="18">
        <f t="shared" si="44"/>
        <v>-3.5513414595082726</v>
      </c>
      <c r="O51" s="18">
        <f t="shared" si="45"/>
        <v>3.0754411326723075</v>
      </c>
      <c r="P51" s="18">
        <f t="shared" si="46"/>
        <v>1.6801420014661117</v>
      </c>
      <c r="Q51" s="18">
        <f t="shared" si="55"/>
        <v>2.143130350119038</v>
      </c>
      <c r="S51" s="18">
        <f t="shared" ref="S51:U51" si="63">IF($F$6-$D$6 &lt;&gt; 0,(EXP(LN(1+(S31/100))/($F$6-$D$6))-1)*100,0)</f>
        <v>2.143130350119038</v>
      </c>
      <c r="T51" s="18">
        <f t="shared" si="63"/>
        <v>2.8946849506601646</v>
      </c>
      <c r="U51" s="18">
        <f t="shared" si="63"/>
        <v>4.4037614691583959</v>
      </c>
      <c r="W51" t="str">
        <f>$A$13</f>
        <v>Caring, leisure and other service occupations</v>
      </c>
      <c r="X51" s="18">
        <f t="shared" si="47"/>
        <v>0.84124075480800364</v>
      </c>
      <c r="Y51" s="18">
        <f t="shared" si="48"/>
        <v>-6.1543975588382978</v>
      </c>
      <c r="Z51" s="18">
        <f t="shared" si="49"/>
        <v>1.0702256727711523</v>
      </c>
      <c r="AA51" s="18">
        <f t="shared" si="50"/>
        <v>0.63463469517259785</v>
      </c>
      <c r="AB51" s="18">
        <f t="shared" si="57"/>
        <v>0.77962269786333582</v>
      </c>
      <c r="AD51" s="18">
        <f t="shared" ref="AD51:AF51" si="64">IF($F$6-$D$6 &lt;&gt; 0,(EXP(LN(1+(AD31/100))/($F$6-$D$6))-1)*100,0)</f>
        <v>0.77962269786333582</v>
      </c>
      <c r="AE51" s="18">
        <f t="shared" si="64"/>
        <v>3.2343424494116535</v>
      </c>
      <c r="AF51" s="18">
        <f t="shared" si="64"/>
        <v>3.7438309992729568</v>
      </c>
    </row>
    <row r="52" spans="1:32" x14ac:dyDescent="0.2">
      <c r="A52" t="str">
        <f>$A$14</f>
        <v>Sales and customer service occupations</v>
      </c>
      <c r="B52" s="18">
        <f t="shared" si="42"/>
        <v>-2.546058155223907E-2</v>
      </c>
      <c r="C52" s="18">
        <f t="shared" si="42"/>
        <v>0.82617108257150296</v>
      </c>
      <c r="D52" s="18">
        <f t="shared" si="42"/>
        <v>1.3336791301443718E-2</v>
      </c>
      <c r="E52" s="18">
        <f t="shared" si="42"/>
        <v>-8.3732666670610634E-3</v>
      </c>
      <c r="F52" s="18">
        <f t="shared" si="54"/>
        <v>-1.1371043544872173E-3</v>
      </c>
      <c r="H52" s="18">
        <f t="shared" si="51"/>
        <v>-1.1371043544872173E-3</v>
      </c>
      <c r="I52" s="18">
        <f t="shared" si="51"/>
        <v>2.4804329423218752</v>
      </c>
      <c r="J52" s="18">
        <f t="shared" si="51"/>
        <v>2.4796260485378863</v>
      </c>
      <c r="L52" t="str">
        <f>$A$14</f>
        <v>Sales and customer service occupations</v>
      </c>
      <c r="M52" s="18">
        <f t="shared" si="43"/>
        <v>0.21708899483685595</v>
      </c>
      <c r="N52" s="18">
        <f t="shared" si="44"/>
        <v>2.3971891400492051</v>
      </c>
      <c r="O52" s="18">
        <f t="shared" si="45"/>
        <v>0.51759963811688348</v>
      </c>
      <c r="P52" s="18">
        <f t="shared" si="46"/>
        <v>0.35002763698577244</v>
      </c>
      <c r="Q52" s="18">
        <f t="shared" si="55"/>
        <v>0.40585390791985088</v>
      </c>
      <c r="S52" s="18">
        <f t="shared" ref="S52:U52" si="65">IF($F$6-$D$6 &lt;&gt; 0,(EXP(LN(1+(S32/100))/($F$6-$D$6))-1)*100,0)</f>
        <v>0.40585390791985088</v>
      </c>
      <c r="T52" s="18">
        <f t="shared" si="65"/>
        <v>2.0021775773549466</v>
      </c>
      <c r="U52" s="18">
        <f t="shared" si="65"/>
        <v>2.3118933013458465</v>
      </c>
      <c r="W52" t="str">
        <f>$A$14</f>
        <v>Sales and customer service occupations</v>
      </c>
      <c r="X52" s="18">
        <f t="shared" si="47"/>
        <v>-0.19927208128898144</v>
      </c>
      <c r="Y52" s="18">
        <f t="shared" si="48"/>
        <v>-0.3114000905706904</v>
      </c>
      <c r="Z52" s="18">
        <f t="shared" si="49"/>
        <v>-0.36842438955019263</v>
      </c>
      <c r="AA52" s="18">
        <f t="shared" si="50"/>
        <v>-0.29521976875704903</v>
      </c>
      <c r="AB52" s="18">
        <f t="shared" si="57"/>
        <v>-0.31962728344072655</v>
      </c>
      <c r="AD52" s="18">
        <f t="shared" ref="AD52:AF52" si="66">IF($F$6-$D$6 &lt;&gt; 0,(EXP(LN(1+(AD32/100))/($F$6-$D$6))-1)*100,0)</f>
        <v>-0.31962728344072655</v>
      </c>
      <c r="AE52" s="18">
        <f t="shared" si="66"/>
        <v>2.8169128312406366</v>
      </c>
      <c r="AF52" s="18">
        <f t="shared" si="66"/>
        <v>2.6019346250087949</v>
      </c>
    </row>
    <row r="53" spans="1:32" x14ac:dyDescent="0.2">
      <c r="A53" t="str">
        <f>$A$15</f>
        <v>Process, plant and machine operatives</v>
      </c>
      <c r="B53" s="18">
        <f t="shared" si="42"/>
        <v>0.92585860598586311</v>
      </c>
      <c r="C53" s="18">
        <f t="shared" si="42"/>
        <v>-13.750289970528284</v>
      </c>
      <c r="D53" s="18">
        <f t="shared" si="42"/>
        <v>2.4811796192345081</v>
      </c>
      <c r="E53" s="18">
        <f t="shared" si="42"/>
        <v>5.3069844808728561E-2</v>
      </c>
      <c r="F53" s="18">
        <f t="shared" si="54"/>
        <v>0.85597931755556633</v>
      </c>
      <c r="H53" s="18">
        <f t="shared" si="51"/>
        <v>0.85597931755556633</v>
      </c>
      <c r="I53" s="18">
        <f t="shared" si="51"/>
        <v>2.8604938724219542</v>
      </c>
      <c r="J53" s="18">
        <f t="shared" si="51"/>
        <v>3.4489505503588092</v>
      </c>
      <c r="L53" t="str">
        <f>$A$15</f>
        <v>Process, plant and machine operatives</v>
      </c>
      <c r="M53" s="18">
        <f t="shared" si="43"/>
        <v>1.1327384265505502</v>
      </c>
      <c r="N53" s="18">
        <f t="shared" si="44"/>
        <v>-14.043302133556567</v>
      </c>
      <c r="O53" s="18">
        <f t="shared" si="45"/>
        <v>1.9826808444065591</v>
      </c>
      <c r="P53" s="18">
        <f t="shared" si="46"/>
        <v>-8.1105855131624605E-2</v>
      </c>
      <c r="Q53" s="18">
        <f t="shared" si="55"/>
        <v>0.60214035245589326</v>
      </c>
      <c r="S53" s="18">
        <f t="shared" ref="S53:U53" si="67">IF($F$6-$D$6 &lt;&gt; 0,(EXP(LN(1+(S33/100))/($F$6-$D$6))-1)*100,0)</f>
        <v>0.60214035245589326</v>
      </c>
      <c r="T53" s="18">
        <f t="shared" si="67"/>
        <v>2.7478920776476068</v>
      </c>
      <c r="U53" s="18">
        <f t="shared" si="67"/>
        <v>3.1656001099897857</v>
      </c>
      <c r="W53" t="str">
        <f>$A$15</f>
        <v>Process, plant and machine operatives</v>
      </c>
      <c r="X53" s="18">
        <f t="shared" si="47"/>
        <v>-0.60690910453760072</v>
      </c>
      <c r="Y53" s="18">
        <f t="shared" si="48"/>
        <v>-11.48280082616553</v>
      </c>
      <c r="Z53" s="18">
        <f t="shared" si="49"/>
        <v>5.9483099394698202</v>
      </c>
      <c r="AA53" s="18">
        <f t="shared" si="50"/>
        <v>0.85193345346532556</v>
      </c>
      <c r="AB53" s="18">
        <f t="shared" si="57"/>
        <v>2.5228876939414446</v>
      </c>
      <c r="AD53" s="18">
        <f t="shared" ref="AD53:AF53" si="68">IF($F$6-$D$6 &lt;&gt; 0,(EXP(LN(1+(AD33/100))/($F$6-$D$6))-1)*100,0)</f>
        <v>2.5228876939414446</v>
      </c>
      <c r="AE53" s="18">
        <f t="shared" si="68"/>
        <v>3.6556997142496606</v>
      </c>
      <c r="AF53" s="18">
        <f t="shared" si="68"/>
        <v>5.289904004698931</v>
      </c>
    </row>
    <row r="54" spans="1:32" x14ac:dyDescent="0.2">
      <c r="A54" t="str">
        <f>$A$16</f>
        <v>Elementary occupations</v>
      </c>
      <c r="B54" s="18">
        <f t="shared" si="42"/>
        <v>-0.42691148480425989</v>
      </c>
      <c r="C54" s="18">
        <f t="shared" si="42"/>
        <v>-6.7869397036211199</v>
      </c>
      <c r="D54" s="18">
        <f t="shared" si="42"/>
        <v>0.45427632107712945</v>
      </c>
      <c r="E54" s="18">
        <f t="shared" si="42"/>
        <v>-0.32718081264689891</v>
      </c>
      <c r="F54" s="18">
        <f t="shared" si="54"/>
        <v>-6.7372907021667761E-2</v>
      </c>
      <c r="H54" s="18">
        <f t="shared" si="51"/>
        <v>-6.7372907021667761E-2</v>
      </c>
      <c r="I54" s="18">
        <f t="shared" si="51"/>
        <v>2.6571638464096159</v>
      </c>
      <c r="J54" s="18">
        <f t="shared" si="51"/>
        <v>2.6105657669688975</v>
      </c>
      <c r="L54" t="str">
        <f>$A$16</f>
        <v>Elementary occupations</v>
      </c>
      <c r="M54" s="18">
        <f t="shared" si="43"/>
        <v>-0.9611071449727504</v>
      </c>
      <c r="N54" s="18">
        <f t="shared" si="44"/>
        <v>-5.8533936494364553</v>
      </c>
      <c r="O54" s="18">
        <f t="shared" si="45"/>
        <v>0.80144530577443973</v>
      </c>
      <c r="P54" s="18">
        <f t="shared" si="46"/>
        <v>-0.48859766336281085</v>
      </c>
      <c r="Q54" s="18">
        <f t="shared" si="55"/>
        <v>-6.0428274255164283E-2</v>
      </c>
      <c r="S54" s="18">
        <f t="shared" ref="S54:U54" si="69">IF($F$6-$D$6 &lt;&gt; 0,(EXP(LN(1+(S34/100))/($F$6-$D$6))-1)*100,0)</f>
        <v>-6.0428274255164283E-2</v>
      </c>
      <c r="T54" s="18">
        <f t="shared" si="69"/>
        <v>2.2246119471408532</v>
      </c>
      <c r="U54" s="18">
        <f t="shared" si="69"/>
        <v>2.1802565899963433</v>
      </c>
      <c r="W54" t="str">
        <f>$A$16</f>
        <v>Elementary occupations</v>
      </c>
      <c r="X54" s="18">
        <f t="shared" si="47"/>
        <v>0.11078847782510781</v>
      </c>
      <c r="Y54" s="18">
        <f t="shared" si="48"/>
        <v>-7.7016586061520069</v>
      </c>
      <c r="Z54" s="18">
        <f t="shared" si="49"/>
        <v>0.10243433648882139</v>
      </c>
      <c r="AA54" s="18">
        <f t="shared" si="50"/>
        <v>-0.16258085027019975</v>
      </c>
      <c r="AB54" s="18">
        <f t="shared" si="57"/>
        <v>-7.432050341968921E-2</v>
      </c>
      <c r="AD54" s="18">
        <f t="shared" ref="AD54:AF54" si="70">IF($F$6-$D$6 &lt;&gt; 0,(EXP(LN(1+(AD34/100))/($F$6-$D$6))-1)*100,0)</f>
        <v>-7.432050341968921E-2</v>
      </c>
      <c r="AE54" s="18">
        <f t="shared" si="70"/>
        <v>3.0653962537853019</v>
      </c>
      <c r="AF54" s="18">
        <f t="shared" si="70"/>
        <v>3.0167887233547797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0.969758875979565</v>
      </c>
      <c r="C56" s="26">
        <f>IF(D$6-C$6 &lt;&gt; 0,(EXP(LN(D18/C18)/(D$6-C$6))-1)*100,0)</f>
        <v>-1.4427701186277897</v>
      </c>
      <c r="D56" s="26">
        <f>IF(E$6-D$6 &lt;&gt; 0,(EXP(LN(E18/D18)/(E$6-D$6))-1)*100,0)</f>
        <v>0.6693952331591424</v>
      </c>
      <c r="E56" s="26">
        <f>IF(F$6-E$6 &lt;&gt; 0,(EXP(LN(F18/E18)/(F$6-E$6))-1)*100,0)</f>
        <v>0.4531618095065415</v>
      </c>
      <c r="F56" s="26">
        <f t="shared" si="54"/>
        <v>0.52518796141134416</v>
      </c>
      <c r="H56" s="26">
        <f t="shared" si="51"/>
        <v>0.52518796141134416</v>
      </c>
      <c r="I56" s="26">
        <f t="shared" ref="I56" si="71">IF($F$6-$D$6 &lt;&gt; 0,(EXP(LN(1+(I36/100))/($F$6-$D$6))-1)*100,0)</f>
        <v>2.746705150642903</v>
      </c>
      <c r="J56" s="26">
        <f t="shared" ref="J56" si="72">IF($F$6-$D$6 &lt;&gt; 0,(EXP(LN(1+(J36/100))/($F$6-$D$6))-1)*100,0)</f>
        <v>3.1104570722265246</v>
      </c>
      <c r="L56" s="24" t="str">
        <f>$A$18</f>
        <v>All occupations</v>
      </c>
      <c r="M56" s="26">
        <f>IF(N$6-M$6 &lt;&gt; 0,(EXP(LN(N18/M18)/(N$6-M$6))-1)*100,0)</f>
        <v>0.68278091147280229</v>
      </c>
      <c r="N56" s="26">
        <f>IF(O$6-N$6 &lt;&gt; 0,(EXP(LN(O18/N18)/(O$6-N$6))-1)*100,0)</f>
        <v>-2.3822339187067998</v>
      </c>
      <c r="O56" s="26">
        <f>IF(P$6-O$6 &lt;&gt; 0,(EXP(LN(P18/O18)/(P$6-O$6))-1)*100,0)</f>
        <v>0.66879209066854628</v>
      </c>
      <c r="P56" s="26">
        <f>IF(Q$6-P$6 &lt;&gt; 0,(EXP(LN(Q18/P18)/(Q$6-P$6))-1)*100,0)</f>
        <v>0.42664653927046992</v>
      </c>
      <c r="Q56" s="26">
        <f t="shared" ref="Q56" si="73">IF(Q$6-O$6 &lt;&gt; 0,(EXP(LN(Q18/O18)/(Q$6-O$6))-1)*100,0)</f>
        <v>0.50729693719762103</v>
      </c>
      <c r="S56" s="26">
        <f t="shared" ref="S56:U56" si="74">IF($F$6-$D$6 &lt;&gt; 0,(EXP(LN(1+(S36/100))/($F$6-$D$6))-1)*100,0)</f>
        <v>0.50729693719762103</v>
      </c>
      <c r="T56" s="26">
        <f t="shared" si="74"/>
        <v>2.3570538244403805</v>
      </c>
      <c r="U56" s="26">
        <f t="shared" si="74"/>
        <v>2.7269511582707073</v>
      </c>
      <c r="W56" s="24" t="str">
        <f>$A$18</f>
        <v>All occupations</v>
      </c>
      <c r="X56" s="26">
        <f>IF(Y$6-X$6 &lt;&gt; 0,(EXP(LN(Y18/X18)/(Y$6-X$6))-1)*100,0)</f>
        <v>1.2747695228429556</v>
      </c>
      <c r="Y56" s="26">
        <f>IF(Z$6-Y$6 &lt;&gt; 0,(EXP(LN(Z18/Y18)/(Z$6-Y$6))-1)*100,0)</f>
        <v>-0.45880066431696065</v>
      </c>
      <c r="Z56" s="26">
        <f>IF(AA$6-Z$6 &lt;&gt; 0,(EXP(LN(AA18/Z18)/(AA$6-Z$6))-1)*100,0)</f>
        <v>0.67001472692194142</v>
      </c>
      <c r="AA56" s="26">
        <f>IF(AB$6-AA$6 &lt;&gt; 0,(EXP(LN(AB18/AA18)/(AB$6-AA$6))-1)*100,0)</f>
        <v>0.48032950729457458</v>
      </c>
      <c r="AB56" s="26">
        <f t="shared" ref="AB56" si="75">IF(AB$6-Z$6 &lt;&gt; 0,(EXP(LN(AB18/Z18)/(AB$6-Z$6))-1)*100,0)</f>
        <v>0.54351816830793265</v>
      </c>
      <c r="AD56" s="26">
        <f t="shared" ref="AD56:AF56" si="76">IF($F$6-$D$6 &lt;&gt; 0,(EXP(LN(1+(AD36/100))/($F$6-$D$6))-1)*100,0)</f>
        <v>0.54351816830793265</v>
      </c>
      <c r="AE56" s="26">
        <f t="shared" si="76"/>
        <v>3.1264918833827648</v>
      </c>
      <c r="AF56" s="26">
        <f t="shared" si="76"/>
        <v>3.4846217646665956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11.75062936686264</v>
      </c>
      <c r="C64" s="27">
        <f t="shared" si="77"/>
        <v>0.73982754132492801</v>
      </c>
      <c r="D64" s="27">
        <f t="shared" si="77"/>
        <v>3.6927094374684657</v>
      </c>
      <c r="E64" s="27">
        <f t="shared" si="77"/>
        <v>12.631346676350006</v>
      </c>
      <c r="F64" s="27">
        <f>F8-D8</f>
        <v>16.324056113818472</v>
      </c>
      <c r="L64" t="str">
        <f>$A$8</f>
        <v>Managers, directors and senior officials</v>
      </c>
      <c r="M64" s="27">
        <f t="shared" ref="M64:M72" si="78">N8-M8</f>
        <v>5.4602581664204592</v>
      </c>
      <c r="N64" s="27">
        <f t="shared" ref="N64:N72" si="79">O8-N8</f>
        <v>-0.43023558689549191</v>
      </c>
      <c r="O64" s="27">
        <f t="shared" ref="O64:O72" si="80">P8-O8</f>
        <v>0.63406576541851223</v>
      </c>
      <c r="P64" s="27">
        <f t="shared" ref="P64:P72" si="81">Q8-P8</f>
        <v>5.3699748055816627</v>
      </c>
      <c r="Q64" s="27">
        <f>Q8-O8</f>
        <v>6.004040571000175</v>
      </c>
      <c r="W64" t="str">
        <f>$A$8</f>
        <v>Managers, directors and senior officials</v>
      </c>
      <c r="X64" s="27">
        <f t="shared" ref="X64:X72" si="82">Y8-X8</f>
        <v>6.2903712004421699</v>
      </c>
      <c r="Y64" s="27">
        <f t="shared" ref="Y64:Y72" si="83">Z8-Y8</f>
        <v>1.170063128220491</v>
      </c>
      <c r="Z64" s="27">
        <f t="shared" ref="Z64:Z72" si="84">AA8-Z8</f>
        <v>3.0586436720499464</v>
      </c>
      <c r="AA64" s="27">
        <f t="shared" ref="AA64:AA72" si="85">AB8-AA8</f>
        <v>7.2613718707683574</v>
      </c>
      <c r="AB64" s="27">
        <f>AB8-Z8</f>
        <v>10.320015542818304</v>
      </c>
    </row>
    <row r="65" spans="1:31" x14ac:dyDescent="0.2">
      <c r="A65" t="str">
        <f>$A$9</f>
        <v>Professional occupations</v>
      </c>
      <c r="B65" s="27">
        <f t="shared" si="77"/>
        <v>19.116328825462972</v>
      </c>
      <c r="C65" s="27">
        <f t="shared" si="77"/>
        <v>5.4092734360575037</v>
      </c>
      <c r="D65" s="27">
        <f t="shared" si="77"/>
        <v>15.188719753058649</v>
      </c>
      <c r="E65" s="27">
        <f t="shared" si="77"/>
        <v>21.029795262682853</v>
      </c>
      <c r="F65" s="27">
        <f t="shared" ref="F65:F72" si="86">F9-D9</f>
        <v>36.218515015741502</v>
      </c>
      <c r="L65" t="str">
        <f>$A$9</f>
        <v>Professional occupations</v>
      </c>
      <c r="M65" s="27">
        <f t="shared" si="78"/>
        <v>7.8506406985207775</v>
      </c>
      <c r="N65" s="27">
        <f t="shared" si="79"/>
        <v>2.5232823981832269</v>
      </c>
      <c r="O65" s="27">
        <f t="shared" si="80"/>
        <v>7.1553462325682204</v>
      </c>
      <c r="P65" s="27">
        <f t="shared" si="81"/>
        <v>8.9218231186179224</v>
      </c>
      <c r="Q65" s="27">
        <f t="shared" ref="Q65:Q72" si="87">Q9-O9</f>
        <v>16.077169351186143</v>
      </c>
      <c r="W65" t="str">
        <f>$A$9</f>
        <v>Professional occupations</v>
      </c>
      <c r="X65" s="27">
        <f t="shared" si="82"/>
        <v>11.265688126942052</v>
      </c>
      <c r="Y65" s="27">
        <f t="shared" si="83"/>
        <v>2.8859910378745468</v>
      </c>
      <c r="Z65" s="27">
        <f t="shared" si="84"/>
        <v>8.0333735204903149</v>
      </c>
      <c r="AA65" s="27">
        <f t="shared" si="85"/>
        <v>12.107972144064831</v>
      </c>
      <c r="AB65" s="27">
        <f t="shared" ref="AB65:AB72" si="88">AB9-Z9</f>
        <v>20.141345664555146</v>
      </c>
    </row>
    <row r="66" spans="1:31" x14ac:dyDescent="0.2">
      <c r="A66" t="str">
        <f>$A$10</f>
        <v>Associate professional occupations</v>
      </c>
      <c r="B66" s="27">
        <f t="shared" si="77"/>
        <v>4.8283490895914412</v>
      </c>
      <c r="C66" s="27">
        <f t="shared" si="77"/>
        <v>4.3762677886576427</v>
      </c>
      <c r="D66" s="27">
        <f t="shared" si="77"/>
        <v>-1.1575807503293731</v>
      </c>
      <c r="E66" s="27">
        <f t="shared" si="77"/>
        <v>8.6023477043584364</v>
      </c>
      <c r="F66" s="27">
        <f t="shared" si="86"/>
        <v>7.4447669540290633</v>
      </c>
      <c r="L66" t="str">
        <f>$A$10</f>
        <v>Associate professional occupations</v>
      </c>
      <c r="M66" s="27">
        <f t="shared" si="78"/>
        <v>0.6291922907873797</v>
      </c>
      <c r="N66" s="27">
        <f t="shared" si="79"/>
        <v>2.2097934235145544</v>
      </c>
      <c r="O66" s="27">
        <f t="shared" si="80"/>
        <v>-2.6910707695490075</v>
      </c>
      <c r="P66" s="27">
        <f t="shared" si="81"/>
        <v>2.3161209904360192</v>
      </c>
      <c r="Q66" s="27">
        <f t="shared" si="87"/>
        <v>-0.37494977911298832</v>
      </c>
      <c r="W66" t="str">
        <f>$A$10</f>
        <v>Associate professional occupations</v>
      </c>
      <c r="X66" s="27">
        <f t="shared" si="82"/>
        <v>4.1991567988040188</v>
      </c>
      <c r="Y66" s="27">
        <f t="shared" si="83"/>
        <v>2.1664743651430527</v>
      </c>
      <c r="Z66" s="27">
        <f t="shared" si="84"/>
        <v>1.5334900192196059</v>
      </c>
      <c r="AA66" s="27">
        <f t="shared" si="85"/>
        <v>6.2862267139223249</v>
      </c>
      <c r="AB66" s="27">
        <f t="shared" si="88"/>
        <v>7.8197167331419308</v>
      </c>
    </row>
    <row r="67" spans="1:31" x14ac:dyDescent="0.2">
      <c r="A67" t="str">
        <f>$A$11</f>
        <v>Administrative and secretarial occupations</v>
      </c>
      <c r="B67" s="27">
        <f t="shared" si="77"/>
        <v>-4.3769163598700516</v>
      </c>
      <c r="C67" s="27">
        <f t="shared" si="77"/>
        <v>1.6583893741880047</v>
      </c>
      <c r="D67" s="27">
        <f t="shared" si="77"/>
        <v>-5.5821974321764003</v>
      </c>
      <c r="E67" s="27">
        <f t="shared" si="77"/>
        <v>-8.4967593019462555</v>
      </c>
      <c r="F67" s="27">
        <f t="shared" si="86"/>
        <v>-14.078956734122656</v>
      </c>
      <c r="L67" t="str">
        <f>$A$11</f>
        <v>Administrative and secretarial occupations</v>
      </c>
      <c r="M67" s="27">
        <f t="shared" si="78"/>
        <v>-1.60003509342976</v>
      </c>
      <c r="N67" s="27">
        <f t="shared" si="79"/>
        <v>2.6539333622646559</v>
      </c>
      <c r="O67" s="27">
        <f t="shared" si="80"/>
        <v>-0.89726986701837674</v>
      </c>
      <c r="P67" s="27">
        <f t="shared" si="81"/>
        <v>1.1695764610390036</v>
      </c>
      <c r="Q67" s="27">
        <f t="shared" si="87"/>
        <v>0.27230659402062685</v>
      </c>
      <c r="W67" t="str">
        <f>$A$11</f>
        <v>Administrative and secretarial occupations</v>
      </c>
      <c r="X67" s="27">
        <f t="shared" si="82"/>
        <v>-2.7768812664403555</v>
      </c>
      <c r="Y67" s="27">
        <f t="shared" si="83"/>
        <v>-0.99554398807661926</v>
      </c>
      <c r="Z67" s="27">
        <f t="shared" si="84"/>
        <v>-4.6849275651579561</v>
      </c>
      <c r="AA67" s="27">
        <f t="shared" si="85"/>
        <v>-9.6663357629852769</v>
      </c>
      <c r="AB67" s="27">
        <f t="shared" si="88"/>
        <v>-14.351263328143233</v>
      </c>
    </row>
    <row r="68" spans="1:31" x14ac:dyDescent="0.2">
      <c r="A68" t="str">
        <f>$A$12</f>
        <v>Skilled trades occupations</v>
      </c>
      <c r="B68" s="27">
        <f t="shared" si="77"/>
        <v>-1.9203574726326451</v>
      </c>
      <c r="C68" s="27">
        <f t="shared" si="77"/>
        <v>-8.9271568667328722</v>
      </c>
      <c r="D68" s="27">
        <f t="shared" si="77"/>
        <v>3.3465110532119695</v>
      </c>
      <c r="E68" s="27">
        <f t="shared" si="77"/>
        <v>0.19236575558721825</v>
      </c>
      <c r="F68" s="27">
        <f t="shared" si="86"/>
        <v>3.5388768087991878</v>
      </c>
      <c r="L68" t="str">
        <f>$A$12</f>
        <v>Skilled trades occupations</v>
      </c>
      <c r="M68" s="27">
        <f t="shared" si="78"/>
        <v>-0.97669894777894228</v>
      </c>
      <c r="N68" s="27">
        <f t="shared" si="79"/>
        <v>-9.7362706984586467</v>
      </c>
      <c r="O68" s="27">
        <f t="shared" si="80"/>
        <v>1.6887706168046179</v>
      </c>
      <c r="P68" s="27">
        <f t="shared" si="81"/>
        <v>-1.4069311090570267</v>
      </c>
      <c r="Q68" s="27">
        <f t="shared" si="87"/>
        <v>0.28183950774759126</v>
      </c>
      <c r="W68" t="str">
        <f>$A$12</f>
        <v>Skilled trades occupations</v>
      </c>
      <c r="X68" s="27">
        <f t="shared" si="82"/>
        <v>-0.94365852485364421</v>
      </c>
      <c r="Y68" s="27">
        <f t="shared" si="83"/>
        <v>0.80911383172567852</v>
      </c>
      <c r="Z68" s="27">
        <f t="shared" si="84"/>
        <v>1.65774043640738</v>
      </c>
      <c r="AA68" s="27">
        <f t="shared" si="85"/>
        <v>1.5992968646442485</v>
      </c>
      <c r="AB68" s="27">
        <f t="shared" si="88"/>
        <v>3.2570373010516285</v>
      </c>
    </row>
    <row r="69" spans="1:31" x14ac:dyDescent="0.2">
      <c r="A69" t="str">
        <f>$A$13</f>
        <v>Caring, leisure and other service occupations</v>
      </c>
      <c r="B69" s="27">
        <f t="shared" si="77"/>
        <v>2.0335846836497495</v>
      </c>
      <c r="C69" s="27">
        <f t="shared" si="77"/>
        <v>-4.3965239162515246</v>
      </c>
      <c r="D69" s="27">
        <f t="shared" si="77"/>
        <v>5.858340671431236</v>
      </c>
      <c r="E69" s="27">
        <f t="shared" si="77"/>
        <v>7.4622283391050388</v>
      </c>
      <c r="F69" s="27">
        <f t="shared" si="86"/>
        <v>13.320569010536275</v>
      </c>
      <c r="L69" t="str">
        <f>$A$13</f>
        <v>Caring, leisure and other service occupations</v>
      </c>
      <c r="M69" s="27">
        <f t="shared" si="78"/>
        <v>5.015797858558102E-3</v>
      </c>
      <c r="N69" s="27">
        <f t="shared" si="79"/>
        <v>-0.60798795034325792</v>
      </c>
      <c r="O69" s="27">
        <f t="shared" si="80"/>
        <v>2.7001318027658634</v>
      </c>
      <c r="P69" s="27">
        <f t="shared" si="81"/>
        <v>3.4832175875781068</v>
      </c>
      <c r="Q69" s="27">
        <f t="shared" si="87"/>
        <v>6.1833493903439702</v>
      </c>
      <c r="W69" t="str">
        <f>$A$13</f>
        <v>Caring, leisure and other service occupations</v>
      </c>
      <c r="X69" s="27">
        <f t="shared" si="82"/>
        <v>2.0285688857912305</v>
      </c>
      <c r="Y69" s="27">
        <f t="shared" si="83"/>
        <v>-3.7885359659082667</v>
      </c>
      <c r="Z69" s="27">
        <f t="shared" si="84"/>
        <v>3.1582088686653975</v>
      </c>
      <c r="AA69" s="27">
        <f t="shared" si="85"/>
        <v>3.9790107515268502</v>
      </c>
      <c r="AB69" s="27">
        <f t="shared" si="88"/>
        <v>7.1372196201922478</v>
      </c>
    </row>
    <row r="70" spans="1:31" x14ac:dyDescent="0.2">
      <c r="A70" t="str">
        <f>$A$14</f>
        <v>Sales and customer service occupations</v>
      </c>
      <c r="B70" s="27">
        <f t="shared" si="77"/>
        <v>-6.2967267015700656E-2</v>
      </c>
      <c r="C70" s="27">
        <f t="shared" si="77"/>
        <v>0.51048153275070973</v>
      </c>
      <c r="D70" s="27">
        <f t="shared" si="77"/>
        <v>4.1554735490024086E-2</v>
      </c>
      <c r="E70" s="27">
        <f t="shared" si="77"/>
        <v>-5.2180014281468345E-2</v>
      </c>
      <c r="F70" s="27">
        <f t="shared" si="86"/>
        <v>-1.0625278791444259E-2</v>
      </c>
      <c r="L70" t="str">
        <f>$A$14</f>
        <v>Sales and customer service occupations</v>
      </c>
      <c r="M70" s="27">
        <f t="shared" si="78"/>
        <v>0.22412489186368134</v>
      </c>
      <c r="N70" s="27">
        <f t="shared" si="79"/>
        <v>0.62208220478817111</v>
      </c>
      <c r="O70" s="27">
        <f t="shared" si="80"/>
        <v>0.69485353845441722</v>
      </c>
      <c r="P70" s="27">
        <f t="shared" si="81"/>
        <v>0.969609806743847</v>
      </c>
      <c r="Q70" s="27">
        <f t="shared" si="87"/>
        <v>1.6644633451982642</v>
      </c>
      <c r="W70" t="str">
        <f>$A$14</f>
        <v>Sales and customer service occupations</v>
      </c>
      <c r="X70" s="27">
        <f t="shared" si="82"/>
        <v>-0.28709215887929673</v>
      </c>
      <c r="Y70" s="27">
        <f t="shared" si="83"/>
        <v>-0.11160067203741164</v>
      </c>
      <c r="Z70" s="27">
        <f t="shared" si="84"/>
        <v>-0.65329880296444998</v>
      </c>
      <c r="AA70" s="27">
        <f t="shared" si="85"/>
        <v>-1.0217898210253509</v>
      </c>
      <c r="AB70" s="27">
        <f t="shared" si="88"/>
        <v>-1.6750886239898009</v>
      </c>
    </row>
    <row r="71" spans="1:31" x14ac:dyDescent="0.2">
      <c r="A71" t="str">
        <f>$A$15</f>
        <v>Process, plant and machine operatives</v>
      </c>
      <c r="B71" s="27">
        <f t="shared" si="77"/>
        <v>1.3597580093968276</v>
      </c>
      <c r="C71" s="27">
        <f t="shared" si="77"/>
        <v>-5.1659702575912974</v>
      </c>
      <c r="D71" s="27">
        <f t="shared" si="77"/>
        <v>4.2244966668940904</v>
      </c>
      <c r="E71" s="27">
        <f t="shared" si="77"/>
        <v>0.19485137338097758</v>
      </c>
      <c r="F71" s="27">
        <f t="shared" si="86"/>
        <v>4.419348040275068</v>
      </c>
      <c r="L71" t="str">
        <f>$A$15</f>
        <v>Process, plant and machine operatives</v>
      </c>
      <c r="M71" s="27">
        <f t="shared" si="78"/>
        <v>1.4657331260023341</v>
      </c>
      <c r="N71" s="27">
        <f t="shared" si="79"/>
        <v>-4.6722868591522726</v>
      </c>
      <c r="O71" s="27">
        <f t="shared" si="80"/>
        <v>2.9497351920274753</v>
      </c>
      <c r="P71" s="27">
        <f t="shared" si="81"/>
        <v>-0.25494105291203084</v>
      </c>
      <c r="Q71" s="27">
        <f t="shared" si="87"/>
        <v>2.6947941391154444</v>
      </c>
      <c r="W71" t="str">
        <f>$A$15</f>
        <v>Process, plant and machine operatives</v>
      </c>
      <c r="X71" s="27">
        <f t="shared" si="82"/>
        <v>-0.10597511660546921</v>
      </c>
      <c r="Y71" s="27">
        <f t="shared" si="83"/>
        <v>-0.49368339843901232</v>
      </c>
      <c r="Z71" s="27">
        <f t="shared" si="84"/>
        <v>1.2747614748666072</v>
      </c>
      <c r="AA71" s="27">
        <f t="shared" si="85"/>
        <v>0.44979242629303773</v>
      </c>
      <c r="AB71" s="27">
        <f t="shared" si="88"/>
        <v>1.7245539011596449</v>
      </c>
    </row>
    <row r="72" spans="1:31" x14ac:dyDescent="0.2">
      <c r="A72" t="str">
        <f>$A$16</f>
        <v>Elementary occupations</v>
      </c>
      <c r="B72" s="27">
        <f t="shared" si="77"/>
        <v>-1.5474088754451714</v>
      </c>
      <c r="C72" s="27">
        <f t="shared" si="77"/>
        <v>-6.0845886324035803</v>
      </c>
      <c r="D72" s="27">
        <f t="shared" si="77"/>
        <v>1.9154458649517494</v>
      </c>
      <c r="E72" s="27">
        <f t="shared" si="77"/>
        <v>-2.7559957952363874</v>
      </c>
      <c r="F72" s="27">
        <f t="shared" si="86"/>
        <v>-0.84054993028463798</v>
      </c>
      <c r="L72" t="str">
        <f>$A$16</f>
        <v>Elementary occupations</v>
      </c>
      <c r="M72" s="27">
        <f t="shared" si="78"/>
        <v>-1.747524714412755</v>
      </c>
      <c r="N72" s="27">
        <f t="shared" si="79"/>
        <v>-2.5970982966420877</v>
      </c>
      <c r="O72" s="27">
        <f t="shared" si="80"/>
        <v>1.7009455460513081</v>
      </c>
      <c r="P72" s="27">
        <f t="shared" si="81"/>
        <v>-2.0779796584079264</v>
      </c>
      <c r="Q72" s="27">
        <f t="shared" si="87"/>
        <v>-0.37703411235661832</v>
      </c>
      <c r="W72" t="str">
        <f>$A$16</f>
        <v>Elementary occupations</v>
      </c>
      <c r="X72" s="27">
        <f t="shared" si="82"/>
        <v>0.20011583896765472</v>
      </c>
      <c r="Y72" s="27">
        <f t="shared" si="83"/>
        <v>-3.4874903357616986</v>
      </c>
      <c r="Z72" s="27">
        <f t="shared" si="84"/>
        <v>0.2145003189005692</v>
      </c>
      <c r="AA72" s="27">
        <f t="shared" si="85"/>
        <v>-0.67801613682858886</v>
      </c>
      <c r="AB72" s="27">
        <f t="shared" si="88"/>
        <v>-0.46351581792801966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31.180999999999926</v>
      </c>
      <c r="C74" s="29">
        <f t="shared" ref="C74" si="89">D18-C18</f>
        <v>-11.880000000000223</v>
      </c>
      <c r="D74" s="29">
        <f>E18-D18</f>
        <v>27.528000000000134</v>
      </c>
      <c r="E74" s="29">
        <f>F18-E18</f>
        <v>38.808000000000675</v>
      </c>
      <c r="F74" s="29">
        <f>F18-D18</f>
        <v>66.336000000000809</v>
      </c>
      <c r="L74" s="24" t="str">
        <f>$A$18</f>
        <v>All occupations</v>
      </c>
      <c r="M74" s="29">
        <f>N18-M18</f>
        <v>11.310706215831658</v>
      </c>
      <c r="N74" s="29">
        <f t="shared" ref="N74" si="90">O18-N18</f>
        <v>-10.034788002741152</v>
      </c>
      <c r="O74" s="29">
        <f>P18-O18</f>
        <v>13.935508057523066</v>
      </c>
      <c r="P74" s="29">
        <f>Q18-P18</f>
        <v>18.490470949619578</v>
      </c>
      <c r="Q74" s="29">
        <f>Q18-O18</f>
        <v>32.425979007142644</v>
      </c>
      <c r="W74" s="24" t="str">
        <f>$A$18</f>
        <v>All occupations</v>
      </c>
      <c r="X74" s="29">
        <f>Y18-X18</f>
        <v>19.870293784168382</v>
      </c>
      <c r="Y74" s="29">
        <f t="shared" ref="Y74" si="91">Z18-Y18</f>
        <v>-1.8452119972592413</v>
      </c>
      <c r="Z74" s="29">
        <f>AA18-Z18</f>
        <v>13.592491942477466</v>
      </c>
      <c r="AA74" s="29">
        <f>AB18-AA18</f>
        <v>20.317529050380472</v>
      </c>
      <c r="AB74" s="29">
        <f>AB18-Z18</f>
        <v>33.910020992857937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89.79721479808579</v>
      </c>
      <c r="C80" s="11">
        <f t="shared" si="92"/>
        <v>101.54784416494843</v>
      </c>
      <c r="D80" s="11">
        <f t="shared" si="92"/>
        <v>102.28767170627336</v>
      </c>
      <c r="E80" s="11">
        <f t="shared" si="92"/>
        <v>105.98038114374182</v>
      </c>
      <c r="F80" s="11">
        <f t="shared" si="92"/>
        <v>118.61172782009183</v>
      </c>
      <c r="H80" s="40">
        <f>IF(D$6-B$6 &lt;&gt; 0,(EXP(LN(D8/B8)/(D$6-B$6))-1)*100,0)</f>
        <v>2.6389227722344533</v>
      </c>
      <c r="I80" s="40">
        <f t="shared" ref="I80:I88" si="93">F46</f>
        <v>0.99199606621809266</v>
      </c>
      <c r="L80" t="str">
        <f t="shared" ref="L80:Q88" si="94">L8</f>
        <v>Managers, directors and senior officials</v>
      </c>
      <c r="M80" s="11">
        <f t="shared" si="94"/>
        <v>58.559517515671104</v>
      </c>
      <c r="N80" s="11">
        <f t="shared" si="94"/>
        <v>64.019775682091563</v>
      </c>
      <c r="O80" s="11">
        <f t="shared" si="94"/>
        <v>63.589540095196071</v>
      </c>
      <c r="P80" s="11">
        <f t="shared" si="94"/>
        <v>64.223605860614583</v>
      </c>
      <c r="Q80" s="11">
        <f t="shared" si="94"/>
        <v>69.593580666196246</v>
      </c>
      <c r="S80" s="40">
        <f t="shared" ref="S80:S88" si="95">IF(O$6-M$6 &lt;&gt; 0,(EXP(LN(O8/M8)/(O$6-M$6))-1)*100,0)</f>
        <v>1.6617634560303518</v>
      </c>
      <c r="T80" s="40">
        <f t="shared" ref="T80:T88" si="96">Q46</f>
        <v>0.6033014994190955</v>
      </c>
      <c r="W80" t="str">
        <f t="shared" ref="W80:AB88" si="97">W8</f>
        <v>Managers, directors and senior officials</v>
      </c>
      <c r="X80" s="11">
        <f t="shared" si="97"/>
        <v>31.237697282414661</v>
      </c>
      <c r="Y80" s="11">
        <f t="shared" si="97"/>
        <v>37.528068482856831</v>
      </c>
      <c r="Z80" s="11">
        <f t="shared" si="97"/>
        <v>38.698131611077322</v>
      </c>
      <c r="AA80" s="11">
        <f t="shared" si="97"/>
        <v>41.756775283127268</v>
      </c>
      <c r="AB80" s="11">
        <f t="shared" si="97"/>
        <v>49.018147153895626</v>
      </c>
      <c r="AD80" s="40">
        <f t="shared" ref="AD80:AD88" si="98">IF(Z$6-X$6 &lt;&gt; 0,(EXP(LN(Z8/X8)/(Z$6-X$6))-1)*100,0)</f>
        <v>4.3763719655255828</v>
      </c>
      <c r="AE80" s="40">
        <f t="shared" ref="AE80:AE88" si="99">AB46</f>
        <v>1.5884793635672967</v>
      </c>
    </row>
    <row r="81" spans="1:31" x14ac:dyDescent="0.2">
      <c r="A81" t="str">
        <f t="shared" si="92"/>
        <v>Professional occupations</v>
      </c>
      <c r="B81" s="11">
        <f t="shared" si="92"/>
        <v>162.80717600002981</v>
      </c>
      <c r="C81" s="11">
        <f t="shared" si="92"/>
        <v>181.92350482549278</v>
      </c>
      <c r="D81" s="11">
        <f t="shared" si="92"/>
        <v>187.33277826155029</v>
      </c>
      <c r="E81" s="11">
        <f t="shared" si="92"/>
        <v>202.52149801460894</v>
      </c>
      <c r="F81" s="11">
        <f t="shared" si="92"/>
        <v>223.55129327729179</v>
      </c>
      <c r="H81" s="40">
        <f t="shared" ref="H81:H88" si="100">IF(D$6-B$6 &lt;&gt; 0,(EXP(LN(D9/B9)/(D$6-B$6))-1)*100,0)</f>
        <v>2.84615176293741</v>
      </c>
      <c r="I81" s="40">
        <f t="shared" si="93"/>
        <v>1.185331965642078</v>
      </c>
      <c r="L81" t="str">
        <f t="shared" si="94"/>
        <v>Professional occupations</v>
      </c>
      <c r="M81" s="11">
        <f t="shared" si="94"/>
        <v>86.455048273866055</v>
      </c>
      <c r="N81" s="11">
        <f t="shared" si="94"/>
        <v>94.305688972386832</v>
      </c>
      <c r="O81" s="11">
        <f t="shared" si="94"/>
        <v>96.828971370570059</v>
      </c>
      <c r="P81" s="11">
        <f t="shared" si="94"/>
        <v>103.98431760313828</v>
      </c>
      <c r="Q81" s="11">
        <f t="shared" si="94"/>
        <v>112.9061407217562</v>
      </c>
      <c r="S81" s="40">
        <f t="shared" si="95"/>
        <v>2.2923114198825756</v>
      </c>
      <c r="T81" s="40">
        <f t="shared" si="96"/>
        <v>1.029332350064216</v>
      </c>
      <c r="W81" t="str">
        <f t="shared" si="97"/>
        <v>Professional occupations</v>
      </c>
      <c r="X81" s="11">
        <f t="shared" si="97"/>
        <v>76.352127726163843</v>
      </c>
      <c r="Y81" s="11">
        <f t="shared" si="97"/>
        <v>87.617815853105895</v>
      </c>
      <c r="Z81" s="11">
        <f t="shared" si="97"/>
        <v>90.503806890980442</v>
      </c>
      <c r="AA81" s="11">
        <f t="shared" si="97"/>
        <v>98.537180411470757</v>
      </c>
      <c r="AB81" s="11">
        <f t="shared" si="97"/>
        <v>110.64515255553559</v>
      </c>
      <c r="AD81" s="40">
        <f t="shared" si="98"/>
        <v>3.4592058988178298</v>
      </c>
      <c r="AE81" s="40">
        <f t="shared" si="99"/>
        <v>1.3485881243830322</v>
      </c>
    </row>
    <row r="82" spans="1:31" x14ac:dyDescent="0.2">
      <c r="A82" t="str">
        <f t="shared" si="92"/>
        <v>Associate professional occupations</v>
      </c>
      <c r="B82" s="11">
        <f t="shared" si="92"/>
        <v>106.70437565774284</v>
      </c>
      <c r="C82" s="11">
        <f t="shared" si="92"/>
        <v>111.53272474733429</v>
      </c>
      <c r="D82" s="11">
        <f t="shared" si="92"/>
        <v>115.90899253599193</v>
      </c>
      <c r="E82" s="11">
        <f t="shared" si="92"/>
        <v>114.75141178566255</v>
      </c>
      <c r="F82" s="11">
        <f t="shared" si="92"/>
        <v>123.35375949002099</v>
      </c>
      <c r="H82" s="40">
        <f t="shared" si="100"/>
        <v>1.6686321033415608</v>
      </c>
      <c r="I82" s="40">
        <f t="shared" si="93"/>
        <v>0.41586890915255026</v>
      </c>
      <c r="L82" t="str">
        <f t="shared" si="94"/>
        <v>Associate professional occupations</v>
      </c>
      <c r="M82" s="11">
        <f t="shared" si="94"/>
        <v>57.202057323887871</v>
      </c>
      <c r="N82" s="11">
        <f t="shared" si="94"/>
        <v>57.831249614675251</v>
      </c>
      <c r="O82" s="11">
        <f t="shared" si="94"/>
        <v>60.041043038189805</v>
      </c>
      <c r="P82" s="11">
        <f t="shared" si="94"/>
        <v>57.349972268640798</v>
      </c>
      <c r="Q82" s="11">
        <f t="shared" si="94"/>
        <v>59.666093259076817</v>
      </c>
      <c r="S82" s="40">
        <f t="shared" si="95"/>
        <v>0.97347805075513882</v>
      </c>
      <c r="T82" s="40">
        <f t="shared" si="96"/>
        <v>-4.1754427472995292E-2</v>
      </c>
      <c r="W82" t="str">
        <f t="shared" si="97"/>
        <v>Associate professional occupations</v>
      </c>
      <c r="X82" s="11">
        <f t="shared" si="97"/>
        <v>49.502318333855087</v>
      </c>
      <c r="Y82" s="11">
        <f t="shared" si="97"/>
        <v>53.701475132659105</v>
      </c>
      <c r="Z82" s="11">
        <f t="shared" si="97"/>
        <v>55.867949497802158</v>
      </c>
      <c r="AA82" s="11">
        <f t="shared" si="97"/>
        <v>57.401439517021764</v>
      </c>
      <c r="AB82" s="11">
        <f t="shared" si="97"/>
        <v>63.687666230944089</v>
      </c>
      <c r="AD82" s="40">
        <f t="shared" si="98"/>
        <v>2.448932773623147</v>
      </c>
      <c r="AE82" s="40">
        <f t="shared" si="99"/>
        <v>0.87715841564075525</v>
      </c>
    </row>
    <row r="83" spans="1:31" x14ac:dyDescent="0.2">
      <c r="A83" t="str">
        <f t="shared" si="92"/>
        <v>Administrative and secretarial occupations</v>
      </c>
      <c r="B83" s="11">
        <f t="shared" si="92"/>
        <v>87.580615457669268</v>
      </c>
      <c r="C83" s="11">
        <f t="shared" si="92"/>
        <v>83.203699097799216</v>
      </c>
      <c r="D83" s="11">
        <f t="shared" si="92"/>
        <v>84.862088471987221</v>
      </c>
      <c r="E83" s="11">
        <f t="shared" si="92"/>
        <v>79.279891039810821</v>
      </c>
      <c r="F83" s="11">
        <f t="shared" si="92"/>
        <v>70.783131737864565</v>
      </c>
      <c r="H83" s="40">
        <f t="shared" si="100"/>
        <v>-0.62866037875215497</v>
      </c>
      <c r="I83" s="40">
        <f t="shared" si="93"/>
        <v>-1.2020946150469669</v>
      </c>
      <c r="L83" t="str">
        <f t="shared" si="94"/>
        <v>Administrative and secretarial occupations</v>
      </c>
      <c r="M83" s="11">
        <f t="shared" si="94"/>
        <v>17.842891356259521</v>
      </c>
      <c r="N83" s="11">
        <f t="shared" si="94"/>
        <v>16.242856262829761</v>
      </c>
      <c r="O83" s="11">
        <f t="shared" si="94"/>
        <v>18.896789625094417</v>
      </c>
      <c r="P83" s="11">
        <f t="shared" si="94"/>
        <v>17.99951975807604</v>
      </c>
      <c r="Q83" s="11">
        <f t="shared" si="94"/>
        <v>19.169096219115044</v>
      </c>
      <c r="S83" s="40">
        <f t="shared" si="95"/>
        <v>1.1543489941297169</v>
      </c>
      <c r="T83" s="40">
        <f t="shared" si="96"/>
        <v>9.5427929026103975E-2</v>
      </c>
      <c r="W83" t="str">
        <f t="shared" si="97"/>
        <v>Administrative and secretarial occupations</v>
      </c>
      <c r="X83" s="11">
        <f t="shared" si="97"/>
        <v>69.737724101409768</v>
      </c>
      <c r="Y83" s="11">
        <f t="shared" si="97"/>
        <v>66.960842834969412</v>
      </c>
      <c r="Z83" s="11">
        <f t="shared" si="97"/>
        <v>65.965298846892793</v>
      </c>
      <c r="AA83" s="11">
        <f t="shared" si="97"/>
        <v>61.280371281734837</v>
      </c>
      <c r="AB83" s="11">
        <f t="shared" si="97"/>
        <v>51.61403551874956</v>
      </c>
      <c r="AD83" s="40">
        <f t="shared" si="98"/>
        <v>-1.1060889106519589</v>
      </c>
      <c r="AE83" s="40">
        <f t="shared" si="99"/>
        <v>-1.6222651256751375</v>
      </c>
    </row>
    <row r="84" spans="1:31" x14ac:dyDescent="0.2">
      <c r="A84" t="str">
        <f t="shared" si="92"/>
        <v>Skilled trades occupations</v>
      </c>
      <c r="B84" s="11">
        <f t="shared" si="92"/>
        <v>79.440266088986505</v>
      </c>
      <c r="C84" s="11">
        <f t="shared" si="92"/>
        <v>77.51990861635386</v>
      </c>
      <c r="D84" s="11">
        <f t="shared" si="92"/>
        <v>68.592751749620987</v>
      </c>
      <c r="E84" s="11">
        <f t="shared" si="92"/>
        <v>71.939262802832957</v>
      </c>
      <c r="F84" s="11">
        <f t="shared" si="92"/>
        <v>72.131628558420175</v>
      </c>
      <c r="H84" s="40">
        <f t="shared" si="100"/>
        <v>-2.8936775415812299</v>
      </c>
      <c r="I84" s="40">
        <f t="shared" si="93"/>
        <v>0.33593469901178619</v>
      </c>
      <c r="L84" t="str">
        <f t="shared" si="94"/>
        <v>Skilled trades occupations</v>
      </c>
      <c r="M84" s="11">
        <f t="shared" si="94"/>
        <v>69.101385058579922</v>
      </c>
      <c r="N84" s="11">
        <f t="shared" si="94"/>
        <v>68.12468611080098</v>
      </c>
      <c r="O84" s="11">
        <f t="shared" si="94"/>
        <v>58.388415412342333</v>
      </c>
      <c r="P84" s="11">
        <f t="shared" si="94"/>
        <v>60.077186029146951</v>
      </c>
      <c r="Q84" s="11">
        <f t="shared" si="94"/>
        <v>58.670254920089924</v>
      </c>
      <c r="S84" s="40">
        <f t="shared" si="95"/>
        <v>-3.3130217752349256</v>
      </c>
      <c r="T84" s="40">
        <f t="shared" si="96"/>
        <v>3.2107579915563456E-2</v>
      </c>
      <c r="W84" t="str">
        <f t="shared" si="97"/>
        <v>Skilled trades occupations</v>
      </c>
      <c r="X84" s="11">
        <f t="shared" si="97"/>
        <v>10.338881030406585</v>
      </c>
      <c r="Y84" s="11">
        <f t="shared" si="97"/>
        <v>9.3952225055529404</v>
      </c>
      <c r="Z84" s="11">
        <f t="shared" si="97"/>
        <v>10.204336337278619</v>
      </c>
      <c r="AA84" s="11">
        <f t="shared" si="97"/>
        <v>11.862076773685999</v>
      </c>
      <c r="AB84" s="11">
        <f t="shared" si="97"/>
        <v>13.461373638330247</v>
      </c>
      <c r="AD84" s="40">
        <f t="shared" si="98"/>
        <v>-0.26163483009208344</v>
      </c>
      <c r="AE84" s="40">
        <f t="shared" si="99"/>
        <v>1.8639018512193628</v>
      </c>
    </row>
    <row r="85" spans="1:31" x14ac:dyDescent="0.2">
      <c r="A85" t="str">
        <f t="shared" si="92"/>
        <v>Caring, leisure and other service occupations</v>
      </c>
      <c r="B85" s="11">
        <f t="shared" si="92"/>
        <v>76.644560863262953</v>
      </c>
      <c r="C85" s="11">
        <f t="shared" si="92"/>
        <v>78.678145546912702</v>
      </c>
      <c r="D85" s="11">
        <f t="shared" si="92"/>
        <v>74.281621630661178</v>
      </c>
      <c r="E85" s="11">
        <f t="shared" si="92"/>
        <v>80.139962302092414</v>
      </c>
      <c r="F85" s="11">
        <f t="shared" si="92"/>
        <v>87.602190641197453</v>
      </c>
      <c r="H85" s="40">
        <f t="shared" si="100"/>
        <v>-0.62434431115128142</v>
      </c>
      <c r="I85" s="40">
        <f t="shared" si="93"/>
        <v>1.1056842498568198</v>
      </c>
      <c r="L85" t="str">
        <f t="shared" si="94"/>
        <v>Caring, leisure and other service occupations</v>
      </c>
      <c r="M85" s="11">
        <f t="shared" si="94"/>
        <v>17.114936121026805</v>
      </c>
      <c r="N85" s="11">
        <f t="shared" si="94"/>
        <v>17.119951918885363</v>
      </c>
      <c r="O85" s="11">
        <f t="shared" si="94"/>
        <v>16.511963968542105</v>
      </c>
      <c r="P85" s="11">
        <f t="shared" si="94"/>
        <v>19.212095771307968</v>
      </c>
      <c r="Q85" s="11">
        <f t="shared" si="94"/>
        <v>22.695313358886075</v>
      </c>
      <c r="S85" s="40">
        <f t="shared" si="95"/>
        <v>-0.71476000268942963</v>
      </c>
      <c r="T85" s="40">
        <f t="shared" si="96"/>
        <v>2.143130350119038</v>
      </c>
      <c r="W85" t="str">
        <f t="shared" si="97"/>
        <v>Caring, leisure and other service occupations</v>
      </c>
      <c r="X85" s="11">
        <f t="shared" si="97"/>
        <v>59.52962474223613</v>
      </c>
      <c r="Y85" s="11">
        <f t="shared" si="97"/>
        <v>61.558193628027361</v>
      </c>
      <c r="Z85" s="11">
        <f t="shared" si="97"/>
        <v>57.769657662119094</v>
      </c>
      <c r="AA85" s="11">
        <f t="shared" si="97"/>
        <v>60.927866530784492</v>
      </c>
      <c r="AB85" s="11">
        <f t="shared" si="97"/>
        <v>64.906877282311342</v>
      </c>
      <c r="AD85" s="40">
        <f>IF(Z$6-X$6 &lt;&gt; 0,(EXP(LN(Z13/X13)/(Z$6-X$6))-1)*100,0)</f>
        <v>-0.59841034160698081</v>
      </c>
      <c r="AE85" s="40">
        <f t="shared" si="99"/>
        <v>0.77962269786333582</v>
      </c>
    </row>
    <row r="86" spans="1:31" x14ac:dyDescent="0.2">
      <c r="A86" t="str">
        <f t="shared" si="92"/>
        <v>Sales and customer service occupations</v>
      </c>
      <c r="B86" s="11">
        <f t="shared" si="92"/>
        <v>61.851807801329045</v>
      </c>
      <c r="C86" s="11">
        <f t="shared" si="92"/>
        <v>61.788840534313344</v>
      </c>
      <c r="D86" s="11">
        <f t="shared" si="92"/>
        <v>62.299322067064054</v>
      </c>
      <c r="E86" s="11">
        <f t="shared" si="92"/>
        <v>62.340876802554078</v>
      </c>
      <c r="F86" s="11">
        <f t="shared" si="92"/>
        <v>62.28869678827261</v>
      </c>
      <c r="H86" s="40">
        <f t="shared" si="100"/>
        <v>0.14428833105861738</v>
      </c>
      <c r="I86" s="40">
        <f t="shared" si="93"/>
        <v>-1.1371043544872173E-3</v>
      </c>
      <c r="L86" t="str">
        <f t="shared" si="94"/>
        <v>Sales and customer service occupations</v>
      </c>
      <c r="M86" s="11">
        <f t="shared" si="94"/>
        <v>25.726359965388927</v>
      </c>
      <c r="N86" s="11">
        <f t="shared" si="94"/>
        <v>25.950484857252608</v>
      </c>
      <c r="O86" s="11">
        <f t="shared" si="94"/>
        <v>26.572567062040779</v>
      </c>
      <c r="P86" s="11">
        <f t="shared" si="94"/>
        <v>27.267420600495196</v>
      </c>
      <c r="Q86" s="11">
        <f t="shared" si="94"/>
        <v>28.237030407239043</v>
      </c>
      <c r="S86" s="40">
        <f t="shared" si="95"/>
        <v>0.64936376988857791</v>
      </c>
      <c r="T86" s="40">
        <f t="shared" si="96"/>
        <v>0.40585390791985088</v>
      </c>
      <c r="W86" t="str">
        <f t="shared" si="97"/>
        <v>Sales and customer service occupations</v>
      </c>
      <c r="X86" s="11">
        <f t="shared" si="97"/>
        <v>36.125447835940037</v>
      </c>
      <c r="Y86" s="11">
        <f t="shared" si="97"/>
        <v>35.83835567706074</v>
      </c>
      <c r="Z86" s="11">
        <f t="shared" si="97"/>
        <v>35.726755005023328</v>
      </c>
      <c r="AA86" s="11">
        <f t="shared" si="97"/>
        <v>35.073456202058878</v>
      </c>
      <c r="AB86" s="11">
        <f t="shared" si="97"/>
        <v>34.051666381033527</v>
      </c>
      <c r="AD86" s="40">
        <f t="shared" si="98"/>
        <v>-0.22170776818000171</v>
      </c>
      <c r="AE86" s="40">
        <f t="shared" si="99"/>
        <v>-0.31962728344072655</v>
      </c>
    </row>
    <row r="87" spans="1:31" x14ac:dyDescent="0.2">
      <c r="A87" t="str">
        <f t="shared" si="92"/>
        <v>Process, plant and machine operatives</v>
      </c>
      <c r="B87" s="11">
        <f t="shared" si="92"/>
        <v>36.210142470257004</v>
      </c>
      <c r="C87" s="11">
        <f t="shared" si="92"/>
        <v>37.569900479653832</v>
      </c>
      <c r="D87" s="11">
        <f t="shared" si="92"/>
        <v>32.403930222062534</v>
      </c>
      <c r="E87" s="11">
        <f t="shared" si="92"/>
        <v>36.628426888956625</v>
      </c>
      <c r="F87" s="11">
        <f t="shared" si="92"/>
        <v>36.823278262337602</v>
      </c>
      <c r="H87" s="40">
        <f t="shared" si="100"/>
        <v>-2.1967039866030547</v>
      </c>
      <c r="I87" s="40">
        <f t="shared" si="93"/>
        <v>0.85597931755556633</v>
      </c>
      <c r="L87" t="str">
        <f t="shared" si="94"/>
        <v>Process, plant and machine operatives</v>
      </c>
      <c r="M87" s="11">
        <f t="shared" si="94"/>
        <v>31.804838244728266</v>
      </c>
      <c r="N87" s="11">
        <f t="shared" si="94"/>
        <v>33.2705713707306</v>
      </c>
      <c r="O87" s="11">
        <f t="shared" si="94"/>
        <v>28.598284511578328</v>
      </c>
      <c r="P87" s="11">
        <f t="shared" si="94"/>
        <v>31.548019703605803</v>
      </c>
      <c r="Q87" s="11">
        <f t="shared" si="94"/>
        <v>31.293078650693772</v>
      </c>
      <c r="S87" s="40">
        <f t="shared" si="95"/>
        <v>-2.1030056424868104</v>
      </c>
      <c r="T87" s="40">
        <f t="shared" si="96"/>
        <v>0.60214035245589326</v>
      </c>
      <c r="W87" t="str">
        <f t="shared" si="97"/>
        <v>Process, plant and machine operatives</v>
      </c>
      <c r="X87" s="11">
        <f t="shared" si="97"/>
        <v>4.4053042255287043</v>
      </c>
      <c r="Y87" s="11">
        <f t="shared" si="97"/>
        <v>4.2993291089232351</v>
      </c>
      <c r="Z87" s="11">
        <f t="shared" si="97"/>
        <v>3.8056457104842227</v>
      </c>
      <c r="AA87" s="11">
        <f t="shared" si="97"/>
        <v>5.0804071853508299</v>
      </c>
      <c r="AB87" s="11">
        <f t="shared" si="97"/>
        <v>5.5301996116438676</v>
      </c>
      <c r="AD87" s="40">
        <f t="shared" si="98"/>
        <v>-2.8840663266559208</v>
      </c>
      <c r="AE87" s="40">
        <f t="shared" si="99"/>
        <v>2.5228876939414446</v>
      </c>
    </row>
    <row r="88" spans="1:31" x14ac:dyDescent="0.2">
      <c r="A88" t="str">
        <f t="shared" si="92"/>
        <v>Elementary occupations</v>
      </c>
      <c r="B88" s="11">
        <f t="shared" si="92"/>
        <v>91.198840862636672</v>
      </c>
      <c r="C88" s="11">
        <f t="shared" si="92"/>
        <v>89.651431987191501</v>
      </c>
      <c r="D88" s="11">
        <f t="shared" si="92"/>
        <v>83.56684335478792</v>
      </c>
      <c r="E88" s="11">
        <f t="shared" si="92"/>
        <v>85.48228921973967</v>
      </c>
      <c r="F88" s="11">
        <f t="shared" si="92"/>
        <v>82.726293424503282</v>
      </c>
      <c r="H88" s="40">
        <f t="shared" si="100"/>
        <v>-1.7327198452226411</v>
      </c>
      <c r="I88" s="40">
        <f t="shared" si="93"/>
        <v>-6.7372907021667761E-2</v>
      </c>
      <c r="L88" t="str">
        <f t="shared" si="94"/>
        <v>Elementary occupations</v>
      </c>
      <c r="M88" s="11">
        <f t="shared" si="94"/>
        <v>46.116628386299354</v>
      </c>
      <c r="N88" s="11">
        <f t="shared" si="94"/>
        <v>44.369103671886599</v>
      </c>
      <c r="O88" s="11">
        <f t="shared" si="94"/>
        <v>41.772005375244511</v>
      </c>
      <c r="P88" s="11">
        <f t="shared" si="94"/>
        <v>43.472950921295819</v>
      </c>
      <c r="Q88" s="11">
        <f t="shared" si="94"/>
        <v>41.394971262887893</v>
      </c>
      <c r="S88" s="40">
        <f t="shared" si="95"/>
        <v>-1.9594914367516036</v>
      </c>
      <c r="T88" s="40">
        <f t="shared" si="96"/>
        <v>-6.0428274255164283E-2</v>
      </c>
      <c r="W88" t="str">
        <f t="shared" si="97"/>
        <v>Elementary occupations</v>
      </c>
      <c r="X88" s="11">
        <f t="shared" si="97"/>
        <v>45.082212476337425</v>
      </c>
      <c r="Y88" s="11">
        <f t="shared" si="97"/>
        <v>45.28232831530508</v>
      </c>
      <c r="Z88" s="11">
        <f t="shared" si="97"/>
        <v>41.794837979543381</v>
      </c>
      <c r="AA88" s="11">
        <f t="shared" si="97"/>
        <v>42.00933829844395</v>
      </c>
      <c r="AB88" s="11">
        <f t="shared" si="97"/>
        <v>41.331322161615361</v>
      </c>
      <c r="AD88" s="40">
        <f t="shared" si="98"/>
        <v>-1.5028907200984487</v>
      </c>
      <c r="AE88" s="40">
        <f t="shared" si="99"/>
        <v>-7.432050341968921E-2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792.2349999999999</v>
      </c>
      <c r="C90" s="34">
        <f t="shared" si="101"/>
        <v>823.41599999999983</v>
      </c>
      <c r="D90" s="34">
        <f t="shared" si="101"/>
        <v>811.5359999999996</v>
      </c>
      <c r="E90" s="34">
        <f t="shared" si="101"/>
        <v>839.06399999999974</v>
      </c>
      <c r="F90" s="34">
        <f t="shared" si="101"/>
        <v>877.87200000000041</v>
      </c>
      <c r="H90" s="43">
        <f>IF(D$6-B$6 &lt;&gt; 0,(EXP(LN(D18/B18)/(D$6-B$6))-1)*100,0)</f>
        <v>0.48257432312976967</v>
      </c>
      <c r="I90" s="43">
        <f>F56</f>
        <v>0.52518796141134416</v>
      </c>
      <c r="L90" s="24" t="str">
        <f t="shared" ref="L90:Q90" si="102">L18</f>
        <v>All occupations</v>
      </c>
      <c r="M90" s="34">
        <f t="shared" si="102"/>
        <v>409.92366224570787</v>
      </c>
      <c r="N90" s="34">
        <f t="shared" si="102"/>
        <v>421.23436846153953</v>
      </c>
      <c r="O90" s="34">
        <f t="shared" si="102"/>
        <v>411.19958045879838</v>
      </c>
      <c r="P90" s="34">
        <f t="shared" si="102"/>
        <v>425.13508851632145</v>
      </c>
      <c r="Q90" s="34">
        <f t="shared" si="102"/>
        <v>443.62555946594102</v>
      </c>
      <c r="S90" s="43">
        <f>IF(O$6-M$6 &lt;&gt; 0,(EXP(LN(O18/M18)/(O$6-M$6))-1)*100,0)</f>
        <v>6.2174142854876102E-2</v>
      </c>
      <c r="T90" s="43">
        <f>Q56</f>
        <v>0.50729693719762103</v>
      </c>
      <c r="W90" s="24" t="str">
        <f t="shared" ref="W90:AB90" si="103">W18</f>
        <v>All occupations</v>
      </c>
      <c r="X90" s="34">
        <f t="shared" si="103"/>
        <v>382.3113377542922</v>
      </c>
      <c r="Y90" s="34">
        <f t="shared" si="103"/>
        <v>402.18163153846058</v>
      </c>
      <c r="Z90" s="34">
        <f t="shared" si="103"/>
        <v>400.33641954120134</v>
      </c>
      <c r="AA90" s="34">
        <f t="shared" si="103"/>
        <v>413.9289114836788</v>
      </c>
      <c r="AB90" s="34">
        <f t="shared" si="103"/>
        <v>434.24644053405927</v>
      </c>
      <c r="AD90" s="43">
        <f>IF(Z$6-X$6 &lt;&gt; 0,(EXP(LN(Z18/X18)/(Z$6-X$6))-1)*100,0)</f>
        <v>0.92565685768304373</v>
      </c>
      <c r="AE90" s="43">
        <f>AB56</f>
        <v>0.54351816830793265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Dorset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Dorset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Dorset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61.832544847325707</v>
      </c>
      <c r="C8" s="11">
        <v>71.833585000238955</v>
      </c>
      <c r="D8" s="11">
        <v>72.980337265099578</v>
      </c>
      <c r="E8" s="11">
        <v>68.905357118580412</v>
      </c>
      <c r="F8" s="11">
        <v>75.491619416923172</v>
      </c>
      <c r="G8" s="10"/>
      <c r="H8" s="11">
        <f>F8-D8</f>
        <v>2.5112821518235933</v>
      </c>
      <c r="I8" s="11">
        <f>'RD T1'!E7</f>
        <v>36.476481340384332</v>
      </c>
      <c r="J8" s="11">
        <f>SUM(H8:I8)</f>
        <v>38.987763492207925</v>
      </c>
      <c r="L8" s="10" t="str">
        <f>name!D4</f>
        <v>11 Corporate managers and directors</v>
      </c>
      <c r="M8" s="11">
        <v>42.334146740502874</v>
      </c>
      <c r="N8" s="11">
        <v>46.964610477175867</v>
      </c>
      <c r="O8" s="11">
        <v>47.427426426336609</v>
      </c>
      <c r="P8" s="11">
        <v>43.373650502689749</v>
      </c>
      <c r="Q8" s="11">
        <v>45.730021191938413</v>
      </c>
      <c r="R8" s="10"/>
      <c r="S8" s="11">
        <f>Q8-O8</f>
        <v>-1.6974052343981967</v>
      </c>
      <c r="T8" s="11">
        <f>'RD T1'!T7</f>
        <v>20.697074295563063</v>
      </c>
      <c r="U8" s="11">
        <f>SUM(S8:T8)</f>
        <v>18.999669061164866</v>
      </c>
      <c r="W8" s="10" t="str">
        <f>name!D4</f>
        <v>11 Corporate managers and directors</v>
      </c>
      <c r="X8" s="11">
        <v>19.498398106822837</v>
      </c>
      <c r="Y8" s="11">
        <v>24.868974523063027</v>
      </c>
      <c r="Z8" s="11">
        <v>25.552910838763033</v>
      </c>
      <c r="AA8" s="11">
        <v>25.531706615890631</v>
      </c>
      <c r="AB8" s="11">
        <v>29.761598224984777</v>
      </c>
      <c r="AC8" s="10"/>
      <c r="AD8" s="11">
        <f>AB8-Z8</f>
        <v>4.2086873862217438</v>
      </c>
      <c r="AE8" s="11">
        <f>'RD T1'!T36</f>
        <v>15.779407044821264</v>
      </c>
      <c r="AF8" s="11">
        <f>SUM(AD8:AE8)</f>
        <v>19.98809443104301</v>
      </c>
    </row>
    <row r="9" spans="1:32" x14ac:dyDescent="0.2">
      <c r="A9" s="10" t="str">
        <f>name!D5</f>
        <v>12 Other managers and proprietors</v>
      </c>
      <c r="B9" s="11">
        <v>27.964669950760079</v>
      </c>
      <c r="C9" s="11">
        <v>29.714259164709468</v>
      </c>
      <c r="D9" s="11">
        <v>29.307334441173776</v>
      </c>
      <c r="E9" s="11">
        <v>37.075024025161419</v>
      </c>
      <c r="F9" s="11">
        <v>43.120108403168665</v>
      </c>
      <c r="H9" s="11">
        <f t="shared" ref="H9:H32" si="2">F9-D9</f>
        <v>13.812773961994889</v>
      </c>
      <c r="I9" s="11">
        <f>'RD T1'!E8</f>
        <v>21.802475253489249</v>
      </c>
      <c r="J9" s="11">
        <f>SUM(H9:I9)</f>
        <v>35.615249215484141</v>
      </c>
      <c r="L9" s="10" t="str">
        <f>name!D5</f>
        <v>12 Other managers and proprietors</v>
      </c>
      <c r="M9" s="11">
        <v>16.22537077516823</v>
      </c>
      <c r="N9" s="11">
        <v>17.055165204915689</v>
      </c>
      <c r="O9" s="11">
        <v>16.162113668859465</v>
      </c>
      <c r="P9" s="11">
        <v>20.849955357924827</v>
      </c>
      <c r="Q9" s="11">
        <v>23.863559474257833</v>
      </c>
      <c r="S9" s="11">
        <f t="shared" ref="S9:S32" si="3">Q9-O9</f>
        <v>7.7014458053983681</v>
      </c>
      <c r="T9" s="11">
        <f>'RD T1'!T8</f>
        <v>10.857908089048451</v>
      </c>
      <c r="U9" s="11">
        <f>SUM(S9:T9)</f>
        <v>18.559353894446819</v>
      </c>
      <c r="W9" s="10" t="str">
        <f>name!D5</f>
        <v>12 Other managers and proprietors</v>
      </c>
      <c r="X9" s="11">
        <v>11.739299175591825</v>
      </c>
      <c r="Y9" s="11">
        <v>12.659093959793802</v>
      </c>
      <c r="Z9" s="11">
        <v>13.145220772314287</v>
      </c>
      <c r="AA9" s="11">
        <v>16.225068667236638</v>
      </c>
      <c r="AB9" s="11">
        <v>19.256548928910846</v>
      </c>
      <c r="AD9" s="11">
        <f t="shared" ref="AD9:AD32" si="4">AB9-Z9</f>
        <v>6.1113281565965583</v>
      </c>
      <c r="AE9" s="11">
        <f>'RD T1'!T37</f>
        <v>10.944567164440805</v>
      </c>
      <c r="AF9" s="11">
        <f>SUM(AD9:AE9)</f>
        <v>17.055895321037362</v>
      </c>
    </row>
    <row r="10" spans="1:32" x14ac:dyDescent="0.2">
      <c r="A10" s="10" t="str">
        <f>name!D6</f>
        <v>21 Science, research, engineering and technology professionals</v>
      </c>
      <c r="B10" s="11">
        <v>51.670396213620499</v>
      </c>
      <c r="C10" s="11">
        <v>56.867326978930052</v>
      </c>
      <c r="D10" s="11">
        <v>59.018407388298598</v>
      </c>
      <c r="E10" s="11">
        <v>62.766510710169356</v>
      </c>
      <c r="F10" s="11">
        <v>69.330760494547903</v>
      </c>
      <c r="G10" s="11"/>
      <c r="H10" s="11">
        <f t="shared" si="2"/>
        <v>10.312353106249304</v>
      </c>
      <c r="I10" s="11">
        <f>'RD T1'!E9</f>
        <v>24.205525801093177</v>
      </c>
      <c r="J10" s="11">
        <f t="shared" ref="J10:J32" si="5">SUM(H10:I10)</f>
        <v>34.517878907342478</v>
      </c>
      <c r="L10" s="10" t="str">
        <f>name!D6</f>
        <v>21 Science, research, engineering and technology professionals</v>
      </c>
      <c r="M10" s="11">
        <v>40.913187772825566</v>
      </c>
      <c r="N10" s="11">
        <v>45.222890340511832</v>
      </c>
      <c r="O10" s="11">
        <v>45.007705161610161</v>
      </c>
      <c r="P10" s="11">
        <v>46.269790339413944</v>
      </c>
      <c r="Q10" s="11">
        <v>49.820271527065415</v>
      </c>
      <c r="R10" s="11"/>
      <c r="S10" s="11">
        <f t="shared" si="3"/>
        <v>4.812566365455254</v>
      </c>
      <c r="T10" s="11">
        <f>'RD T1'!T9</f>
        <v>15.423485436901775</v>
      </c>
      <c r="U10" s="11">
        <f t="shared" ref="U10:U32" si="6">SUM(S10:T10)</f>
        <v>20.236051802357029</v>
      </c>
      <c r="W10" s="10" t="str">
        <f>name!D6</f>
        <v>21 Science, research, engineering and technology professionals</v>
      </c>
      <c r="X10" s="11">
        <v>10.757208440795035</v>
      </c>
      <c r="Y10" s="11">
        <v>11.64443663841825</v>
      </c>
      <c r="Z10" s="11">
        <v>14.010702226688549</v>
      </c>
      <c r="AA10" s="11">
        <v>16.496720370755426</v>
      </c>
      <c r="AB10" s="11">
        <v>19.510488967482555</v>
      </c>
      <c r="AC10" s="11"/>
      <c r="AD10" s="11">
        <f t="shared" si="4"/>
        <v>5.499786740794006</v>
      </c>
      <c r="AE10" s="11">
        <f>'RD T1'!T38</f>
        <v>8.7820403641914027</v>
      </c>
      <c r="AF10" s="11">
        <f t="shared" ref="AF10:AF32" si="7">SUM(AD10:AE10)</f>
        <v>14.281827104985409</v>
      </c>
    </row>
    <row r="11" spans="1:32" x14ac:dyDescent="0.2">
      <c r="A11" s="10" t="str">
        <f>name!D7</f>
        <v>22 Health professionals</v>
      </c>
      <c r="B11" s="11">
        <v>28.598570229469924</v>
      </c>
      <c r="C11" s="11">
        <v>33.833881045405278</v>
      </c>
      <c r="D11" s="11">
        <v>33.097369992872643</v>
      </c>
      <c r="E11" s="11">
        <v>35.573328858920028</v>
      </c>
      <c r="F11" s="11">
        <v>38.604276186779707</v>
      </c>
      <c r="G11" s="11"/>
      <c r="H11" s="11">
        <f t="shared" si="2"/>
        <v>5.5069061939070636</v>
      </c>
      <c r="I11" s="11">
        <f>'RD T1'!E10</f>
        <v>19.436634447947242</v>
      </c>
      <c r="J11" s="11">
        <f t="shared" si="5"/>
        <v>24.943540641854305</v>
      </c>
      <c r="L11" s="10" t="str">
        <f>name!D7</f>
        <v>22 Health professionals</v>
      </c>
      <c r="M11" s="11">
        <v>6.0158240183069447</v>
      </c>
      <c r="N11" s="11">
        <v>7.0460455936169648</v>
      </c>
      <c r="O11" s="11">
        <v>7.5113513049383895</v>
      </c>
      <c r="P11" s="11">
        <v>7.9794672916168308</v>
      </c>
      <c r="Q11" s="11">
        <v>8.6028258747754212</v>
      </c>
      <c r="R11" s="11"/>
      <c r="S11" s="11">
        <f t="shared" si="3"/>
        <v>1.0914745698370316</v>
      </c>
      <c r="T11" s="11">
        <f>'RD T1'!T10</f>
        <v>3.0287317144433232</v>
      </c>
      <c r="U11" s="11">
        <f t="shared" si="6"/>
        <v>4.1202062842803553</v>
      </c>
      <c r="W11" s="10" t="str">
        <f>name!D7</f>
        <v>22 Health professionals</v>
      </c>
      <c r="X11" s="11">
        <v>22.582746211162984</v>
      </c>
      <c r="Y11" s="11">
        <v>26.78783545178829</v>
      </c>
      <c r="Z11" s="11">
        <v>25.586018687934246</v>
      </c>
      <c r="AA11" s="11">
        <v>27.593861567303193</v>
      </c>
      <c r="AB11" s="11">
        <v>30.001450312004263</v>
      </c>
      <c r="AC11" s="11"/>
      <c r="AD11" s="11">
        <f t="shared" si="4"/>
        <v>4.4154316240700169</v>
      </c>
      <c r="AE11" s="11">
        <f>'RD T1'!T39</f>
        <v>16.407902733503917</v>
      </c>
      <c r="AF11" s="11">
        <f t="shared" si="7"/>
        <v>20.823334357573934</v>
      </c>
    </row>
    <row r="12" spans="1:32" x14ac:dyDescent="0.2">
      <c r="A12" s="10" t="str">
        <f>name!D8</f>
        <v>23 Teaching and other educational professionals</v>
      </c>
      <c r="B12" s="11">
        <v>32.837554352103069</v>
      </c>
      <c r="C12" s="11">
        <v>34.1077816172863</v>
      </c>
      <c r="D12" s="11">
        <v>34.2896712478735</v>
      </c>
      <c r="E12" s="11">
        <v>35.784982897325662</v>
      </c>
      <c r="F12" s="11">
        <v>39.062387381134585</v>
      </c>
      <c r="G12" s="11"/>
      <c r="H12" s="11">
        <f t="shared" si="2"/>
        <v>4.7727161332610848</v>
      </c>
      <c r="I12" s="11">
        <f>'RD T1'!E11</f>
        <v>18.86343636051674</v>
      </c>
      <c r="J12" s="11">
        <f t="shared" si="5"/>
        <v>23.636152493777825</v>
      </c>
      <c r="L12" s="10" t="str">
        <f>name!D8</f>
        <v>23 Teaching and other educational professionals</v>
      </c>
      <c r="M12" s="11">
        <v>10.246283969891264</v>
      </c>
      <c r="N12" s="11">
        <v>10.09036977547402</v>
      </c>
      <c r="O12" s="11">
        <v>10.702891559310585</v>
      </c>
      <c r="P12" s="11">
        <v>11.640963389698562</v>
      </c>
      <c r="Q12" s="11">
        <v>12.656068223214604</v>
      </c>
      <c r="R12" s="11"/>
      <c r="S12" s="11">
        <f t="shared" si="3"/>
        <v>1.9531766639040189</v>
      </c>
      <c r="T12" s="11">
        <f>'RD T1'!T11</f>
        <v>5.0777502528661751</v>
      </c>
      <c r="U12" s="11">
        <f t="shared" si="6"/>
        <v>7.030926916770194</v>
      </c>
      <c r="W12" s="10" t="str">
        <f>name!D8</f>
        <v>23 Teaching and other educational professionals</v>
      </c>
      <c r="X12" s="11">
        <v>22.591270382211796</v>
      </c>
      <c r="Y12" s="11">
        <v>24.017411841812276</v>
      </c>
      <c r="Z12" s="11">
        <v>23.586779688562892</v>
      </c>
      <c r="AA12" s="11">
        <v>24.144019507627043</v>
      </c>
      <c r="AB12" s="11">
        <v>26.40631915791997</v>
      </c>
      <c r="AC12" s="11"/>
      <c r="AD12" s="11">
        <f t="shared" si="4"/>
        <v>2.8195394693570783</v>
      </c>
      <c r="AE12" s="11">
        <f>'RD T1'!T40</f>
        <v>13.785686107650568</v>
      </c>
      <c r="AF12" s="11">
        <f t="shared" si="7"/>
        <v>16.605225577007644</v>
      </c>
    </row>
    <row r="13" spans="1:32" x14ac:dyDescent="0.2">
      <c r="A13" s="10" t="str">
        <f>name!D9</f>
        <v>24 Business, media and public service professionals</v>
      </c>
      <c r="B13" s="11">
        <v>49.700655204836323</v>
      </c>
      <c r="C13" s="11">
        <v>57.114515183871148</v>
      </c>
      <c r="D13" s="11">
        <v>60.927329632505554</v>
      </c>
      <c r="E13" s="11">
        <v>68.396675548193912</v>
      </c>
      <c r="F13" s="11">
        <v>76.553869214829589</v>
      </c>
      <c r="G13" s="11"/>
      <c r="H13" s="11">
        <f t="shared" si="2"/>
        <v>15.626539582324035</v>
      </c>
      <c r="I13" s="11">
        <f>'RD T1'!E12</f>
        <v>33.418636690569521</v>
      </c>
      <c r="J13" s="11">
        <f t="shared" si="5"/>
        <v>49.045176272893556</v>
      </c>
      <c r="L13" s="10" t="str">
        <f>name!D9</f>
        <v>24 Business, media and public service professionals</v>
      </c>
      <c r="M13" s="11">
        <v>29.279752512842272</v>
      </c>
      <c r="N13" s="11">
        <v>31.946383262784003</v>
      </c>
      <c r="O13" s="11">
        <v>33.607023344710917</v>
      </c>
      <c r="P13" s="11">
        <v>38.094096582408937</v>
      </c>
      <c r="Q13" s="11">
        <v>41.826975096700771</v>
      </c>
      <c r="R13" s="11"/>
      <c r="S13" s="11">
        <f t="shared" si="3"/>
        <v>8.2199517519898535</v>
      </c>
      <c r="T13" s="11">
        <f>'RD T1'!T12</f>
        <v>16.34498482717218</v>
      </c>
      <c r="U13" s="11">
        <f t="shared" si="6"/>
        <v>24.564936579162033</v>
      </c>
      <c r="W13" s="10" t="str">
        <f>name!D9</f>
        <v>24 Business, media and public service professionals</v>
      </c>
      <c r="X13" s="11">
        <v>20.420902691994026</v>
      </c>
      <c r="Y13" s="11">
        <v>25.168131921087078</v>
      </c>
      <c r="Z13" s="11">
        <v>27.320306287794757</v>
      </c>
      <c r="AA13" s="11">
        <v>30.302578965785102</v>
      </c>
      <c r="AB13" s="11">
        <v>34.72689411812879</v>
      </c>
      <c r="AC13" s="11"/>
      <c r="AD13" s="11">
        <f t="shared" si="4"/>
        <v>7.4065878303340327</v>
      </c>
      <c r="AE13" s="11">
        <f>'RD T1'!T41</f>
        <v>17.073651863397341</v>
      </c>
      <c r="AF13" s="11">
        <f t="shared" si="7"/>
        <v>24.480239693731374</v>
      </c>
    </row>
    <row r="14" spans="1:32" x14ac:dyDescent="0.2">
      <c r="A14" s="10" t="str">
        <f>name!D10</f>
        <v>31 Science, engineering and technology associate professionals</v>
      </c>
      <c r="B14" s="11">
        <v>13.166080862966538</v>
      </c>
      <c r="C14" s="11">
        <v>14.900290968935035</v>
      </c>
      <c r="D14" s="11">
        <v>16.204209364168829</v>
      </c>
      <c r="E14" s="11">
        <v>14.425948798818805</v>
      </c>
      <c r="F14" s="11">
        <v>15.500492626071363</v>
      </c>
      <c r="G14" s="11"/>
      <c r="H14" s="11">
        <f t="shared" si="2"/>
        <v>-0.70371673809746582</v>
      </c>
      <c r="I14" s="11">
        <f>'RD T1'!E13</f>
        <v>6.1755090335227596</v>
      </c>
      <c r="J14" s="11">
        <f t="shared" si="5"/>
        <v>5.4717922954252938</v>
      </c>
      <c r="L14" s="10" t="str">
        <f>name!D10</f>
        <v>31 Science, engineering and technology associate professionals</v>
      </c>
      <c r="M14" s="11">
        <v>9.0953590922170449</v>
      </c>
      <c r="N14" s="11">
        <v>10.73593024096564</v>
      </c>
      <c r="O14" s="11">
        <v>11.14322748024232</v>
      </c>
      <c r="P14" s="11">
        <v>9.1973008832584267</v>
      </c>
      <c r="Q14" s="11">
        <v>9.3273380412751372</v>
      </c>
      <c r="R14" s="11"/>
      <c r="S14" s="11">
        <f t="shared" si="3"/>
        <v>-1.8158894389671829</v>
      </c>
      <c r="T14" s="11">
        <f>'RD T1'!T13</f>
        <v>3.4094016288574185</v>
      </c>
      <c r="U14" s="11">
        <f t="shared" si="6"/>
        <v>1.5935121898902356</v>
      </c>
      <c r="W14" s="10" t="str">
        <f>name!D10</f>
        <v>31 Science, engineering and technology associate professionals</v>
      </c>
      <c r="X14" s="11">
        <v>4.0707217707495049</v>
      </c>
      <c r="Y14" s="11">
        <v>4.1643607279694042</v>
      </c>
      <c r="Z14" s="11">
        <v>5.0609818839265008</v>
      </c>
      <c r="AA14" s="11">
        <v>5.2286479155603578</v>
      </c>
      <c r="AB14" s="11">
        <v>6.1731545847962055</v>
      </c>
      <c r="AC14" s="11"/>
      <c r="AD14" s="11">
        <f t="shared" si="4"/>
        <v>1.1121727008697047</v>
      </c>
      <c r="AE14" s="11">
        <f>'RD T1'!T42</f>
        <v>2.766107404665342</v>
      </c>
      <c r="AF14" s="11">
        <f t="shared" si="7"/>
        <v>3.8782801055350467</v>
      </c>
    </row>
    <row r="15" spans="1:32" x14ac:dyDescent="0.2">
      <c r="A15" s="10" t="str">
        <f>name!D11</f>
        <v>32 Health and social care associate professionals</v>
      </c>
      <c r="B15" s="11">
        <v>12.769336670369141</v>
      </c>
      <c r="C15" s="11">
        <v>14.366249487931087</v>
      </c>
      <c r="D15" s="11">
        <v>14.455455610762888</v>
      </c>
      <c r="E15" s="11">
        <v>14.687914690793708</v>
      </c>
      <c r="F15" s="11">
        <v>16.185207158984703</v>
      </c>
      <c r="G15" s="11"/>
      <c r="H15" s="11">
        <f t="shared" si="2"/>
        <v>1.7297515482218149</v>
      </c>
      <c r="I15" s="11">
        <f>'RD T1'!E14</f>
        <v>8.6488141143156358</v>
      </c>
      <c r="J15" s="11">
        <f t="shared" si="5"/>
        <v>10.378565662537451</v>
      </c>
      <c r="L15" s="10" t="str">
        <f>name!D11</f>
        <v>32 Health and social care associate professionals</v>
      </c>
      <c r="M15" s="11">
        <v>2.6171352145525595</v>
      </c>
      <c r="N15" s="11">
        <v>2.6324781381298545</v>
      </c>
      <c r="O15" s="11">
        <v>2.9656490716377935</v>
      </c>
      <c r="P15" s="11">
        <v>2.6802384893344513</v>
      </c>
      <c r="Q15" s="11">
        <v>2.8681250092014503</v>
      </c>
      <c r="R15" s="11"/>
      <c r="S15" s="11">
        <f t="shared" si="3"/>
        <v>-9.7524062436343151E-2</v>
      </c>
      <c r="T15" s="11">
        <f>'RD T1'!T14</f>
        <v>1.2667791684215357</v>
      </c>
      <c r="U15" s="11">
        <f t="shared" si="6"/>
        <v>1.1692551059851926</v>
      </c>
      <c r="W15" s="10" t="str">
        <f>name!D11</f>
        <v>32 Health and social care associate professionals</v>
      </c>
      <c r="X15" s="11">
        <v>10.152201455816579</v>
      </c>
      <c r="Y15" s="11">
        <v>11.733771349801238</v>
      </c>
      <c r="Z15" s="11">
        <v>11.489806539125089</v>
      </c>
      <c r="AA15" s="11">
        <v>12.007676201459265</v>
      </c>
      <c r="AB15" s="11">
        <v>13.317082149783246</v>
      </c>
      <c r="AC15" s="11"/>
      <c r="AD15" s="11">
        <f t="shared" si="4"/>
        <v>1.8272756106581571</v>
      </c>
      <c r="AE15" s="11">
        <f>'RD T1'!T43</f>
        <v>7.3820349458941017</v>
      </c>
      <c r="AF15" s="11">
        <f t="shared" si="7"/>
        <v>9.2093105565522588</v>
      </c>
    </row>
    <row r="16" spans="1:32" x14ac:dyDescent="0.2">
      <c r="A16" s="10" t="str">
        <f>name!D12</f>
        <v>33 Protective service occupations</v>
      </c>
      <c r="B16" s="11">
        <v>10.662448442025832</v>
      </c>
      <c r="C16" s="11">
        <v>10.276839766721427</v>
      </c>
      <c r="D16" s="11">
        <v>10.928160792216877</v>
      </c>
      <c r="E16" s="11">
        <v>12.856555682337627</v>
      </c>
      <c r="F16" s="11">
        <v>14.605882857531668</v>
      </c>
      <c r="G16" s="11"/>
      <c r="H16" s="11">
        <f t="shared" si="2"/>
        <v>3.6777220653147911</v>
      </c>
      <c r="I16" s="11">
        <f>'RD T1'!E15</f>
        <v>4.629514248285215</v>
      </c>
      <c r="J16" s="11">
        <f t="shared" si="5"/>
        <v>8.307236313600006</v>
      </c>
      <c r="L16" s="10" t="str">
        <f>name!D12</f>
        <v>33 Protective service occupations</v>
      </c>
      <c r="M16" s="11">
        <v>8.3034354278207232</v>
      </c>
      <c r="N16" s="11">
        <v>7.7078290063920427</v>
      </c>
      <c r="O16" s="11">
        <v>8.0373478678176653</v>
      </c>
      <c r="P16" s="11">
        <v>9.03641800695498</v>
      </c>
      <c r="Q16" s="11">
        <v>9.6556833043722445</v>
      </c>
      <c r="R16" s="11"/>
      <c r="S16" s="11">
        <f t="shared" si="3"/>
        <v>1.6183354365545792</v>
      </c>
      <c r="T16" s="11">
        <f>'RD T1'!T15</f>
        <v>2.5792225988304289</v>
      </c>
      <c r="U16" s="11">
        <f t="shared" si="6"/>
        <v>4.1975580353850077</v>
      </c>
      <c r="W16" s="10" t="str">
        <f>name!D12</f>
        <v>33 Protective service occupations</v>
      </c>
      <c r="X16" s="11">
        <v>2.3590130142051131</v>
      </c>
      <c r="Y16" s="11">
        <v>2.5690107603293848</v>
      </c>
      <c r="Z16" s="11">
        <v>2.8908129243992184</v>
      </c>
      <c r="AA16" s="11">
        <v>3.8201376753826497</v>
      </c>
      <c r="AB16" s="11">
        <v>4.9501995531594352</v>
      </c>
      <c r="AC16" s="11"/>
      <c r="AD16" s="11">
        <f t="shared" si="4"/>
        <v>2.0593866287602167</v>
      </c>
      <c r="AE16" s="11">
        <f>'RD T1'!T44</f>
        <v>2.0502916494547851</v>
      </c>
      <c r="AF16" s="11">
        <f t="shared" si="7"/>
        <v>4.1096782782150019</v>
      </c>
    </row>
    <row r="17" spans="1:32" x14ac:dyDescent="0.2">
      <c r="A17" s="10" t="str">
        <f>name!D13</f>
        <v>34 Culture, media and sports occupations</v>
      </c>
      <c r="B17" s="11">
        <v>17.874427605414454</v>
      </c>
      <c r="C17" s="11">
        <v>16.858883099288867</v>
      </c>
      <c r="D17" s="11">
        <v>17.373980393003993</v>
      </c>
      <c r="E17" s="11">
        <v>17.564010609371426</v>
      </c>
      <c r="F17" s="11">
        <v>19.509669131677242</v>
      </c>
      <c r="G17" s="11"/>
      <c r="H17" s="11">
        <f t="shared" si="2"/>
        <v>2.1356887386732488</v>
      </c>
      <c r="I17" s="11">
        <f>'RD T1'!E16</f>
        <v>8.4250663134159023</v>
      </c>
      <c r="J17" s="11">
        <f t="shared" si="5"/>
        <v>10.560755052089151</v>
      </c>
      <c r="L17" s="10" t="str">
        <f>name!D13</f>
        <v>34 Culture, media and sports occupations</v>
      </c>
      <c r="M17" s="11">
        <v>9.7087424439072656</v>
      </c>
      <c r="N17" s="11">
        <v>8.6545226465782044</v>
      </c>
      <c r="O17" s="11">
        <v>8.5439219075332034</v>
      </c>
      <c r="P17" s="11">
        <v>8.8177948437340117</v>
      </c>
      <c r="Q17" s="11">
        <v>10.085413254746801</v>
      </c>
      <c r="R17" s="11"/>
      <c r="S17" s="11">
        <f t="shared" si="3"/>
        <v>1.5414913472135972</v>
      </c>
      <c r="T17" s="11">
        <f>'RD T1'!T16</f>
        <v>3.6758712056784</v>
      </c>
      <c r="U17" s="11">
        <f t="shared" si="6"/>
        <v>5.2173625528919967</v>
      </c>
      <c r="W17" s="10" t="str">
        <f>name!D13</f>
        <v>34 Culture, media and sports occupations</v>
      </c>
      <c r="X17" s="11">
        <v>8.1656851615071719</v>
      </c>
      <c r="Y17" s="11">
        <v>8.2043604527106577</v>
      </c>
      <c r="Z17" s="11">
        <v>8.8300584854707882</v>
      </c>
      <c r="AA17" s="11">
        <v>8.7462157656374107</v>
      </c>
      <c r="AB17" s="11">
        <v>9.4242558769304416</v>
      </c>
      <c r="AC17" s="11"/>
      <c r="AD17" s="11">
        <f t="shared" si="4"/>
        <v>0.59419739145965345</v>
      </c>
      <c r="AE17" s="11">
        <f>'RD T1'!T45</f>
        <v>4.749195107737501</v>
      </c>
      <c r="AF17" s="11">
        <f t="shared" si="7"/>
        <v>5.3433924991971544</v>
      </c>
    </row>
    <row r="18" spans="1:32" x14ac:dyDescent="0.2">
      <c r="A18" s="10" t="str">
        <f>name!D14</f>
        <v>35 Business and public service associate professionals</v>
      </c>
      <c r="B18" s="11">
        <v>52.232082076966883</v>
      </c>
      <c r="C18" s="11">
        <v>55.13046142445787</v>
      </c>
      <c r="D18" s="11">
        <v>56.947186375839337</v>
      </c>
      <c r="E18" s="11">
        <v>55.216982004340984</v>
      </c>
      <c r="F18" s="11">
        <v>57.552507715756008</v>
      </c>
      <c r="G18" s="11"/>
      <c r="H18" s="11">
        <f t="shared" si="2"/>
        <v>0.60532133991667081</v>
      </c>
      <c r="I18" s="11">
        <f>'RD T1'!E17</f>
        <v>25.820238202277221</v>
      </c>
      <c r="J18" s="11">
        <f t="shared" si="5"/>
        <v>26.425559542193891</v>
      </c>
      <c r="L18" s="10" t="str">
        <f>name!D14</f>
        <v>35 Business and public service associate professionals</v>
      </c>
      <c r="M18" s="11">
        <v>27.477385145390276</v>
      </c>
      <c r="N18" s="11">
        <v>28.100489582609509</v>
      </c>
      <c r="O18" s="11">
        <v>29.350896710958821</v>
      </c>
      <c r="P18" s="11">
        <v>27.618220045358928</v>
      </c>
      <c r="Q18" s="11">
        <v>27.729533649481191</v>
      </c>
      <c r="R18" s="11"/>
      <c r="S18" s="11">
        <f t="shared" si="3"/>
        <v>-1.6213630614776307</v>
      </c>
      <c r="T18" s="11">
        <f>'RD T1'!T17</f>
        <v>10.686761918867052</v>
      </c>
      <c r="U18" s="11">
        <f t="shared" si="6"/>
        <v>9.0653988573894217</v>
      </c>
      <c r="W18" s="10" t="str">
        <f>name!D14</f>
        <v>35 Business and public service associate professionals</v>
      </c>
      <c r="X18" s="11">
        <v>24.754696931576717</v>
      </c>
      <c r="Y18" s="11">
        <v>27.029971841848422</v>
      </c>
      <c r="Z18" s="11">
        <v>27.596289664880565</v>
      </c>
      <c r="AA18" s="11">
        <v>27.598761958982081</v>
      </c>
      <c r="AB18" s="11">
        <v>29.82297406627476</v>
      </c>
      <c r="AC18" s="11"/>
      <c r="AD18" s="11">
        <f t="shared" si="4"/>
        <v>2.2266844013941949</v>
      </c>
      <c r="AE18" s="11">
        <f>'RD T1'!T46</f>
        <v>15.133476283410165</v>
      </c>
      <c r="AF18" s="11">
        <f t="shared" si="7"/>
        <v>17.360160684804359</v>
      </c>
    </row>
    <row r="19" spans="1:32" x14ac:dyDescent="0.2">
      <c r="A19" s="10" t="str">
        <f>name!D15</f>
        <v>41 Administrative occupations</v>
      </c>
      <c r="B19" s="11">
        <v>67.556879171502914</v>
      </c>
      <c r="C19" s="11">
        <v>65.276674392490762</v>
      </c>
      <c r="D19" s="11">
        <v>67.342920523855966</v>
      </c>
      <c r="E19" s="11">
        <v>61.264476458822209</v>
      </c>
      <c r="F19" s="11">
        <v>56.375020995883176</v>
      </c>
      <c r="G19" s="11"/>
      <c r="H19" s="11">
        <f t="shared" si="2"/>
        <v>-10.96789952797279</v>
      </c>
      <c r="I19" s="11">
        <f>'RD T1'!E18</f>
        <v>30.207996822038194</v>
      </c>
      <c r="J19" s="11">
        <f t="shared" si="5"/>
        <v>19.240097294065404</v>
      </c>
      <c r="L19" s="10" t="str">
        <f>name!D15</f>
        <v>41 Administrative occupations</v>
      </c>
      <c r="M19" s="11">
        <v>16.903616855339155</v>
      </c>
      <c r="N19" s="11">
        <v>15.486706973864047</v>
      </c>
      <c r="O19" s="11">
        <v>18.213846874717557</v>
      </c>
      <c r="P19" s="11">
        <v>17.062184025561194</v>
      </c>
      <c r="Q19" s="11">
        <v>18.082727239591762</v>
      </c>
      <c r="R19" s="11"/>
      <c r="S19" s="11">
        <f t="shared" si="3"/>
        <v>-0.1311196351257955</v>
      </c>
      <c r="T19" s="11">
        <f>'RD T1'!T18</f>
        <v>6.4590611720288882</v>
      </c>
      <c r="U19" s="11">
        <f t="shared" si="6"/>
        <v>6.3279415369030927</v>
      </c>
      <c r="W19" s="10" t="str">
        <f>name!D15</f>
        <v>41 Administrative occupations</v>
      </c>
      <c r="X19" s="11">
        <v>50.65326231616379</v>
      </c>
      <c r="Y19" s="11">
        <v>49.789967418626688</v>
      </c>
      <c r="Z19" s="11">
        <v>49.129073649138405</v>
      </c>
      <c r="AA19" s="11">
        <v>44.202292433261057</v>
      </c>
      <c r="AB19" s="11">
        <v>38.29229375629145</v>
      </c>
      <c r="AC19" s="11"/>
      <c r="AD19" s="11">
        <f t="shared" si="4"/>
        <v>-10.836779892846955</v>
      </c>
      <c r="AE19" s="11">
        <f>'RD T1'!T47</f>
        <v>23.748935650009308</v>
      </c>
      <c r="AF19" s="11">
        <f t="shared" si="7"/>
        <v>12.912155757162353</v>
      </c>
    </row>
    <row r="20" spans="1:32" x14ac:dyDescent="0.2">
      <c r="A20" s="10" t="str">
        <f>name!D16</f>
        <v>42 Secretarial and related occupations</v>
      </c>
      <c r="B20" s="11">
        <v>20.023736286166347</v>
      </c>
      <c r="C20" s="11">
        <v>17.927024705308451</v>
      </c>
      <c r="D20" s="11">
        <v>17.519167948131255</v>
      </c>
      <c r="E20" s="11">
        <v>18.015414580988612</v>
      </c>
      <c r="F20" s="11">
        <v>14.408110741981393</v>
      </c>
      <c r="G20" s="11"/>
      <c r="H20" s="11">
        <f t="shared" si="2"/>
        <v>-3.1110572061498623</v>
      </c>
      <c r="I20" s="11">
        <f>'RD T1'!E19</f>
        <v>8.9174292773510189</v>
      </c>
      <c r="J20" s="11">
        <f t="shared" si="5"/>
        <v>5.8063720712011566</v>
      </c>
      <c r="L20" s="10" t="str">
        <f>name!D16</f>
        <v>42 Secretarial and related occupations</v>
      </c>
      <c r="M20" s="11">
        <v>0.93927450092036691</v>
      </c>
      <c r="N20" s="11">
        <v>0.75614928896571454</v>
      </c>
      <c r="O20" s="11">
        <v>0.68294275037685936</v>
      </c>
      <c r="P20" s="11">
        <v>0.93733573251484681</v>
      </c>
      <c r="Q20" s="11">
        <v>1.0863689795232807</v>
      </c>
      <c r="R20" s="11"/>
      <c r="S20" s="11">
        <f t="shared" si="3"/>
        <v>0.40342622914642134</v>
      </c>
      <c r="T20" s="11">
        <f>'RD T1'!T19</f>
        <v>0.30918764430240336</v>
      </c>
      <c r="U20" s="11">
        <f t="shared" si="6"/>
        <v>0.71261387344882476</v>
      </c>
      <c r="W20" s="10" t="str">
        <f>name!D16</f>
        <v>42 Secretarial and related occupations</v>
      </c>
      <c r="X20" s="11">
        <v>19.084461785245978</v>
      </c>
      <c r="Y20" s="11">
        <v>17.170875416342732</v>
      </c>
      <c r="Z20" s="11">
        <v>16.836225197754384</v>
      </c>
      <c r="AA20" s="11">
        <v>17.07807884847378</v>
      </c>
      <c r="AB20" s="11">
        <v>13.321741762458114</v>
      </c>
      <c r="AC20" s="11"/>
      <c r="AD20" s="11">
        <f t="shared" si="4"/>
        <v>-3.5144834352962704</v>
      </c>
      <c r="AE20" s="11">
        <f>'RD T1'!T48</f>
        <v>8.608241633048614</v>
      </c>
      <c r="AF20" s="11">
        <f t="shared" si="7"/>
        <v>5.0937581977523436</v>
      </c>
    </row>
    <row r="21" spans="1:32" x14ac:dyDescent="0.2">
      <c r="A21" s="10" t="str">
        <f>name!D17</f>
        <v>51 Skilled agricultural and related trades</v>
      </c>
      <c r="B21" s="11">
        <v>9.0862630006301952</v>
      </c>
      <c r="C21" s="11">
        <v>10.007143783170065</v>
      </c>
      <c r="D21" s="11">
        <v>8.5302642309452068</v>
      </c>
      <c r="E21" s="11">
        <v>9.0822356267250068</v>
      </c>
      <c r="F21" s="11">
        <v>10.402091817273593</v>
      </c>
      <c r="G21" s="11"/>
      <c r="H21" s="11">
        <f t="shared" si="2"/>
        <v>1.8718275863283864</v>
      </c>
      <c r="I21" s="11">
        <f>'RD T1'!E20</f>
        <v>5.3467625550027016</v>
      </c>
      <c r="J21" s="11">
        <f t="shared" si="5"/>
        <v>7.218590141331088</v>
      </c>
      <c r="L21" s="10" t="str">
        <f>name!D17</f>
        <v>51 Skilled agricultural and related trades</v>
      </c>
      <c r="M21" s="11">
        <v>6.8715305944959093</v>
      </c>
      <c r="N21" s="11">
        <v>8.5307658977724863</v>
      </c>
      <c r="O21" s="11">
        <v>6.3821903141850242</v>
      </c>
      <c r="P21" s="11">
        <v>6.5305993678192342</v>
      </c>
      <c r="Q21" s="11">
        <v>7.2997067610981539</v>
      </c>
      <c r="R21" s="11"/>
      <c r="S21" s="11">
        <f t="shared" si="3"/>
        <v>0.91751644691312961</v>
      </c>
      <c r="T21" s="11">
        <f>'RD T1'!T20</f>
        <v>3.5042603213073469</v>
      </c>
      <c r="U21" s="11">
        <f t="shared" si="6"/>
        <v>4.4217767682204769</v>
      </c>
      <c r="W21" s="10" t="str">
        <f>name!D17</f>
        <v>51 Skilled agricultural and related trades</v>
      </c>
      <c r="X21" s="11">
        <v>2.2147324061342801</v>
      </c>
      <c r="Y21" s="11">
        <v>1.4763778853975937</v>
      </c>
      <c r="Z21" s="11">
        <v>2.1480739167601737</v>
      </c>
      <c r="AA21" s="11">
        <v>2.5516362589057886</v>
      </c>
      <c r="AB21" s="11">
        <v>3.1023850561754394</v>
      </c>
      <c r="AC21" s="11"/>
      <c r="AD21" s="11">
        <f t="shared" si="4"/>
        <v>0.95431113941526569</v>
      </c>
      <c r="AE21" s="11">
        <f>'RD T1'!T49</f>
        <v>1.842502233695354</v>
      </c>
      <c r="AF21" s="11">
        <f t="shared" si="7"/>
        <v>2.7968133731106199</v>
      </c>
    </row>
    <row r="22" spans="1:32" x14ac:dyDescent="0.2">
      <c r="A22" s="10" t="str">
        <f>name!D18</f>
        <v>52 Skilled metal, electrical and electronic trades</v>
      </c>
      <c r="B22" s="11">
        <v>27.006136786169744</v>
      </c>
      <c r="C22" s="11">
        <v>27.457095008184485</v>
      </c>
      <c r="D22" s="11">
        <v>23.894045373211348</v>
      </c>
      <c r="E22" s="11">
        <v>24.596814008830449</v>
      </c>
      <c r="F22" s="11">
        <v>24.118516972694167</v>
      </c>
      <c r="G22" s="11"/>
      <c r="H22" s="11">
        <f t="shared" si="2"/>
        <v>0.22447159948281836</v>
      </c>
      <c r="I22" s="11">
        <f>'RD T1'!E21</f>
        <v>9.3873604273839444</v>
      </c>
      <c r="J22" s="11">
        <f t="shared" si="5"/>
        <v>9.6118320268667627</v>
      </c>
      <c r="L22" s="10" t="str">
        <f>name!D18</f>
        <v>52 Skilled metal, electrical and electronic trades</v>
      </c>
      <c r="M22" s="11">
        <v>26.363741050720432</v>
      </c>
      <c r="N22" s="11">
        <v>26.373324195161395</v>
      </c>
      <c r="O22" s="11">
        <v>23.078076954617298</v>
      </c>
      <c r="P22" s="11">
        <v>22.744087760132953</v>
      </c>
      <c r="Q22" s="11">
        <v>21.669710409336066</v>
      </c>
      <c r="R22" s="11"/>
      <c r="S22" s="11">
        <f t="shared" si="3"/>
        <v>-1.4083665452812326</v>
      </c>
      <c r="T22" s="11">
        <f>'RD T1'!T21</f>
        <v>8.3066498199981975</v>
      </c>
      <c r="U22" s="11">
        <f t="shared" si="6"/>
        <v>6.8982832747169649</v>
      </c>
      <c r="W22" s="10" t="str">
        <f>name!D18</f>
        <v>52 Skilled metal, electrical and electronic trades</v>
      </c>
      <c r="X22" s="11">
        <v>0.64239573544930406</v>
      </c>
      <c r="Y22" s="11">
        <v>1.0837708130231107</v>
      </c>
      <c r="Z22" s="11">
        <v>0.81596841859398928</v>
      </c>
      <c r="AA22" s="11">
        <v>1.8527262486974854</v>
      </c>
      <c r="AB22" s="11">
        <v>2.4488065633580995</v>
      </c>
      <c r="AC22" s="11"/>
      <c r="AD22" s="11">
        <f t="shared" si="4"/>
        <v>1.6328381447641103</v>
      </c>
      <c r="AE22" s="11">
        <f>'RD T1'!T50</f>
        <v>1.0807106073857453</v>
      </c>
      <c r="AF22" s="11">
        <f t="shared" si="7"/>
        <v>2.7135487521498556</v>
      </c>
    </row>
    <row r="23" spans="1:32" x14ac:dyDescent="0.2">
      <c r="A23" s="10" t="str">
        <f>name!D19</f>
        <v>53 Skilled construction and building trades</v>
      </c>
      <c r="B23" s="11">
        <v>23.70784357580219</v>
      </c>
      <c r="C23" s="11">
        <v>22.227639758987525</v>
      </c>
      <c r="D23" s="11">
        <v>19.595186540113982</v>
      </c>
      <c r="E23" s="11">
        <v>21.169553704536529</v>
      </c>
      <c r="F23" s="11">
        <v>20.005966005911841</v>
      </c>
      <c r="G23" s="11"/>
      <c r="H23" s="11">
        <f t="shared" si="2"/>
        <v>0.41077946579785873</v>
      </c>
      <c r="I23" s="11">
        <f>'RD T1'!E22</f>
        <v>8.6422965396759146</v>
      </c>
      <c r="J23" s="11">
        <f t="shared" si="5"/>
        <v>9.0530760054737733</v>
      </c>
      <c r="L23" s="10" t="str">
        <f>name!D19</f>
        <v>53 Skilled construction and building trades</v>
      </c>
      <c r="M23" s="11">
        <v>23.334322268507119</v>
      </c>
      <c r="N23" s="11">
        <v>21.784213323267959</v>
      </c>
      <c r="O23" s="11">
        <v>19.1899200317207</v>
      </c>
      <c r="P23" s="11">
        <v>20.789580887444664</v>
      </c>
      <c r="Q23" s="11">
        <v>19.52860034010477</v>
      </c>
      <c r="R23" s="11"/>
      <c r="S23" s="11">
        <f t="shared" si="3"/>
        <v>0.33868030838407037</v>
      </c>
      <c r="T23" s="11">
        <f>'RD T1'!T22</f>
        <v>8.4230566166046579</v>
      </c>
      <c r="U23" s="11">
        <f t="shared" si="6"/>
        <v>8.7617369249887282</v>
      </c>
      <c r="W23" s="10" t="str">
        <f>name!D19</f>
        <v>53 Skilled construction and building trades</v>
      </c>
      <c r="X23" s="11">
        <v>0.37352130729508343</v>
      </c>
      <c r="Y23" s="11">
        <v>0.44342643571956369</v>
      </c>
      <c r="Z23" s="11">
        <v>0.40526650839330447</v>
      </c>
      <c r="AA23" s="11">
        <v>0.37997281709187253</v>
      </c>
      <c r="AB23" s="11">
        <v>0.47736566580705919</v>
      </c>
      <c r="AC23" s="11"/>
      <c r="AD23" s="11">
        <f t="shared" si="4"/>
        <v>7.2099157413754722E-2</v>
      </c>
      <c r="AE23" s="11">
        <f>'RD T1'!T51</f>
        <v>0.2192399230712572</v>
      </c>
      <c r="AF23" s="11">
        <f t="shared" si="7"/>
        <v>0.29133908048501189</v>
      </c>
    </row>
    <row r="24" spans="1:32" x14ac:dyDescent="0.2">
      <c r="A24" s="10" t="str">
        <f>name!D20</f>
        <v>54 Textiles, printing and other skilled trades</v>
      </c>
      <c r="B24" s="11">
        <v>19.640022726384373</v>
      </c>
      <c r="C24" s="11">
        <v>17.828030066011795</v>
      </c>
      <c r="D24" s="11">
        <v>16.573255605350461</v>
      </c>
      <c r="E24" s="11">
        <v>17.090659462740966</v>
      </c>
      <c r="F24" s="11">
        <v>17.605053762540571</v>
      </c>
      <c r="G24" s="11"/>
      <c r="H24" s="11">
        <f t="shared" si="2"/>
        <v>1.03179815719011</v>
      </c>
      <c r="I24" s="11">
        <f>'RD T1'!E23</f>
        <v>7.3745625037702673</v>
      </c>
      <c r="J24" s="11">
        <f t="shared" si="5"/>
        <v>8.4063606609603774</v>
      </c>
      <c r="L24" s="10" t="str">
        <f>name!D20</f>
        <v>54 Textiles, printing and other skilled trades</v>
      </c>
      <c r="M24" s="11">
        <v>12.531791144856456</v>
      </c>
      <c r="N24" s="11">
        <v>11.436382694599127</v>
      </c>
      <c r="O24" s="11">
        <v>9.7382281118193106</v>
      </c>
      <c r="P24" s="11">
        <v>10.012918013750102</v>
      </c>
      <c r="Q24" s="11">
        <v>10.172237409550938</v>
      </c>
      <c r="R24" s="11"/>
      <c r="S24" s="11">
        <f t="shared" si="3"/>
        <v>0.43400929773162744</v>
      </c>
      <c r="T24" s="11">
        <f>'RD T1'!T23</f>
        <v>3.2468646816329829</v>
      </c>
      <c r="U24" s="11">
        <f t="shared" si="6"/>
        <v>3.6808739793646104</v>
      </c>
      <c r="W24" s="10" t="str">
        <f>name!D20</f>
        <v>54 Textiles, printing and other skilled trades</v>
      </c>
      <c r="X24" s="11">
        <v>7.1082315815279165</v>
      </c>
      <c r="Y24" s="11">
        <v>6.391647371412672</v>
      </c>
      <c r="Z24" s="11">
        <v>6.8350274935311512</v>
      </c>
      <c r="AA24" s="11">
        <v>7.0777414489908512</v>
      </c>
      <c r="AB24" s="11">
        <v>7.4328163529896489</v>
      </c>
      <c r="AC24" s="11"/>
      <c r="AD24" s="11">
        <f t="shared" si="4"/>
        <v>0.59778885945849769</v>
      </c>
      <c r="AE24" s="11">
        <f>'RD T1'!T52</f>
        <v>4.127697822137284</v>
      </c>
      <c r="AF24" s="11">
        <f t="shared" si="7"/>
        <v>4.7254866815957817</v>
      </c>
    </row>
    <row r="25" spans="1:32" x14ac:dyDescent="0.2">
      <c r="A25" s="10" t="str">
        <f>name!D21</f>
        <v>61 Caring personal service occupations</v>
      </c>
      <c r="B25" s="11">
        <v>56.609283243797712</v>
      </c>
      <c r="C25" s="11">
        <v>57.608758924443656</v>
      </c>
      <c r="D25" s="11">
        <v>54.621652790665379</v>
      </c>
      <c r="E25" s="11">
        <v>60.106848482144535</v>
      </c>
      <c r="F25" s="11">
        <v>66.772059006995292</v>
      </c>
      <c r="G25" s="11"/>
      <c r="H25" s="11">
        <f t="shared" si="2"/>
        <v>12.150406216329912</v>
      </c>
      <c r="I25" s="11">
        <f>'RD T1'!E24</f>
        <v>33.903805481652043</v>
      </c>
      <c r="J25" s="11">
        <f t="shared" si="5"/>
        <v>46.054211697981955</v>
      </c>
      <c r="L25" s="10" t="str">
        <f>name!D21</f>
        <v>61 Caring personal service occupations</v>
      </c>
      <c r="M25" s="11">
        <v>10.926990679358994</v>
      </c>
      <c r="N25" s="11">
        <v>10.557693631086538</v>
      </c>
      <c r="O25" s="11">
        <v>10.436605415482257</v>
      </c>
      <c r="P25" s="11">
        <v>13.043284035840301</v>
      </c>
      <c r="Q25" s="11">
        <v>15.708651630935965</v>
      </c>
      <c r="R25" s="11"/>
      <c r="S25" s="11">
        <f t="shared" si="3"/>
        <v>5.2720462154537078</v>
      </c>
      <c r="T25" s="11">
        <f>'RD T1'!T24</f>
        <v>6.0262588014393108</v>
      </c>
      <c r="U25" s="11">
        <f t="shared" si="6"/>
        <v>11.298305016893018</v>
      </c>
      <c r="W25" s="10" t="str">
        <f>name!D21</f>
        <v>61 Caring personal service occupations</v>
      </c>
      <c r="X25" s="11">
        <v>45.682292564438704</v>
      </c>
      <c r="Y25" s="11">
        <v>47.051065293357112</v>
      </c>
      <c r="Z25" s="11">
        <v>44.185047375183132</v>
      </c>
      <c r="AA25" s="11">
        <v>47.063564446304269</v>
      </c>
      <c r="AB25" s="11">
        <v>51.063407376059288</v>
      </c>
      <c r="AC25" s="11"/>
      <c r="AD25" s="11">
        <f t="shared" si="4"/>
        <v>6.8783600008761567</v>
      </c>
      <c r="AE25" s="11">
        <f>'RD T1'!T53</f>
        <v>27.877546680212738</v>
      </c>
      <c r="AF25" s="11">
        <f t="shared" si="7"/>
        <v>34.755906681088895</v>
      </c>
    </row>
    <row r="26" spans="1:32" x14ac:dyDescent="0.2">
      <c r="A26" s="10" t="str">
        <f>name!D22</f>
        <v>62 Leisure, travel and related personal service occupations</v>
      </c>
      <c r="B26" s="11">
        <v>19.113740878104402</v>
      </c>
      <c r="C26" s="11">
        <v>20.299656666884218</v>
      </c>
      <c r="D26" s="11">
        <v>18.693343140144002</v>
      </c>
      <c r="E26" s="11">
        <v>19.244814614032503</v>
      </c>
      <c r="F26" s="11">
        <v>20.008184023690792</v>
      </c>
      <c r="G26" s="11"/>
      <c r="H26" s="11">
        <f t="shared" si="2"/>
        <v>1.3148408835467897</v>
      </c>
      <c r="I26" s="11">
        <f>'RD T1'!E25</f>
        <v>9.8744502690362541</v>
      </c>
      <c r="J26" s="11">
        <f t="shared" si="5"/>
        <v>11.189291152583044</v>
      </c>
      <c r="L26" s="10" t="str">
        <f>name!D22</f>
        <v>62 Leisure, travel and related personal service occupations</v>
      </c>
      <c r="M26" s="11">
        <v>5.4999555800473141</v>
      </c>
      <c r="N26" s="11">
        <v>6.0696315644882244</v>
      </c>
      <c r="O26" s="11">
        <v>5.3511353851048318</v>
      </c>
      <c r="P26" s="11">
        <v>5.7012104577454936</v>
      </c>
      <c r="Q26" s="11">
        <v>6.4761832558119323</v>
      </c>
      <c r="R26" s="11"/>
      <c r="S26" s="11">
        <f t="shared" si="3"/>
        <v>1.1250478707071006</v>
      </c>
      <c r="T26" s="11">
        <f>'RD T1'!T25</f>
        <v>2.5895013982540132</v>
      </c>
      <c r="U26" s="11">
        <f t="shared" si="6"/>
        <v>3.7145492689611137</v>
      </c>
      <c r="W26" s="10" t="str">
        <f>name!D22</f>
        <v>62 Leisure, travel and related personal service occupations</v>
      </c>
      <c r="X26" s="11">
        <v>13.613785298057092</v>
      </c>
      <c r="Y26" s="11">
        <v>14.230025102396006</v>
      </c>
      <c r="Z26" s="11">
        <v>13.342207755039178</v>
      </c>
      <c r="AA26" s="11">
        <v>13.543604156287016</v>
      </c>
      <c r="AB26" s="11">
        <v>13.532000767878852</v>
      </c>
      <c r="AC26" s="11"/>
      <c r="AD26" s="11">
        <f t="shared" si="4"/>
        <v>0.18979301283967409</v>
      </c>
      <c r="AE26" s="11">
        <f>'RD T1'!T54</f>
        <v>7.284948870782241</v>
      </c>
      <c r="AF26" s="11">
        <f t="shared" si="7"/>
        <v>7.4747418836219151</v>
      </c>
    </row>
    <row r="27" spans="1:32" x14ac:dyDescent="0.2">
      <c r="A27" s="10" t="str">
        <f>name!D23</f>
        <v>63 Community and civil enforcement occupations</v>
      </c>
      <c r="B27" s="11">
        <v>0.92153674136083585</v>
      </c>
      <c r="C27" s="11">
        <v>0.76972995558484236</v>
      </c>
      <c r="D27" s="11">
        <v>0.96662569985180646</v>
      </c>
      <c r="E27" s="11">
        <v>0.78829920591538127</v>
      </c>
      <c r="F27" s="11">
        <v>0.82194761051137422</v>
      </c>
      <c r="G27" s="11"/>
      <c r="H27" s="11">
        <f t="shared" si="2"/>
        <v>-0.14467808934043225</v>
      </c>
      <c r="I27" s="11">
        <f>'RD T1'!E26</f>
        <v>0.39772438352535733</v>
      </c>
      <c r="J27" s="11">
        <f t="shared" si="5"/>
        <v>0.25304629418492508</v>
      </c>
      <c r="L27" s="10" t="str">
        <f>name!D23</f>
        <v>63 Community and civil enforcement occupations</v>
      </c>
      <c r="M27" s="11">
        <v>0.68798986162049691</v>
      </c>
      <c r="N27" s="11">
        <v>0.49262672331060015</v>
      </c>
      <c r="O27" s="11">
        <v>0.72422316795501906</v>
      </c>
      <c r="P27" s="11">
        <v>0.46760127772217408</v>
      </c>
      <c r="Q27" s="11">
        <v>0.51047847213817787</v>
      </c>
      <c r="R27" s="11"/>
      <c r="S27" s="11">
        <f t="shared" si="3"/>
        <v>-0.21374469581684119</v>
      </c>
      <c r="T27" s="11">
        <f>'RD T1'!T26</f>
        <v>0.20563955942687345</v>
      </c>
      <c r="U27" s="11">
        <f t="shared" si="6"/>
        <v>-8.1051363899677376E-3</v>
      </c>
      <c r="W27" s="10" t="str">
        <f>name!D23</f>
        <v>63 Community and civil enforcement occupations</v>
      </c>
      <c r="X27" s="11">
        <v>0.23354687974033927</v>
      </c>
      <c r="Y27" s="11">
        <v>0.27710323227424283</v>
      </c>
      <c r="Z27" s="11">
        <v>0.24240253189678732</v>
      </c>
      <c r="AA27" s="11">
        <v>0.3206979281932078</v>
      </c>
      <c r="AB27" s="11">
        <v>0.31146913837319623</v>
      </c>
      <c r="AC27" s="11"/>
      <c r="AD27" s="11">
        <f t="shared" si="4"/>
        <v>6.9066606476408915E-2</v>
      </c>
      <c r="AE27" s="11">
        <f>'RD T1'!T55</f>
        <v>0.19208482409848385</v>
      </c>
      <c r="AF27" s="11">
        <f t="shared" si="7"/>
        <v>0.26115143057489276</v>
      </c>
    </row>
    <row r="28" spans="1:32" x14ac:dyDescent="0.2">
      <c r="A28" s="10" t="str">
        <f>name!D24</f>
        <v>71 Sales occupations</v>
      </c>
      <c r="B28" s="11">
        <v>50.083466427079436</v>
      </c>
      <c r="C28" s="11">
        <v>49.309584539829054</v>
      </c>
      <c r="D28" s="11">
        <v>49.480287032712432</v>
      </c>
      <c r="E28" s="11">
        <v>45.975472284888866</v>
      </c>
      <c r="F28" s="11">
        <v>43.747348898020178</v>
      </c>
      <c r="G28" s="11"/>
      <c r="H28" s="11">
        <f t="shared" si="2"/>
        <v>-5.7329381346922546</v>
      </c>
      <c r="I28" s="11">
        <f>'RD T1'!E27</f>
        <v>20.010276955399871</v>
      </c>
      <c r="J28" s="11">
        <f t="shared" si="5"/>
        <v>14.277338820707616</v>
      </c>
      <c r="L28" s="10" t="str">
        <f>name!D24</f>
        <v>71 Sales occupations</v>
      </c>
      <c r="M28" s="11">
        <v>21.543150044674281</v>
      </c>
      <c r="N28" s="11">
        <v>22.19288962804233</v>
      </c>
      <c r="O28" s="11">
        <v>22.203568308879717</v>
      </c>
      <c r="P28" s="11">
        <v>21.210159976695209</v>
      </c>
      <c r="Q28" s="11">
        <v>21.004908799570984</v>
      </c>
      <c r="R28" s="11"/>
      <c r="S28" s="11">
        <f t="shared" si="3"/>
        <v>-1.1986595093087331</v>
      </c>
      <c r="T28" s="11">
        <f>'RD T1'!T27</f>
        <v>7.0730520848447815</v>
      </c>
      <c r="U28" s="11">
        <f t="shared" si="6"/>
        <v>5.8743925755360484</v>
      </c>
      <c r="W28" s="10" t="str">
        <f>name!D24</f>
        <v>71 Sales occupations</v>
      </c>
      <c r="X28" s="11">
        <v>28.540316382405074</v>
      </c>
      <c r="Y28" s="11">
        <v>27.116694911786727</v>
      </c>
      <c r="Z28" s="11">
        <v>27.276718723832754</v>
      </c>
      <c r="AA28" s="11">
        <v>24.765312308193664</v>
      </c>
      <c r="AB28" s="11">
        <v>22.742440098449173</v>
      </c>
      <c r="AC28" s="11"/>
      <c r="AD28" s="11">
        <f t="shared" si="4"/>
        <v>-4.5342786253835818</v>
      </c>
      <c r="AE28" s="11">
        <f>'RD T1'!T56</f>
        <v>12.937224870555085</v>
      </c>
      <c r="AF28" s="11">
        <f t="shared" si="7"/>
        <v>8.4029462451715027</v>
      </c>
    </row>
    <row r="29" spans="1:32" x14ac:dyDescent="0.2">
      <c r="A29" s="10" t="str">
        <f>name!D25</f>
        <v>72 Customer service occupations</v>
      </c>
      <c r="B29" s="11">
        <v>11.768341374249609</v>
      </c>
      <c r="C29" s="11">
        <v>12.479255994484289</v>
      </c>
      <c r="D29" s="11">
        <v>12.819035034351625</v>
      </c>
      <c r="E29" s="11">
        <v>16.365404517665208</v>
      </c>
      <c r="F29" s="11">
        <v>18.541347890252432</v>
      </c>
      <c r="G29" s="11"/>
      <c r="H29" s="11">
        <f t="shared" si="2"/>
        <v>5.7223128559008067</v>
      </c>
      <c r="I29" s="11">
        <f>'RD T1'!E28</f>
        <v>7.6603745449251255</v>
      </c>
      <c r="J29" s="11">
        <f t="shared" si="5"/>
        <v>13.382687400825933</v>
      </c>
      <c r="L29" s="10" t="str">
        <f>name!D25</f>
        <v>72 Customer service occupations</v>
      </c>
      <c r="M29" s="11">
        <v>4.1832099207146447</v>
      </c>
      <c r="N29" s="11">
        <v>3.7575952292102786</v>
      </c>
      <c r="O29" s="11">
        <v>4.368998753161061</v>
      </c>
      <c r="P29" s="11">
        <v>6.0572606237999871</v>
      </c>
      <c r="Q29" s="11">
        <v>7.2321216076680583</v>
      </c>
      <c r="R29" s="11"/>
      <c r="S29" s="11">
        <f t="shared" si="3"/>
        <v>2.8631228545069973</v>
      </c>
      <c r="T29" s="11">
        <f>'RD T1'!T28</f>
        <v>2.1290117538543738</v>
      </c>
      <c r="U29" s="11">
        <f t="shared" si="6"/>
        <v>4.9921346083613711</v>
      </c>
      <c r="W29" s="10" t="str">
        <f>name!D25</f>
        <v>72 Customer service occupations</v>
      </c>
      <c r="X29" s="11">
        <v>7.585131453534963</v>
      </c>
      <c r="Y29" s="11">
        <v>8.721660765274013</v>
      </c>
      <c r="Z29" s="11">
        <v>8.450036281190572</v>
      </c>
      <c r="AA29" s="11">
        <v>10.308143893865214</v>
      </c>
      <c r="AB29" s="11">
        <v>11.309226282584357</v>
      </c>
      <c r="AC29" s="11"/>
      <c r="AD29" s="11">
        <f t="shared" si="4"/>
        <v>2.8591900013937845</v>
      </c>
      <c r="AE29" s="11">
        <f>'RD T1'!T57</f>
        <v>5.5313627910707508</v>
      </c>
      <c r="AF29" s="11">
        <f t="shared" si="7"/>
        <v>8.3905527924645362</v>
      </c>
    </row>
    <row r="30" spans="1:32" x14ac:dyDescent="0.2">
      <c r="A30" s="10" t="str">
        <f>name!D26</f>
        <v>81 Process, plant and machine operatives</v>
      </c>
      <c r="B30" s="11">
        <v>13.055688065125887</v>
      </c>
      <c r="C30" s="11">
        <v>12.79116220184188</v>
      </c>
      <c r="D30" s="11">
        <v>11.272802053261001</v>
      </c>
      <c r="E30" s="11">
        <v>13.769827290554302</v>
      </c>
      <c r="F30" s="11">
        <v>13.725400387923253</v>
      </c>
      <c r="G30" s="11"/>
      <c r="H30" s="11">
        <f t="shared" si="2"/>
        <v>2.4525983346622517</v>
      </c>
      <c r="I30" s="11">
        <f>'RD T1'!E29</f>
        <v>5.138125442110332</v>
      </c>
      <c r="J30" s="11">
        <f t="shared" si="5"/>
        <v>7.5907237767725837</v>
      </c>
      <c r="L30" s="10" t="str">
        <f>name!D26</f>
        <v>81 Process, plant and machine operatives</v>
      </c>
      <c r="M30" s="11">
        <v>10.854504088791876</v>
      </c>
      <c r="N30" s="11">
        <v>10.618764660710456</v>
      </c>
      <c r="O30" s="11">
        <v>9.3018360766481258</v>
      </c>
      <c r="P30" s="11">
        <v>11.432171857433826</v>
      </c>
      <c r="Q30" s="11">
        <v>11.375911297633651</v>
      </c>
      <c r="R30" s="11"/>
      <c r="S30" s="11">
        <f t="shared" si="3"/>
        <v>2.0740752209855255</v>
      </c>
      <c r="T30" s="11">
        <f>'RD T1'!T29</f>
        <v>4.0628311901340579</v>
      </c>
      <c r="U30" s="11">
        <f t="shared" si="6"/>
        <v>6.1369064111195835</v>
      </c>
      <c r="W30" s="10" t="str">
        <f>name!D26</f>
        <v>81 Process, plant and machine operatives</v>
      </c>
      <c r="X30" s="11">
        <v>2.2011839763339909</v>
      </c>
      <c r="Y30" s="11">
        <v>2.1723975411314171</v>
      </c>
      <c r="Z30" s="11">
        <v>1.9709659766128851</v>
      </c>
      <c r="AA30" s="11">
        <v>2.3376554331204926</v>
      </c>
      <c r="AB30" s="11">
        <v>2.3494890902895964</v>
      </c>
      <c r="AC30" s="11"/>
      <c r="AD30" s="11">
        <f t="shared" si="4"/>
        <v>0.37852311367671132</v>
      </c>
      <c r="AE30" s="11">
        <f>'RD T1'!T58</f>
        <v>1.0752942519762745</v>
      </c>
      <c r="AF30" s="11">
        <f t="shared" si="7"/>
        <v>1.4538173656529858</v>
      </c>
    </row>
    <row r="31" spans="1:32" x14ac:dyDescent="0.2">
      <c r="A31" s="10" t="str">
        <f>name!D27</f>
        <v>82 Transport and mobile machine drivers and operatives</v>
      </c>
      <c r="B31" s="11">
        <v>23.154454405131119</v>
      </c>
      <c r="C31" s="11">
        <v>24.77873827781195</v>
      </c>
      <c r="D31" s="11">
        <v>21.131128168801535</v>
      </c>
      <c r="E31" s="11">
        <v>22.858599598402321</v>
      </c>
      <c r="F31" s="11">
        <v>23.097877874414348</v>
      </c>
      <c r="G31" s="11"/>
      <c r="H31" s="11">
        <f t="shared" si="2"/>
        <v>1.9667497056128127</v>
      </c>
      <c r="I31" s="11">
        <f>'RD T1'!E30</f>
        <v>11.926219328221594</v>
      </c>
      <c r="J31" s="11">
        <f t="shared" si="5"/>
        <v>13.892969033834406</v>
      </c>
      <c r="L31" s="10" t="str">
        <f>name!D27</f>
        <v>82 Transport and mobile machine drivers and operatives</v>
      </c>
      <c r="M31" s="11">
        <v>20.950334155936392</v>
      </c>
      <c r="N31" s="11">
        <v>22.651806710020146</v>
      </c>
      <c r="O31" s="11">
        <v>19.296448434930202</v>
      </c>
      <c r="P31" s="11">
        <v>20.115847846171977</v>
      </c>
      <c r="Q31" s="11">
        <v>19.917167353060119</v>
      </c>
      <c r="R31" s="11"/>
      <c r="S31" s="11">
        <f t="shared" si="3"/>
        <v>0.62071891812991709</v>
      </c>
      <c r="T31" s="11">
        <f>'RD T1'!T30</f>
        <v>10.285979570344958</v>
      </c>
      <c r="U31" s="11">
        <f t="shared" si="6"/>
        <v>10.906698488474875</v>
      </c>
      <c r="W31" s="10" t="str">
        <f>name!D27</f>
        <v>82 Transport and mobile machine drivers and operatives</v>
      </c>
      <c r="X31" s="11">
        <v>2.2041202491947138</v>
      </c>
      <c r="Y31" s="11">
        <v>2.1269315677918175</v>
      </c>
      <c r="Z31" s="11">
        <v>1.8346797338713379</v>
      </c>
      <c r="AA31" s="11">
        <v>2.7427517522303373</v>
      </c>
      <c r="AB31" s="11">
        <v>3.1807105213542712</v>
      </c>
      <c r="AC31" s="11"/>
      <c r="AD31" s="11">
        <f t="shared" si="4"/>
        <v>1.3460307874829334</v>
      </c>
      <c r="AE31" s="11">
        <f>'RD T1'!T59</f>
        <v>1.6402397578766346</v>
      </c>
      <c r="AF31" s="11">
        <f t="shared" si="7"/>
        <v>2.9862705453595679</v>
      </c>
    </row>
    <row r="32" spans="1:32" x14ac:dyDescent="0.2">
      <c r="A32" s="10" t="str">
        <f>name!D28</f>
        <v>91 Elementary trades and related occupations</v>
      </c>
      <c r="B32" s="11">
        <v>10.92280558169367</v>
      </c>
      <c r="C32" s="11">
        <v>9.4685810469630258</v>
      </c>
      <c r="D32" s="11">
        <v>8.6653751863802739</v>
      </c>
      <c r="E32" s="11">
        <v>7.3643534999627231</v>
      </c>
      <c r="F32" s="11">
        <v>7.0584681030259881</v>
      </c>
      <c r="G32" s="11"/>
      <c r="H32" s="11">
        <f t="shared" si="2"/>
        <v>-1.6069070833542858</v>
      </c>
      <c r="I32" s="11">
        <f>'RD T1'!E31</f>
        <v>2.7358273378792162</v>
      </c>
      <c r="J32" s="11">
        <f t="shared" si="5"/>
        <v>1.1289202545249304</v>
      </c>
      <c r="L32" s="10" t="str">
        <f>name!D28</f>
        <v>91 Elementary trades and related occupations</v>
      </c>
      <c r="M32" s="11">
        <v>8.7486776567550226</v>
      </c>
      <c r="N32" s="11">
        <v>7.8176216234693241</v>
      </c>
      <c r="O32" s="11">
        <v>7.1206130982569098</v>
      </c>
      <c r="P32" s="11">
        <v>6.0052742999025908</v>
      </c>
      <c r="Q32" s="11">
        <v>5.7675720534012482</v>
      </c>
      <c r="R32" s="11"/>
      <c r="S32" s="11">
        <f t="shared" si="3"/>
        <v>-1.3530410448556616</v>
      </c>
      <c r="T32" s="11">
        <f>'RD T1'!T31</f>
        <v>1.9698721269346595</v>
      </c>
      <c r="U32" s="11">
        <f t="shared" si="6"/>
        <v>0.61683108207899795</v>
      </c>
      <c r="W32" s="10" t="str">
        <f>name!D28</f>
        <v>91 Elementary trades and related occupations</v>
      </c>
      <c r="X32" s="11">
        <v>2.1741279249386327</v>
      </c>
      <c r="Y32" s="11">
        <v>1.6509594234936962</v>
      </c>
      <c r="Z32" s="11">
        <v>1.5447620881233457</v>
      </c>
      <c r="AA32" s="11">
        <v>1.3590792000601355</v>
      </c>
      <c r="AB32" s="11">
        <v>1.2908960496247359</v>
      </c>
      <c r="AC32" s="11"/>
      <c r="AD32" s="11">
        <f t="shared" si="4"/>
        <v>-0.25386603849860978</v>
      </c>
      <c r="AE32" s="11">
        <f>'RD T1'!T60</f>
        <v>0.76595521094455665</v>
      </c>
      <c r="AF32" s="11">
        <f t="shared" si="7"/>
        <v>0.51208917244594687</v>
      </c>
    </row>
    <row r="33" spans="1:32" x14ac:dyDescent="0.2">
      <c r="A33" s="10" t="str">
        <f>name!D29</f>
        <v>92 Elementary administration and service occupations</v>
      </c>
      <c r="B33" s="11">
        <v>80.276035280943006</v>
      </c>
      <c r="C33" s="11">
        <v>80.182850940228477</v>
      </c>
      <c r="D33" s="11">
        <v>74.901468168407646</v>
      </c>
      <c r="E33" s="11">
        <v>78.117935719776952</v>
      </c>
      <c r="F33" s="11">
        <v>75.667825321477295</v>
      </c>
      <c r="G33" s="11"/>
      <c r="H33" s="11">
        <f t="shared" ref="H33" si="8">F33-D33</f>
        <v>0.76635715306964869</v>
      </c>
      <c r="I33" s="11">
        <f>'RD T1'!E32</f>
        <v>37.54074516230483</v>
      </c>
      <c r="J33" s="11">
        <f>SUM(H33:I33)</f>
        <v>38.307102315374479</v>
      </c>
      <c r="L33" s="10" t="str">
        <f>name!D29</f>
        <v>92 Elementary administration and service occupations</v>
      </c>
      <c r="M33" s="11">
        <v>37.367950729544333</v>
      </c>
      <c r="N33" s="11">
        <v>36.551482048417277</v>
      </c>
      <c r="O33" s="11">
        <v>34.6513922769876</v>
      </c>
      <c r="P33" s="11">
        <v>37.467676621393231</v>
      </c>
      <c r="Q33" s="11">
        <v>35.627399209486647</v>
      </c>
      <c r="R33" s="11"/>
      <c r="S33" s="11">
        <f t="shared" ref="S33" si="9">Q33-O33</f>
        <v>0.9760069324990468</v>
      </c>
      <c r="T33" s="11">
        <f>'RD T1'!T32</f>
        <v>14.363641462758759</v>
      </c>
      <c r="U33" s="11">
        <f t="shared" ref="U33" si="10">SUM(S33:T33)</f>
        <v>15.339648395257806</v>
      </c>
      <c r="W33" s="10" t="str">
        <f>name!D29</f>
        <v>92 Elementary administration and service occupations</v>
      </c>
      <c r="X33" s="11">
        <v>42.908084551398794</v>
      </c>
      <c r="Y33" s="11">
        <v>43.631368891811384</v>
      </c>
      <c r="Z33" s="11">
        <v>40.250075891420032</v>
      </c>
      <c r="AA33" s="11">
        <v>40.650259098383813</v>
      </c>
      <c r="AB33" s="11">
        <v>40.040426111990627</v>
      </c>
      <c r="AC33" s="11"/>
      <c r="AD33" s="11">
        <f t="shared" ref="AD33" si="11">AB33-Z33</f>
        <v>-0.20964977942940521</v>
      </c>
      <c r="AE33" s="11">
        <f>'RD T1'!T61</f>
        <v>23.177103699546059</v>
      </c>
      <c r="AF33" s="11">
        <f t="shared" ref="AF33" si="12">SUM(AD33:AE33)</f>
        <v>22.967453920116654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792.23499999999979</v>
      </c>
      <c r="C35" s="34">
        <f>SUM(C8:C33)</f>
        <v>823.41599999999994</v>
      </c>
      <c r="D35" s="34">
        <f>SUM(D8:D33)</f>
        <v>811.53599999999949</v>
      </c>
      <c r="E35" s="34">
        <f>SUM(E8:E33)</f>
        <v>839.06399999999974</v>
      </c>
      <c r="F35" s="34">
        <f>SUM(F8:F33)</f>
        <v>877.87200000000041</v>
      </c>
      <c r="G35" s="11"/>
      <c r="H35" s="34">
        <f>F35-D35</f>
        <v>66.336000000000922</v>
      </c>
      <c r="I35" s="34">
        <f>SUM(I8:I33)</f>
        <v>406.96628883609355</v>
      </c>
      <c r="J35" s="34">
        <f>SUM(J8:J33)</f>
        <v>473.30228883609442</v>
      </c>
      <c r="L35" s="231" t="str">
        <f>name!D3</f>
        <v>All occupations</v>
      </c>
      <c r="M35" s="34">
        <f>SUM(M8:M33)</f>
        <v>409.92366224570787</v>
      </c>
      <c r="N35" s="34">
        <f>SUM(N8:N33)</f>
        <v>421.23436846153947</v>
      </c>
      <c r="O35" s="34">
        <f>SUM(O8:O33)</f>
        <v>411.19958045879838</v>
      </c>
      <c r="P35" s="34">
        <f>SUM(P8:P33)</f>
        <v>425.1350885163215</v>
      </c>
      <c r="Q35" s="34">
        <f>SUM(Q8:Q33)</f>
        <v>443.62555946594102</v>
      </c>
      <c r="R35" s="11"/>
      <c r="S35" s="34">
        <f>Q35-O35</f>
        <v>32.425979007142644</v>
      </c>
      <c r="T35" s="34">
        <f>SUM(T8:T33)</f>
        <v>172.00283934051606</v>
      </c>
      <c r="U35" s="34">
        <f>SUM(U8:U33)</f>
        <v>204.42881834765871</v>
      </c>
      <c r="W35" s="231" t="str">
        <f>name!D3</f>
        <v>All occupations</v>
      </c>
      <c r="X35" s="34">
        <f>SUM(X8:X33)</f>
        <v>382.31133775429237</v>
      </c>
      <c r="Y35" s="34">
        <f>SUM(Y8:Y33)</f>
        <v>402.18163153846069</v>
      </c>
      <c r="Z35" s="34">
        <f>SUM(Z8:Z33)</f>
        <v>400.33641954120139</v>
      </c>
      <c r="AA35" s="34">
        <f>SUM(AA8:AA33)</f>
        <v>413.9289114836788</v>
      </c>
      <c r="AB35" s="34">
        <f>SUM(AB8:AB33)</f>
        <v>434.24644053405916</v>
      </c>
      <c r="AC35" s="11"/>
      <c r="AD35" s="34">
        <f t="shared" ref="AD35" si="13">AB35-Z35</f>
        <v>33.910020992857767</v>
      </c>
      <c r="AE35" s="34">
        <f>SUM(AE8:AE33)</f>
        <v>234.96344949557758</v>
      </c>
      <c r="AF35" s="34">
        <f>SUM(AF8:AF33)</f>
        <v>268.87347048843543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Dorset (Continued)</v>
      </c>
      <c r="L38" s="19" t="str">
        <f>CONCATENATE(L$1," (Continued)")</f>
        <v>Occupation Table 2.1  Males: Employment Change by Occupation (SOC 2020) and Replacement Demand, 2015-2035, Dorset (Continued)</v>
      </c>
      <c r="W38" s="19" t="str">
        <f>CONCATENATE(W$1," (Continued)")</f>
        <v>Occupation Table 2.2  Females: Employment Change by Occupation (SOC 2020) and Replacement Demand, 2015-2035, Dorset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7.8048236757181551</v>
      </c>
      <c r="C45" s="173">
        <f t="shared" si="20"/>
        <v>8.723851006081853</v>
      </c>
      <c r="D45" s="173">
        <f t="shared" si="20"/>
        <v>8.9928650442000873</v>
      </c>
      <c r="E45" s="173">
        <f t="shared" si="20"/>
        <v>8.2121694076471439</v>
      </c>
      <c r="F45" s="173">
        <f t="shared" si="20"/>
        <v>8.5993879992667654</v>
      </c>
      <c r="H45" s="68">
        <f t="shared" ref="H45:H70" si="21">IF(D8&gt;0,(H8/D8)*100,0)</f>
        <v>3.4410393894199371</v>
      </c>
      <c r="I45" s="69">
        <f t="shared" ref="I45:I70" si="22">IF(D8&gt;0,I8/D8*100,0)</f>
        <v>49.981245233060875</v>
      </c>
      <c r="J45" s="69">
        <f t="shared" ref="J45:J70" si="23">IF(D8&gt;0,(J8/D8)*100,0)</f>
        <v>53.422284622480809</v>
      </c>
      <c r="L45" t="str">
        <f t="shared" ref="L45:L70" si="24">L8</f>
        <v>11 Corporate managers and directors</v>
      </c>
      <c r="M45" s="173">
        <f t="shared" ref="M45:Q45" si="25">M8/M$35*100</f>
        <v>10.327324484900759</v>
      </c>
      <c r="N45" s="173">
        <f t="shared" si="25"/>
        <v>11.149282678121251</v>
      </c>
      <c r="O45" s="173">
        <f t="shared" si="25"/>
        <v>11.533918972733186</v>
      </c>
      <c r="P45" s="173">
        <f t="shared" si="25"/>
        <v>10.202321961722664</v>
      </c>
      <c r="Q45" s="173">
        <f t="shared" si="25"/>
        <v>10.308247623737129</v>
      </c>
      <c r="S45" s="68">
        <f t="shared" ref="S45:S70" si="26">IF(O8&gt;0,(S8/O8)*100,0)</f>
        <v>-3.5789528597647493</v>
      </c>
      <c r="T45" s="69">
        <f t="shared" ref="T45:T70" si="27">IF(O8&gt;0,T8/O8*100,0)</f>
        <v>43.639463186368275</v>
      </c>
      <c r="U45" s="69">
        <f t="shared" ref="U45:U70" si="28">IF(O8&gt;0,(U8/O8)*100,0)</f>
        <v>40.06051032660352</v>
      </c>
      <c r="W45" t="str">
        <f t="shared" ref="W45:W70" si="29">W8</f>
        <v>11 Corporate managers and directors</v>
      </c>
      <c r="X45" s="173">
        <f t="shared" ref="X45:AB45" si="30">X8/X$35*100</f>
        <v>5.100135983765739</v>
      </c>
      <c r="Y45" s="173">
        <f t="shared" si="30"/>
        <v>6.1835182347667228</v>
      </c>
      <c r="Z45" s="173">
        <f t="shared" si="30"/>
        <v>6.3828594131024863</v>
      </c>
      <c r="AA45" s="173">
        <f t="shared" si="30"/>
        <v>6.1681380322952739</v>
      </c>
      <c r="AB45" s="173">
        <f t="shared" si="30"/>
        <v>6.8536193845094946</v>
      </c>
      <c r="AD45" s="68">
        <f t="shared" ref="AD45:AD70" si="31">IF(Z8&gt;0,(AD8/Z8)*100,0)</f>
        <v>16.470481240975825</v>
      </c>
      <c r="AE45" s="69">
        <f t="shared" ref="AE45:AE70" si="32">IF(Z8&gt;0,AE8/Z8*100,0)</f>
        <v>61.751896464509073</v>
      </c>
      <c r="AF45" s="69">
        <f t="shared" ref="AF45:AF70" si="33">IF(Z8&gt;0,(AF8/Z8)*100,0)</f>
        <v>78.222377705484902</v>
      </c>
    </row>
    <row r="46" spans="1:32" x14ac:dyDescent="0.2">
      <c r="A46" t="str">
        <f t="shared" si="19"/>
        <v>12 Other managers and proprietors</v>
      </c>
      <c r="B46" s="173">
        <f t="shared" si="20"/>
        <v>3.5298453048350664</v>
      </c>
      <c r="C46" s="173">
        <f t="shared" si="20"/>
        <v>3.6086570050508455</v>
      </c>
      <c r="D46" s="173">
        <f t="shared" si="20"/>
        <v>3.6113412641181406</v>
      </c>
      <c r="E46" s="173">
        <f t="shared" si="20"/>
        <v>4.4186169380597224</v>
      </c>
      <c r="F46" s="173">
        <f t="shared" si="20"/>
        <v>4.9118901620246058</v>
      </c>
      <c r="H46" s="68">
        <f t="shared" si="21"/>
        <v>47.130775368603189</v>
      </c>
      <c r="I46" s="69">
        <f t="shared" si="22"/>
        <v>74.392556229402501</v>
      </c>
      <c r="J46" s="69">
        <f t="shared" si="23"/>
        <v>121.5233315980057</v>
      </c>
      <c r="L46" t="str">
        <f t="shared" si="24"/>
        <v>12 Other managers and proprietors</v>
      </c>
      <c r="M46" s="173">
        <f t="shared" ref="M46:Q46" si="34">M9/M$35*100</f>
        <v>3.9581444716511038</v>
      </c>
      <c r="N46" s="173">
        <f t="shared" si="34"/>
        <v>4.0488541491060452</v>
      </c>
      <c r="O46" s="173">
        <f t="shared" si="34"/>
        <v>3.9304791242312289</v>
      </c>
      <c r="P46" s="173">
        <f t="shared" si="34"/>
        <v>4.9043129868882529</v>
      </c>
      <c r="Q46" s="173">
        <f t="shared" si="34"/>
        <v>5.3792120325497024</v>
      </c>
      <c r="S46" s="68">
        <f t="shared" si="26"/>
        <v>47.651229060696529</v>
      </c>
      <c r="T46" s="69">
        <f t="shared" si="27"/>
        <v>67.181238243417667</v>
      </c>
      <c r="U46" s="69">
        <f t="shared" si="28"/>
        <v>114.8324673041142</v>
      </c>
      <c r="W46" t="str">
        <f t="shared" si="29"/>
        <v>12 Other managers and proprietors</v>
      </c>
      <c r="X46" s="173">
        <f t="shared" ref="X46:AB46" si="35">X9/X$35*100</f>
        <v>3.0706123560312912</v>
      </c>
      <c r="Y46" s="173">
        <f t="shared" si="35"/>
        <v>3.1476061975702665</v>
      </c>
      <c r="Z46" s="173">
        <f t="shared" si="35"/>
        <v>3.2835435725231141</v>
      </c>
      <c r="AA46" s="173">
        <f t="shared" si="35"/>
        <v>3.919771781362122</v>
      </c>
      <c r="AB46" s="173">
        <f t="shared" si="35"/>
        <v>4.4344747892989353</v>
      </c>
      <c r="AD46" s="68">
        <f t="shared" si="31"/>
        <v>46.490874991372436</v>
      </c>
      <c r="AE46" s="69">
        <f t="shared" si="32"/>
        <v>83.258907202925229</v>
      </c>
      <c r="AF46" s="69">
        <f t="shared" si="33"/>
        <v>129.74978219429767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6.5221047055003272</v>
      </c>
      <c r="C47" s="173">
        <f t="shared" si="20"/>
        <v>6.9062693679658951</v>
      </c>
      <c r="D47" s="173">
        <f t="shared" si="20"/>
        <v>7.272432447642327</v>
      </c>
      <c r="E47" s="173">
        <f t="shared" si="20"/>
        <v>7.480539113842255</v>
      </c>
      <c r="F47" s="173">
        <f t="shared" si="20"/>
        <v>7.8975933273356338</v>
      </c>
      <c r="H47" s="68">
        <f t="shared" si="21"/>
        <v>17.47311315671643</v>
      </c>
      <c r="I47" s="69">
        <f t="shared" si="22"/>
        <v>41.013519124361082</v>
      </c>
      <c r="J47" s="69">
        <f t="shared" si="23"/>
        <v>58.486632281077497</v>
      </c>
      <c r="L47" t="str">
        <f t="shared" si="24"/>
        <v>21 Science, research, engineering and technology professionals</v>
      </c>
      <c r="M47" s="173">
        <f t="shared" ref="M47:Q47" si="36">M10/M$35*100</f>
        <v>9.9806845861711295</v>
      </c>
      <c r="N47" s="173">
        <f t="shared" si="36"/>
        <v>10.735802614035963</v>
      </c>
      <c r="O47" s="173">
        <f t="shared" si="36"/>
        <v>10.945464757379506</v>
      </c>
      <c r="P47" s="173">
        <f t="shared" si="36"/>
        <v>10.883550097191657</v>
      </c>
      <c r="Q47" s="173">
        <f t="shared" si="36"/>
        <v>11.230252735446891</v>
      </c>
      <c r="S47" s="68">
        <f t="shared" si="26"/>
        <v>10.692761046524513</v>
      </c>
      <c r="T47" s="69">
        <f t="shared" si="27"/>
        <v>34.268544422605693</v>
      </c>
      <c r="U47" s="69">
        <f t="shared" si="28"/>
        <v>44.96130546913021</v>
      </c>
      <c r="W47" t="str">
        <f t="shared" si="29"/>
        <v>21 Science, research, engineering and technology professionals</v>
      </c>
      <c r="X47" s="173">
        <f t="shared" ref="X47:AB47" si="37">X10/X$35*100</f>
        <v>2.8137299050515168</v>
      </c>
      <c r="Y47" s="173">
        <f t="shared" si="37"/>
        <v>2.8953178676696205</v>
      </c>
      <c r="Z47" s="173">
        <f t="shared" si="37"/>
        <v>3.4997321109943664</v>
      </c>
      <c r="AA47" s="173">
        <f t="shared" si="37"/>
        <v>3.9853994038794971</v>
      </c>
      <c r="AB47" s="173">
        <f t="shared" si="37"/>
        <v>4.4929531128654796</v>
      </c>
      <c r="AD47" s="68">
        <f t="shared" si="31"/>
        <v>39.254183350764777</v>
      </c>
      <c r="AE47" s="69">
        <f t="shared" si="32"/>
        <v>62.68094362510088</v>
      </c>
      <c r="AF47" s="69">
        <f t="shared" si="33"/>
        <v>101.93512697586564</v>
      </c>
    </row>
    <row r="48" spans="1:32" x14ac:dyDescent="0.2">
      <c r="A48" t="str">
        <f t="shared" si="19"/>
        <v>22 Health professionals</v>
      </c>
      <c r="B48" s="173">
        <f t="shared" si="20"/>
        <v>3.6098594772346502</v>
      </c>
      <c r="C48" s="173">
        <f t="shared" si="20"/>
        <v>4.1089657045048043</v>
      </c>
      <c r="D48" s="173">
        <f t="shared" si="20"/>
        <v>4.0783612794592807</v>
      </c>
      <c r="E48" s="173">
        <f t="shared" si="20"/>
        <v>4.2396442773042384</v>
      </c>
      <c r="F48" s="173">
        <f t="shared" si="20"/>
        <v>4.3974834812796955</v>
      </c>
      <c r="H48" s="68">
        <f t="shared" si="21"/>
        <v>16.638500869080985</v>
      </c>
      <c r="I48" s="69">
        <f t="shared" si="22"/>
        <v>58.725616120352839</v>
      </c>
      <c r="J48" s="69">
        <f t="shared" si="23"/>
        <v>75.364116989433825</v>
      </c>
      <c r="L48" t="str">
        <f t="shared" si="24"/>
        <v>22 Health professionals</v>
      </c>
      <c r="M48" s="173">
        <f t="shared" ref="M48:Q48" si="38">M11/M$35*100</f>
        <v>1.4675473929341178</v>
      </c>
      <c r="N48" s="173">
        <f t="shared" si="38"/>
        <v>1.6727138432106115</v>
      </c>
      <c r="O48" s="173">
        <f t="shared" si="38"/>
        <v>1.8266923561929598</v>
      </c>
      <c r="P48" s="173">
        <f t="shared" si="38"/>
        <v>1.8769251250148193</v>
      </c>
      <c r="Q48" s="173">
        <f t="shared" si="38"/>
        <v>1.9392087969710174</v>
      </c>
      <c r="S48" s="68">
        <f t="shared" si="26"/>
        <v>14.531001487301415</v>
      </c>
      <c r="T48" s="69">
        <f t="shared" si="27"/>
        <v>40.322061790027888</v>
      </c>
      <c r="U48" s="69">
        <f t="shared" si="28"/>
        <v>54.853063277329305</v>
      </c>
      <c r="W48" t="str">
        <f t="shared" si="29"/>
        <v>22 Health professionals</v>
      </c>
      <c r="X48" s="173">
        <f t="shared" ref="X48:AB48" si="39">X11/X$35*100</f>
        <v>5.9068994249071123</v>
      </c>
      <c r="Y48" s="173">
        <f t="shared" si="39"/>
        <v>6.6606312549176092</v>
      </c>
      <c r="Z48" s="173">
        <f t="shared" si="39"/>
        <v>6.3911294199155453</v>
      </c>
      <c r="AA48" s="173">
        <f t="shared" si="39"/>
        <v>6.6663286380253775</v>
      </c>
      <c r="AB48" s="173">
        <f t="shared" si="39"/>
        <v>6.9088534784780036</v>
      </c>
      <c r="AD48" s="68">
        <f t="shared" si="31"/>
        <v>17.257204717638345</v>
      </c>
      <c r="AE48" s="69">
        <f t="shared" si="32"/>
        <v>64.128393454357521</v>
      </c>
      <c r="AF48" s="69">
        <f t="shared" si="33"/>
        <v>81.385598171995866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4.1449259818239641</v>
      </c>
      <c r="C49" s="173">
        <f t="shared" si="20"/>
        <v>4.1422296405809824</v>
      </c>
      <c r="D49" s="173">
        <f t="shared" si="20"/>
        <v>4.2252803631476015</v>
      </c>
      <c r="E49" s="173">
        <f t="shared" si="20"/>
        <v>4.264869294514563</v>
      </c>
      <c r="F49" s="173">
        <f t="shared" si="20"/>
        <v>4.4496677626276462</v>
      </c>
      <c r="H49" s="68">
        <f t="shared" si="21"/>
        <v>13.918815665393899</v>
      </c>
      <c r="I49" s="69">
        <f t="shared" si="22"/>
        <v>55.012007038960952</v>
      </c>
      <c r="J49" s="69">
        <f t="shared" si="23"/>
        <v>68.930822704354853</v>
      </c>
      <c r="L49" t="str">
        <f t="shared" si="24"/>
        <v>23 Teaching and other educational professionals</v>
      </c>
      <c r="M49" s="173">
        <f t="shared" ref="M49:Q49" si="40">M12/M$35*100</f>
        <v>2.4995590432029391</v>
      </c>
      <c r="N49" s="173">
        <f t="shared" si="40"/>
        <v>2.3954288944481781</v>
      </c>
      <c r="O49" s="173">
        <f t="shared" si="40"/>
        <v>2.6028459336871816</v>
      </c>
      <c r="P49" s="173">
        <f t="shared" si="40"/>
        <v>2.7381798642695783</v>
      </c>
      <c r="Q49" s="173">
        <f t="shared" si="40"/>
        <v>2.8528717413060285</v>
      </c>
      <c r="S49" s="68">
        <f t="shared" si="26"/>
        <v>18.249055903074389</v>
      </c>
      <c r="T49" s="69">
        <f t="shared" si="27"/>
        <v>47.442788939115935</v>
      </c>
      <c r="U49" s="69">
        <f t="shared" si="28"/>
        <v>65.691844842190335</v>
      </c>
      <c r="W49" t="str">
        <f t="shared" si="29"/>
        <v>23 Teaching and other educational professionals</v>
      </c>
      <c r="X49" s="173">
        <f t="shared" ref="X49:AB49" si="41">X12/X$35*100</f>
        <v>5.9091290660940263</v>
      </c>
      <c r="Y49" s="173">
        <f t="shared" si="41"/>
        <v>5.9717823884543781</v>
      </c>
      <c r="Z49" s="173">
        <f t="shared" si="41"/>
        <v>5.8917396812396206</v>
      </c>
      <c r="AA49" s="173">
        <f t="shared" si="41"/>
        <v>5.8328903436789865</v>
      </c>
      <c r="AB49" s="173">
        <f t="shared" si="41"/>
        <v>6.0809523563265335</v>
      </c>
      <c r="AD49" s="68">
        <f t="shared" si="31"/>
        <v>11.953897507781694</v>
      </c>
      <c r="AE49" s="69">
        <f t="shared" si="32"/>
        <v>58.446664994862253</v>
      </c>
      <c r="AF49" s="69">
        <f t="shared" si="33"/>
        <v>70.400562502643936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6.2734738057314221</v>
      </c>
      <c r="C50" s="173">
        <f t="shared" si="20"/>
        <v>6.936289212727365</v>
      </c>
      <c r="D50" s="173">
        <f t="shared" si="20"/>
        <v>7.5076558073216209</v>
      </c>
      <c r="E50" s="173">
        <f t="shared" si="20"/>
        <v>8.1515445243978935</v>
      </c>
      <c r="F50" s="173">
        <f t="shared" si="20"/>
        <v>8.7203908103720771</v>
      </c>
      <c r="H50" s="68">
        <f t="shared" si="21"/>
        <v>25.647832715758916</v>
      </c>
      <c r="I50" s="69">
        <f t="shared" si="22"/>
        <v>54.849994070214805</v>
      </c>
      <c r="J50" s="69">
        <f t="shared" si="23"/>
        <v>80.497826785973714</v>
      </c>
      <c r="L50" t="str">
        <f t="shared" si="24"/>
        <v>24 Business, media and public service professionals</v>
      </c>
      <c r="M50" s="173">
        <f t="shared" ref="M50:Q50" si="42">M13/M$35*100</f>
        <v>7.1427329548231873</v>
      </c>
      <c r="N50" s="173">
        <f t="shared" si="42"/>
        <v>7.5839925833831492</v>
      </c>
      <c r="O50" s="173">
        <f t="shared" si="42"/>
        <v>8.1729225762374771</v>
      </c>
      <c r="P50" s="173">
        <f t="shared" si="42"/>
        <v>8.9604687101583362</v>
      </c>
      <c r="Q50" s="173">
        <f t="shared" si="42"/>
        <v>9.4284412167446359</v>
      </c>
      <c r="S50" s="68">
        <f t="shared" si="26"/>
        <v>24.459029494153377</v>
      </c>
      <c r="T50" s="69">
        <f t="shared" si="27"/>
        <v>48.635621963658849</v>
      </c>
      <c r="U50" s="69">
        <f t="shared" si="28"/>
        <v>73.094651457812219</v>
      </c>
      <c r="W50" t="str">
        <f t="shared" si="29"/>
        <v>24 Business, media and public service professionals</v>
      </c>
      <c r="X50" s="173">
        <f t="shared" ref="X50:AB50" si="43">X13/X$35*100</f>
        <v>5.3414326689726197</v>
      </c>
      <c r="Y50" s="173">
        <f t="shared" si="43"/>
        <v>6.2579018899524872</v>
      </c>
      <c r="Z50" s="173">
        <f t="shared" si="43"/>
        <v>6.8243369711665807</v>
      </c>
      <c r="AA50" s="173">
        <f t="shared" si="43"/>
        <v>7.3207205694255855</v>
      </c>
      <c r="AB50" s="173">
        <f t="shared" si="43"/>
        <v>7.9970475003594332</v>
      </c>
      <c r="AD50" s="68">
        <f t="shared" si="31"/>
        <v>27.110193247148541</v>
      </c>
      <c r="AE50" s="69">
        <f t="shared" si="32"/>
        <v>62.494364753973976</v>
      </c>
      <c r="AF50" s="69">
        <f t="shared" si="33"/>
        <v>89.604558001122513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1.6618908357957602</v>
      </c>
      <c r="C51" s="173">
        <f t="shared" si="20"/>
        <v>1.8095702499022408</v>
      </c>
      <c r="D51" s="173">
        <f t="shared" si="20"/>
        <v>1.9967332766715018</v>
      </c>
      <c r="E51" s="173">
        <f t="shared" si="20"/>
        <v>1.7192906379988666</v>
      </c>
      <c r="F51" s="173">
        <f t="shared" si="20"/>
        <v>1.76568937454109</v>
      </c>
      <c r="H51" s="68">
        <f t="shared" si="21"/>
        <v>-4.3428020601458197</v>
      </c>
      <c r="I51" s="69">
        <f t="shared" si="22"/>
        <v>38.110523597517854</v>
      </c>
      <c r="J51" s="69">
        <f t="shared" si="23"/>
        <v>33.767721537372033</v>
      </c>
      <c r="L51" t="str">
        <f t="shared" si="24"/>
        <v>31 Science, engineering and technology associate professionals</v>
      </c>
      <c r="M51" s="173">
        <f t="shared" ref="M51:Q51" si="44">M14/M$35*100</f>
        <v>2.2187933827458086</v>
      </c>
      <c r="N51" s="173">
        <f t="shared" si="44"/>
        <v>2.5486833565305052</v>
      </c>
      <c r="O51" s="173">
        <f t="shared" si="44"/>
        <v>2.7099316268292877</v>
      </c>
      <c r="P51" s="173">
        <f t="shared" si="44"/>
        <v>2.1633831531892787</v>
      </c>
      <c r="Q51" s="173">
        <f t="shared" si="44"/>
        <v>2.1025249429955886</v>
      </c>
      <c r="S51" s="68">
        <f t="shared" si="26"/>
        <v>-16.295902082111084</v>
      </c>
      <c r="T51" s="69">
        <f t="shared" si="27"/>
        <v>30.596177228747358</v>
      </c>
      <c r="U51" s="69">
        <f t="shared" si="28"/>
        <v>14.30027514663627</v>
      </c>
      <c r="W51" t="str">
        <f t="shared" si="29"/>
        <v>31 Science, engineering and technology associate professionals</v>
      </c>
      <c r="X51" s="173">
        <f t="shared" ref="X51:AB51" si="45">X14/X$35*100</f>
        <v>1.0647661653617284</v>
      </c>
      <c r="Y51" s="173">
        <f t="shared" si="45"/>
        <v>1.0354427953458549</v>
      </c>
      <c r="Z51" s="173">
        <f t="shared" si="45"/>
        <v>1.2641822319654434</v>
      </c>
      <c r="AA51" s="173">
        <f t="shared" si="45"/>
        <v>1.263175335305498</v>
      </c>
      <c r="AB51" s="173">
        <f t="shared" si="45"/>
        <v>1.4215786264601582</v>
      </c>
      <c r="AD51" s="68">
        <f t="shared" si="31"/>
        <v>21.975433352210285</v>
      </c>
      <c r="AE51" s="69">
        <f t="shared" si="32"/>
        <v>54.655548431232305</v>
      </c>
      <c r="AF51" s="69">
        <f t="shared" si="33"/>
        <v>76.630981783442593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1.6118117314141818</v>
      </c>
      <c r="C52" s="173">
        <f t="shared" si="20"/>
        <v>1.7447134240688895</v>
      </c>
      <c r="D52" s="173">
        <f t="shared" si="20"/>
        <v>1.7812463785664343</v>
      </c>
      <c r="E52" s="173">
        <f t="shared" si="20"/>
        <v>1.7505118430529389</v>
      </c>
      <c r="F52" s="173">
        <f t="shared" si="20"/>
        <v>1.8436864553129266</v>
      </c>
      <c r="H52" s="68">
        <f t="shared" si="21"/>
        <v>11.966081144712721</v>
      </c>
      <c r="I52" s="69">
        <f t="shared" si="22"/>
        <v>59.830795702323726</v>
      </c>
      <c r="J52" s="69">
        <f t="shared" si="23"/>
        <v>71.796876847036444</v>
      </c>
      <c r="L52" t="str">
        <f t="shared" si="24"/>
        <v>32 Health and social care associate professionals</v>
      </c>
      <c r="M52" s="173">
        <f t="shared" ref="M52:Q52" si="46">M15/M$35*100</f>
        <v>0.6384445338468534</v>
      </c>
      <c r="N52" s="173">
        <f t="shared" si="46"/>
        <v>0.62494381637100704</v>
      </c>
      <c r="O52" s="173">
        <f t="shared" si="46"/>
        <v>0.72121889529382621</v>
      </c>
      <c r="P52" s="173">
        <f t="shared" si="46"/>
        <v>0.63044396045694862</v>
      </c>
      <c r="Q52" s="173">
        <f t="shared" si="46"/>
        <v>0.64651933325353139</v>
      </c>
      <c r="S52" s="68">
        <f t="shared" si="26"/>
        <v>-3.2884559191113274</v>
      </c>
      <c r="T52" s="69">
        <f t="shared" si="27"/>
        <v>42.715073085904635</v>
      </c>
      <c r="U52" s="69">
        <f t="shared" si="28"/>
        <v>39.426617166793307</v>
      </c>
      <c r="W52" t="str">
        <f t="shared" si="29"/>
        <v>32 Health and social care associate professionals</v>
      </c>
      <c r="X52" s="173">
        <f t="shared" ref="X52:AB52" si="47">X15/X$35*100</f>
        <v>2.6554800899839641</v>
      </c>
      <c r="Y52" s="173">
        <f t="shared" si="47"/>
        <v>2.9175303966310393</v>
      </c>
      <c r="Z52" s="173">
        <f t="shared" si="47"/>
        <v>2.8700377927875715</v>
      </c>
      <c r="AA52" s="173">
        <f t="shared" si="47"/>
        <v>2.9009029976715524</v>
      </c>
      <c r="AB52" s="173">
        <f t="shared" si="47"/>
        <v>3.0667107215444753</v>
      </c>
      <c r="AD52" s="68">
        <f t="shared" si="31"/>
        <v>15.903449761629304</v>
      </c>
      <c r="AE52" s="69">
        <f t="shared" si="32"/>
        <v>64.248557369149736</v>
      </c>
      <c r="AF52" s="69">
        <f t="shared" si="33"/>
        <v>80.15200713077904</v>
      </c>
    </row>
    <row r="53" spans="1:32" x14ac:dyDescent="0.2">
      <c r="A53" t="str">
        <f t="shared" si="19"/>
        <v>33 Protective service occupations</v>
      </c>
      <c r="B53" s="173">
        <f t="shared" si="20"/>
        <v>1.3458694001181259</v>
      </c>
      <c r="C53" s="173">
        <f t="shared" si="20"/>
        <v>1.2480738492719874</v>
      </c>
      <c r="D53" s="173">
        <f t="shared" si="20"/>
        <v>1.3466020967913788</v>
      </c>
      <c r="E53" s="173">
        <f t="shared" si="20"/>
        <v>1.5322497070947663</v>
      </c>
      <c r="F53" s="173">
        <f t="shared" si="20"/>
        <v>1.6637827448115057</v>
      </c>
      <c r="H53" s="68">
        <f t="shared" si="21"/>
        <v>33.653623287956144</v>
      </c>
      <c r="I53" s="69">
        <f t="shared" si="22"/>
        <v>42.363160062417748</v>
      </c>
      <c r="J53" s="69">
        <f t="shared" si="23"/>
        <v>76.016783350373885</v>
      </c>
      <c r="L53" t="str">
        <f t="shared" si="24"/>
        <v>33 Protective service occupations</v>
      </c>
      <c r="M53" s="173">
        <f t="shared" ref="M53:Q53" si="48">M16/M$35*100</f>
        <v>2.0256052998579164</v>
      </c>
      <c r="N53" s="173">
        <f t="shared" si="48"/>
        <v>1.8298195929603502</v>
      </c>
      <c r="O53" s="173">
        <f t="shared" si="48"/>
        <v>1.9546099387674341</v>
      </c>
      <c r="P53" s="173">
        <f t="shared" si="48"/>
        <v>2.1255403872898766</v>
      </c>
      <c r="Q53" s="173">
        <f t="shared" si="48"/>
        <v>2.1765389974365426</v>
      </c>
      <c r="S53" s="68">
        <f t="shared" si="26"/>
        <v>20.135192145092464</v>
      </c>
      <c r="T53" s="69">
        <f t="shared" si="27"/>
        <v>32.090468662652896</v>
      </c>
      <c r="U53" s="69">
        <f t="shared" si="28"/>
        <v>52.225660807745356</v>
      </c>
      <c r="W53" t="str">
        <f t="shared" si="29"/>
        <v>33 Protective service occupations</v>
      </c>
      <c r="X53" s="173">
        <f t="shared" ref="X53:AB53" si="49">X16/X$35*100</f>
        <v>0.61703977393451692</v>
      </c>
      <c r="Y53" s="173">
        <f t="shared" si="49"/>
        <v>0.63876879471152825</v>
      </c>
      <c r="Z53" s="173">
        <f t="shared" si="49"/>
        <v>0.72209591316028265</v>
      </c>
      <c r="AA53" s="173">
        <f t="shared" si="49"/>
        <v>0.92289704086864144</v>
      </c>
      <c r="AB53" s="173">
        <f t="shared" si="49"/>
        <v>1.1399516705471249</v>
      </c>
      <c r="AD53" s="68">
        <f t="shared" si="31"/>
        <v>71.23901416720723</v>
      </c>
      <c r="AE53" s="69">
        <f t="shared" si="32"/>
        <v>70.924397499049022</v>
      </c>
      <c r="AF53" s="69">
        <f t="shared" si="33"/>
        <v>142.16341166625625</v>
      </c>
    </row>
    <row r="54" spans="1:32" x14ac:dyDescent="0.2">
      <c r="A54" t="str">
        <f t="shared" si="19"/>
        <v>34 Culture, media and sports occupations</v>
      </c>
      <c r="B54" s="173">
        <f t="shared" si="20"/>
        <v>2.2562027183114175</v>
      </c>
      <c r="C54" s="173">
        <f t="shared" si="20"/>
        <v>2.0474320512704236</v>
      </c>
      <c r="D54" s="173">
        <f t="shared" si="20"/>
        <v>2.140876115539422</v>
      </c>
      <c r="E54" s="173">
        <f t="shared" si="20"/>
        <v>2.0932861628399539</v>
      </c>
      <c r="F54" s="173">
        <f t="shared" si="20"/>
        <v>2.2223819795684601</v>
      </c>
      <c r="H54" s="68">
        <f t="shared" si="21"/>
        <v>12.292455098736211</v>
      </c>
      <c r="I54" s="69">
        <f t="shared" si="22"/>
        <v>48.492435946390479</v>
      </c>
      <c r="J54" s="69">
        <f t="shared" si="23"/>
        <v>60.784891045126685</v>
      </c>
      <c r="L54" t="str">
        <f t="shared" si="24"/>
        <v>34 Culture, media and sports occupations</v>
      </c>
      <c r="M54" s="173">
        <f t="shared" ref="M54:Q54" si="50">M17/M$35*100</f>
        <v>2.368426938498577</v>
      </c>
      <c r="N54" s="173">
        <f t="shared" si="50"/>
        <v>2.0545623278999847</v>
      </c>
      <c r="O54" s="173">
        <f t="shared" si="50"/>
        <v>2.0778041402669407</v>
      </c>
      <c r="P54" s="173">
        <f t="shared" si="50"/>
        <v>2.0741159885219602</v>
      </c>
      <c r="Q54" s="173">
        <f t="shared" si="50"/>
        <v>2.2734067141866521</v>
      </c>
      <c r="S54" s="68">
        <f t="shared" si="26"/>
        <v>18.041964380016857</v>
      </c>
      <c r="T54" s="69">
        <f t="shared" si="27"/>
        <v>43.023230378982895</v>
      </c>
      <c r="U54" s="69">
        <f t="shared" si="28"/>
        <v>61.065194758999738</v>
      </c>
      <c r="W54" t="str">
        <f t="shared" si="29"/>
        <v>34 Culture, media and sports occupations</v>
      </c>
      <c r="X54" s="173">
        <f t="shared" ref="X54:AB54" si="51">X17/X$35*100</f>
        <v>2.1358731366620298</v>
      </c>
      <c r="Y54" s="173">
        <f t="shared" si="51"/>
        <v>2.0399639887397676</v>
      </c>
      <c r="Z54" s="173">
        <f t="shared" si="51"/>
        <v>2.2056595539297486</v>
      </c>
      <c r="AA54" s="173">
        <f t="shared" si="51"/>
        <v>2.1129753257117612</v>
      </c>
      <c r="AB54" s="173">
        <f t="shared" si="51"/>
        <v>2.1702551816751785</v>
      </c>
      <c r="AD54" s="68">
        <f t="shared" si="31"/>
        <v>6.7292577103239077</v>
      </c>
      <c r="AE54" s="69">
        <f t="shared" si="32"/>
        <v>53.784412816199946</v>
      </c>
      <c r="AF54" s="69">
        <f t="shared" si="33"/>
        <v>60.513670526523846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6.5930036008213344</v>
      </c>
      <c r="C55" s="173">
        <f t="shared" si="52"/>
        <v>6.6953352162768125</v>
      </c>
      <c r="D55" s="173">
        <f t="shared" si="52"/>
        <v>7.0172101269493119</v>
      </c>
      <c r="E55" s="173">
        <f t="shared" si="52"/>
        <v>6.5807831112216704</v>
      </c>
      <c r="F55" s="173">
        <f t="shared" si="52"/>
        <v>6.5559110799474158</v>
      </c>
      <c r="H55" s="68">
        <f t="shared" si="21"/>
        <v>1.0629521464356089</v>
      </c>
      <c r="I55" s="69">
        <f t="shared" si="22"/>
        <v>45.340674132465701</v>
      </c>
      <c r="J55" s="69">
        <f t="shared" si="23"/>
        <v>46.403626278901314</v>
      </c>
      <c r="L55" t="str">
        <f t="shared" si="24"/>
        <v>35 Business and public service associate professionals</v>
      </c>
      <c r="M55" s="173">
        <f t="shared" ref="M55:Q55" si="53">M18/M$35*100</f>
        <v>6.7030492933390011</v>
      </c>
      <c r="N55" s="173">
        <f t="shared" si="53"/>
        <v>6.6709869105030561</v>
      </c>
      <c r="O55" s="173">
        <f t="shared" si="53"/>
        <v>7.1378712687912724</v>
      </c>
      <c r="P55" s="173">
        <f t="shared" si="53"/>
        <v>6.496339820301289</v>
      </c>
      <c r="Q55" s="173">
        <f t="shared" si="53"/>
        <v>6.2506618606158328</v>
      </c>
      <c r="S55" s="68">
        <f t="shared" si="26"/>
        <v>-5.5240665300432141</v>
      </c>
      <c r="T55" s="69">
        <f t="shared" si="27"/>
        <v>36.410342157883399</v>
      </c>
      <c r="U55" s="69">
        <f t="shared" si="28"/>
        <v>30.886275627840188</v>
      </c>
      <c r="W55" t="str">
        <f t="shared" si="29"/>
        <v>35 Business and public service associate professionals</v>
      </c>
      <c r="X55" s="173">
        <f t="shared" ref="X55:AB55" si="54">X18/X$35*100</f>
        <v>6.4750098903648814</v>
      </c>
      <c r="Y55" s="173">
        <f t="shared" si="54"/>
        <v>6.7208369856303447</v>
      </c>
      <c r="Z55" s="173">
        <f t="shared" si="54"/>
        <v>6.8932748353264515</v>
      </c>
      <c r="AA55" s="173">
        <f t="shared" si="54"/>
        <v>6.6675125107974731</v>
      </c>
      <c r="AB55" s="173">
        <f t="shared" si="54"/>
        <v>6.867753257711656</v>
      </c>
      <c r="AD55" s="68">
        <f t="shared" si="31"/>
        <v>8.0687818124619319</v>
      </c>
      <c r="AE55" s="69">
        <f t="shared" si="32"/>
        <v>54.838807923766808</v>
      </c>
      <c r="AF55" s="69">
        <f t="shared" si="33"/>
        <v>62.907589736228744</v>
      </c>
    </row>
    <row r="56" spans="1:32" x14ac:dyDescent="0.2">
      <c r="A56" t="str">
        <f t="shared" si="19"/>
        <v>41 Administrative occupations</v>
      </c>
      <c r="B56" s="173">
        <f t="shared" si="52"/>
        <v>8.5273787665910916</v>
      </c>
      <c r="C56" s="173">
        <f t="shared" si="52"/>
        <v>7.9275450552929216</v>
      </c>
      <c r="D56" s="173">
        <f t="shared" si="52"/>
        <v>8.2982049501015371</v>
      </c>
      <c r="E56" s="173">
        <f t="shared" si="52"/>
        <v>7.3015260407814209</v>
      </c>
      <c r="F56" s="173">
        <f t="shared" si="52"/>
        <v>6.421781420968335</v>
      </c>
      <c r="H56" s="68">
        <f t="shared" si="21"/>
        <v>-16.286640737666634</v>
      </c>
      <c r="I56" s="69">
        <f t="shared" si="22"/>
        <v>44.85697470061033</v>
      </c>
      <c r="J56" s="69">
        <f t="shared" si="23"/>
        <v>28.5703339629437</v>
      </c>
      <c r="L56" t="str">
        <f t="shared" si="24"/>
        <v>41 Administrative occupations</v>
      </c>
      <c r="M56" s="173">
        <f t="shared" ref="M56:Q56" si="55">M19/M$35*100</f>
        <v>4.1236011511838857</v>
      </c>
      <c r="N56" s="173">
        <f t="shared" si="55"/>
        <v>3.6765060340222573</v>
      </c>
      <c r="O56" s="173">
        <f t="shared" si="55"/>
        <v>4.4294419888258032</v>
      </c>
      <c r="P56" s="173">
        <f t="shared" si="55"/>
        <v>4.0133558688619404</v>
      </c>
      <c r="Q56" s="173">
        <f t="shared" si="55"/>
        <v>4.0761238512408227</v>
      </c>
      <c r="S56" s="68">
        <f t="shared" si="26"/>
        <v>-0.71988985098914626</v>
      </c>
      <c r="T56" s="69">
        <f t="shared" si="27"/>
        <v>35.462366717239952</v>
      </c>
      <c r="U56" s="69">
        <f t="shared" si="28"/>
        <v>34.742476866250804</v>
      </c>
      <c r="W56" t="str">
        <f t="shared" si="29"/>
        <v>41 Administrative occupations</v>
      </c>
      <c r="X56" s="173">
        <f t="shared" ref="X56:AB56" si="56">X19/X$35*100</f>
        <v>13.249217931569198</v>
      </c>
      <c r="Y56" s="173">
        <f t="shared" si="56"/>
        <v>12.379970519331206</v>
      </c>
      <c r="Z56" s="173">
        <f t="shared" si="56"/>
        <v>12.271947105247612</v>
      </c>
      <c r="AA56" s="173">
        <f t="shared" si="56"/>
        <v>10.678715887426952</v>
      </c>
      <c r="AB56" s="173">
        <f t="shared" si="56"/>
        <v>8.8181019305990329</v>
      </c>
      <c r="AD56" s="68">
        <f t="shared" si="31"/>
        <v>-22.057773713054743</v>
      </c>
      <c r="AE56" s="69">
        <f t="shared" si="32"/>
        <v>48.339880820093178</v>
      </c>
      <c r="AF56" s="69">
        <f t="shared" si="33"/>
        <v>26.282107107038438</v>
      </c>
    </row>
    <row r="57" spans="1:32" x14ac:dyDescent="0.2">
      <c r="A57" t="str">
        <f t="shared" si="19"/>
        <v>42 Secretarial and related occupations</v>
      </c>
      <c r="B57" s="173">
        <f t="shared" si="52"/>
        <v>2.5274995785551448</v>
      </c>
      <c r="C57" s="173">
        <f t="shared" si="52"/>
        <v>2.1771528249764946</v>
      </c>
      <c r="D57" s="173">
        <f t="shared" si="52"/>
        <v>2.1587665794408708</v>
      </c>
      <c r="E57" s="173">
        <f t="shared" si="52"/>
        <v>2.1470846778062955</v>
      </c>
      <c r="F57" s="173">
        <f t="shared" si="52"/>
        <v>1.6412541625637207</v>
      </c>
      <c r="H57" s="68">
        <f t="shared" si="21"/>
        <v>-17.758019189956531</v>
      </c>
      <c r="I57" s="69">
        <f t="shared" si="22"/>
        <v>50.900986301134395</v>
      </c>
      <c r="J57" s="69">
        <f t="shared" si="23"/>
        <v>33.142967111177867</v>
      </c>
      <c r="L57" t="str">
        <f t="shared" si="24"/>
        <v>42 Secretarial and related occupations</v>
      </c>
      <c r="M57" s="173">
        <f t="shared" ref="M57:Q57" si="57">M20/M$35*100</f>
        <v>0.22913400406668075</v>
      </c>
      <c r="N57" s="173">
        <f t="shared" si="57"/>
        <v>0.17950797598196316</v>
      </c>
      <c r="O57" s="173">
        <f t="shared" si="57"/>
        <v>0.16608546867067858</v>
      </c>
      <c r="P57" s="173">
        <f t="shared" si="57"/>
        <v>0.22047950353523013</v>
      </c>
      <c r="Q57" s="173">
        <f t="shared" si="57"/>
        <v>0.24488421740873245</v>
      </c>
      <c r="S57" s="68">
        <f t="shared" si="26"/>
        <v>59.07174926797363</v>
      </c>
      <c r="T57" s="69">
        <f t="shared" si="27"/>
        <v>45.272849610276758</v>
      </c>
      <c r="U57" s="69">
        <f t="shared" si="28"/>
        <v>104.34459887825038</v>
      </c>
      <c r="W57" t="str">
        <f t="shared" si="29"/>
        <v>42 Secretarial and related occupations</v>
      </c>
      <c r="X57" s="173">
        <f t="shared" ref="X57:AB57" si="58">X20/X$35*100</f>
        <v>4.9918639340775632</v>
      </c>
      <c r="Y57" s="173">
        <f t="shared" si="58"/>
        <v>4.2694330297132623</v>
      </c>
      <c r="Z57" s="173">
        <f t="shared" si="58"/>
        <v>4.2055192522951694</v>
      </c>
      <c r="AA57" s="173">
        <f t="shared" si="58"/>
        <v>4.1258482736225028</v>
      </c>
      <c r="AB57" s="173">
        <f t="shared" si="58"/>
        <v>3.0677837557112348</v>
      </c>
      <c r="AD57" s="68">
        <f t="shared" si="31"/>
        <v>-20.874533299572594</v>
      </c>
      <c r="AE57" s="69">
        <f t="shared" si="32"/>
        <v>51.129285406545769</v>
      </c>
      <c r="AF57" s="69">
        <f t="shared" si="33"/>
        <v>30.254752106973175</v>
      </c>
    </row>
    <row r="58" spans="1:32" x14ac:dyDescent="0.2">
      <c r="A58" t="str">
        <f t="shared" si="19"/>
        <v>51 Skilled agricultural and related trades</v>
      </c>
      <c r="B58" s="173">
        <f t="shared" si="52"/>
        <v>1.146915119961905</v>
      </c>
      <c r="C58" s="173">
        <f t="shared" si="52"/>
        <v>1.2153205406708232</v>
      </c>
      <c r="D58" s="173">
        <f t="shared" si="52"/>
        <v>1.0511257949056128</v>
      </c>
      <c r="E58" s="173">
        <f t="shared" si="52"/>
        <v>1.0824246573235188</v>
      </c>
      <c r="F58" s="173">
        <f t="shared" si="52"/>
        <v>1.1849212433331497</v>
      </c>
      <c r="H58" s="68">
        <f t="shared" si="21"/>
        <v>21.94337168991747</v>
      </c>
      <c r="I58" s="69">
        <f t="shared" si="22"/>
        <v>62.679917177785313</v>
      </c>
      <c r="J58" s="69">
        <f t="shared" si="23"/>
        <v>84.623288867702783</v>
      </c>
      <c r="L58" t="str">
        <f t="shared" si="24"/>
        <v>51 Skilled agricultural and related trades</v>
      </c>
      <c r="M58" s="173">
        <f t="shared" ref="M58:Q58" si="59">M21/M$35*100</f>
        <v>1.6762951806322222</v>
      </c>
      <c r="N58" s="173">
        <f t="shared" si="59"/>
        <v>2.0251827810083789</v>
      </c>
      <c r="O58" s="173">
        <f t="shared" si="59"/>
        <v>1.5520906677638284</v>
      </c>
      <c r="P58" s="173">
        <f t="shared" si="59"/>
        <v>1.5361233509589542</v>
      </c>
      <c r="Q58" s="173">
        <f t="shared" si="59"/>
        <v>1.6454657774646511</v>
      </c>
      <c r="S58" s="68">
        <f t="shared" si="26"/>
        <v>14.376200046461513</v>
      </c>
      <c r="T58" s="69">
        <f t="shared" si="27"/>
        <v>54.906860322212502</v>
      </c>
      <c r="U58" s="69">
        <f t="shared" si="28"/>
        <v>69.283060368674029</v>
      </c>
      <c r="W58" t="str">
        <f t="shared" si="29"/>
        <v>51 Skilled agricultural and related trades</v>
      </c>
      <c r="X58" s="173">
        <f t="shared" ref="X58:AB58" si="60">X21/X$35*100</f>
        <v>0.57930073932509585</v>
      </c>
      <c r="Y58" s="173">
        <f t="shared" si="60"/>
        <v>0.36709232088746135</v>
      </c>
      <c r="Z58" s="173">
        <f t="shared" si="60"/>
        <v>0.53656719996195612</v>
      </c>
      <c r="AA58" s="173">
        <f t="shared" si="60"/>
        <v>0.6164431109099755</v>
      </c>
      <c r="AB58" s="173">
        <f t="shared" si="60"/>
        <v>0.71442958803760426</v>
      </c>
      <c r="AD58" s="68">
        <f t="shared" si="31"/>
        <v>44.426364100850066</v>
      </c>
      <c r="AE58" s="69">
        <f t="shared" si="32"/>
        <v>85.77461973349142</v>
      </c>
      <c r="AF58" s="69">
        <f t="shared" si="33"/>
        <v>130.20098383434149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3.4088542902257228</v>
      </c>
      <c r="C59" s="173">
        <f t="shared" si="52"/>
        <v>3.3345350355330092</v>
      </c>
      <c r="D59" s="173">
        <f t="shared" si="52"/>
        <v>2.9442988817762075</v>
      </c>
      <c r="E59" s="173">
        <f t="shared" si="52"/>
        <v>2.93145862637778</v>
      </c>
      <c r="F59" s="173">
        <f t="shared" si="52"/>
        <v>2.7473842396948709</v>
      </c>
      <c r="H59" s="68">
        <f t="shared" si="21"/>
        <v>0.93944577394367568</v>
      </c>
      <c r="I59" s="69">
        <f t="shared" si="22"/>
        <v>39.287447063729616</v>
      </c>
      <c r="J59" s="69">
        <f t="shared" si="23"/>
        <v>40.226892837673297</v>
      </c>
      <c r="L59" t="str">
        <f t="shared" si="24"/>
        <v>52 Skilled metal, electrical and electronic trades</v>
      </c>
      <c r="M59" s="173">
        <f t="shared" ref="M59:Q59" si="61">M22/M$35*100</f>
        <v>6.4313782000996147</v>
      </c>
      <c r="N59" s="173">
        <f t="shared" si="61"/>
        <v>6.2609621079789441</v>
      </c>
      <c r="O59" s="173">
        <f t="shared" si="61"/>
        <v>5.6123785264731536</v>
      </c>
      <c r="P59" s="173">
        <f t="shared" si="61"/>
        <v>5.3498495829896138</v>
      </c>
      <c r="Q59" s="173">
        <f t="shared" si="61"/>
        <v>4.8846848309243418</v>
      </c>
      <c r="S59" s="68">
        <f t="shared" si="26"/>
        <v>-6.1026165570500739</v>
      </c>
      <c r="T59" s="69">
        <f t="shared" si="27"/>
        <v>35.99368281999017</v>
      </c>
      <c r="U59" s="69">
        <f t="shared" si="28"/>
        <v>29.891066262940097</v>
      </c>
      <c r="W59" t="str">
        <f t="shared" si="29"/>
        <v>52 Skilled metal, electrical and electronic trades</v>
      </c>
      <c r="X59" s="173">
        <f t="shared" ref="X59:AB59" si="62">X22/X$35*100</f>
        <v>0.16802947545912575</v>
      </c>
      <c r="Y59" s="173">
        <f t="shared" si="62"/>
        <v>0.26947297639560885</v>
      </c>
      <c r="Z59" s="173">
        <f t="shared" si="62"/>
        <v>0.20382068149810495</v>
      </c>
      <c r="AA59" s="173">
        <f t="shared" si="62"/>
        <v>0.44759527476749794</v>
      </c>
      <c r="AB59" s="173">
        <f t="shared" si="62"/>
        <v>0.56392092940276672</v>
      </c>
      <c r="AD59" s="68">
        <f t="shared" si="31"/>
        <v>200.11045863486788</v>
      </c>
      <c r="AE59" s="69">
        <f t="shared" si="32"/>
        <v>132.44515140033707</v>
      </c>
      <c r="AF59" s="69">
        <f t="shared" si="33"/>
        <v>332.55561003520495</v>
      </c>
    </row>
    <row r="60" spans="1:32" x14ac:dyDescent="0.2">
      <c r="A60" t="str">
        <f t="shared" si="19"/>
        <v>53 Skilled construction and building trades</v>
      </c>
      <c r="B60" s="173">
        <f t="shared" si="52"/>
        <v>2.9925266588578134</v>
      </c>
      <c r="C60" s="173">
        <f t="shared" si="52"/>
        <v>2.6994422939301068</v>
      </c>
      <c r="D60" s="173">
        <f t="shared" si="52"/>
        <v>2.4145800728635569</v>
      </c>
      <c r="E60" s="173">
        <f t="shared" si="52"/>
        <v>2.5229963035640353</v>
      </c>
      <c r="F60" s="173">
        <f t="shared" si="52"/>
        <v>2.2789160613291952</v>
      </c>
      <c r="H60" s="68">
        <f t="shared" si="21"/>
        <v>2.0963284271723461</v>
      </c>
      <c r="I60" s="69">
        <f t="shared" si="22"/>
        <v>44.1041810037581</v>
      </c>
      <c r="J60" s="69">
        <f t="shared" si="23"/>
        <v>46.200509430930445</v>
      </c>
      <c r="L60" t="str">
        <f t="shared" si="24"/>
        <v>53 Skilled construction and building trades</v>
      </c>
      <c r="M60" s="173">
        <f t="shared" ref="M60:Q60" si="63">M23/M$35*100</f>
        <v>5.692357972377927</v>
      </c>
      <c r="N60" s="173">
        <f t="shared" si="63"/>
        <v>5.1715185071032375</v>
      </c>
      <c r="O60" s="173">
        <f t="shared" si="63"/>
        <v>4.66681410771612</v>
      </c>
      <c r="P60" s="173">
        <f t="shared" si="63"/>
        <v>4.8901117430692915</v>
      </c>
      <c r="Q60" s="173">
        <f t="shared" si="63"/>
        <v>4.4020458071925095</v>
      </c>
      <c r="S60" s="68">
        <f t="shared" si="26"/>
        <v>1.7648865019981117</v>
      </c>
      <c r="T60" s="69">
        <f t="shared" si="27"/>
        <v>43.893130365741236</v>
      </c>
      <c r="U60" s="69">
        <f t="shared" si="28"/>
        <v>45.658016867739342</v>
      </c>
      <c r="W60" t="str">
        <f t="shared" si="29"/>
        <v>53 Skilled construction and building trades</v>
      </c>
      <c r="X60" s="173">
        <f t="shared" ref="X60:AB60" si="64">X23/X$35*100</f>
        <v>9.7700818785327728E-2</v>
      </c>
      <c r="Y60" s="173">
        <f t="shared" si="64"/>
        <v>0.11025526800498814</v>
      </c>
      <c r="Z60" s="173">
        <f t="shared" si="64"/>
        <v>0.10123148647274038</v>
      </c>
      <c r="AA60" s="173">
        <f t="shared" si="64"/>
        <v>9.1796636221882957E-2</v>
      </c>
      <c r="AB60" s="173">
        <f t="shared" si="64"/>
        <v>0.10992966694671573</v>
      </c>
      <c r="AD60" s="68">
        <f t="shared" si="31"/>
        <v>17.790554097251896</v>
      </c>
      <c r="AE60" s="69">
        <f t="shared" si="32"/>
        <v>54.097715584848793</v>
      </c>
      <c r="AF60" s="69">
        <f t="shared" si="33"/>
        <v>71.888269682100685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2.4790652680561172</v>
      </c>
      <c r="C61" s="173">
        <f t="shared" si="52"/>
        <v>2.1651303916868021</v>
      </c>
      <c r="D61" s="173">
        <f t="shared" si="52"/>
        <v>2.0422083068835484</v>
      </c>
      <c r="E61" s="173">
        <f t="shared" si="52"/>
        <v>2.0368719743358041</v>
      </c>
      <c r="F61" s="173">
        <f t="shared" si="52"/>
        <v>2.0054237704973574</v>
      </c>
      <c r="H61" s="68">
        <f t="shared" si="21"/>
        <v>6.2256817957782982</v>
      </c>
      <c r="I61" s="69">
        <f t="shared" si="22"/>
        <v>44.496764422009427</v>
      </c>
      <c r="J61" s="69">
        <f t="shared" si="23"/>
        <v>50.722446217787734</v>
      </c>
      <c r="L61" t="str">
        <f t="shared" si="24"/>
        <v>54 Textiles, printing and other skilled trades</v>
      </c>
      <c r="M61" s="173">
        <f t="shared" ref="M61:Q61" si="65">M24/M$35*100</f>
        <v>3.0571036266125353</v>
      </c>
      <c r="N61" s="173">
        <f t="shared" si="65"/>
        <v>2.7149690411938261</v>
      </c>
      <c r="O61" s="173">
        <f t="shared" si="65"/>
        <v>2.3682485524313583</v>
      </c>
      <c r="P61" s="173">
        <f t="shared" si="65"/>
        <v>2.3552320860397984</v>
      </c>
      <c r="Q61" s="173">
        <f t="shared" si="65"/>
        <v>2.2929782093251783</v>
      </c>
      <c r="S61" s="68">
        <f t="shared" si="26"/>
        <v>4.4567583830252371</v>
      </c>
      <c r="T61" s="69">
        <f t="shared" si="27"/>
        <v>33.341431771271161</v>
      </c>
      <c r="U61" s="69">
        <f t="shared" si="28"/>
        <v>37.798190154296393</v>
      </c>
      <c r="W61" t="str">
        <f t="shared" si="29"/>
        <v>54 Textiles, printing and other skilled trades</v>
      </c>
      <c r="X61" s="173">
        <f t="shared" ref="X61:AB61" si="66">X24/X$35*100</f>
        <v>1.8592782582075307</v>
      </c>
      <c r="Y61" s="173">
        <f t="shared" si="66"/>
        <v>1.5892439808757</v>
      </c>
      <c r="Z61" s="173">
        <f t="shared" si="66"/>
        <v>1.7073209330703203</v>
      </c>
      <c r="AA61" s="173">
        <f t="shared" si="66"/>
        <v>1.7098929919201662</v>
      </c>
      <c r="AB61" s="173">
        <f t="shared" si="66"/>
        <v>1.7116585558763313</v>
      </c>
      <c r="AD61" s="68">
        <f t="shared" si="31"/>
        <v>8.7459613004375001</v>
      </c>
      <c r="AE61" s="69">
        <f t="shared" si="32"/>
        <v>60.390361648784072</v>
      </c>
      <c r="AF61" s="69">
        <f t="shared" si="33"/>
        <v>69.136322949221579</v>
      </c>
    </row>
    <row r="62" spans="1:32" x14ac:dyDescent="0.2">
      <c r="A62" t="str">
        <f t="shared" si="19"/>
        <v>61 Caring personal service occupations</v>
      </c>
      <c r="B62" s="173">
        <f t="shared" si="52"/>
        <v>7.1455165757379726</v>
      </c>
      <c r="C62" s="173">
        <f t="shared" si="52"/>
        <v>6.9963127901866926</v>
      </c>
      <c r="D62" s="173">
        <f t="shared" si="52"/>
        <v>6.7306506169369467</v>
      </c>
      <c r="E62" s="173">
        <f t="shared" si="52"/>
        <v>7.1635594522163446</v>
      </c>
      <c r="F62" s="173">
        <f t="shared" si="52"/>
        <v>7.6061269760278565</v>
      </c>
      <c r="H62" s="68">
        <f t="shared" si="21"/>
        <v>22.244669642084443</v>
      </c>
      <c r="I62" s="69">
        <f t="shared" si="22"/>
        <v>62.070266550861433</v>
      </c>
      <c r="J62" s="69">
        <f t="shared" si="23"/>
        <v>84.314936192945879</v>
      </c>
      <c r="L62" t="str">
        <f t="shared" si="24"/>
        <v>61 Caring personal service occupations</v>
      </c>
      <c r="M62" s="173">
        <f t="shared" ref="M62:Q62" si="67">M25/M$35*100</f>
        <v>2.6656159879859205</v>
      </c>
      <c r="N62" s="173">
        <f t="shared" si="67"/>
        <v>2.506370425007356</v>
      </c>
      <c r="O62" s="173">
        <f t="shared" si="67"/>
        <v>2.5380875641549907</v>
      </c>
      <c r="P62" s="173">
        <f t="shared" si="67"/>
        <v>3.0680328178415111</v>
      </c>
      <c r="Q62" s="173">
        <f t="shared" si="67"/>
        <v>3.540970824550064</v>
      </c>
      <c r="S62" s="68">
        <f t="shared" si="26"/>
        <v>50.514951994188195</v>
      </c>
      <c r="T62" s="69">
        <f t="shared" si="27"/>
        <v>57.74156022512468</v>
      </c>
      <c r="U62" s="69">
        <f t="shared" si="28"/>
        <v>108.25651221931287</v>
      </c>
      <c r="W62" t="str">
        <f t="shared" si="29"/>
        <v>61 Caring personal service occupations</v>
      </c>
      <c r="X62" s="173">
        <f t="shared" ref="X62:AB62" si="68">X25/X$35*100</f>
        <v>11.948976672462235</v>
      </c>
      <c r="Y62" s="173">
        <f t="shared" si="68"/>
        <v>11.698959277024468</v>
      </c>
      <c r="Z62" s="173">
        <f t="shared" si="68"/>
        <v>11.036979205094715</v>
      </c>
      <c r="AA62" s="173">
        <f t="shared" si="68"/>
        <v>11.36996308801203</v>
      </c>
      <c r="AB62" s="173">
        <f t="shared" si="68"/>
        <v>11.759084844370587</v>
      </c>
      <c r="AD62" s="68">
        <f t="shared" si="31"/>
        <v>15.567166744149381</v>
      </c>
      <c r="AE62" s="69">
        <f t="shared" si="32"/>
        <v>63.092716509953043</v>
      </c>
      <c r="AF62" s="69">
        <f t="shared" si="33"/>
        <v>78.659883254102411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2.4126352506648163</v>
      </c>
      <c r="C63" s="173">
        <f t="shared" si="52"/>
        <v>2.4652978162780683</v>
      </c>
      <c r="D63" s="173">
        <f t="shared" si="52"/>
        <v>2.3034521130478516</v>
      </c>
      <c r="E63" s="173">
        <f t="shared" si="52"/>
        <v>2.2936050901996166</v>
      </c>
      <c r="F63" s="173">
        <f t="shared" si="52"/>
        <v>2.2791687197781432</v>
      </c>
      <c r="H63" s="68">
        <f t="shared" si="21"/>
        <v>7.0337385543582389</v>
      </c>
      <c r="I63" s="69">
        <f t="shared" si="22"/>
        <v>52.823351045382815</v>
      </c>
      <c r="J63" s="69">
        <f t="shared" si="23"/>
        <v>59.857089599741052</v>
      </c>
      <c r="L63" t="str">
        <f t="shared" si="24"/>
        <v>62 Leisure, travel and related personal service occupations</v>
      </c>
      <c r="M63" s="173">
        <f t="shared" ref="M63:Q63" si="69">M26/M$35*100</f>
        <v>1.3417023915908144</v>
      </c>
      <c r="N63" s="173">
        <f t="shared" si="69"/>
        <v>1.4409155612482765</v>
      </c>
      <c r="O63" s="173">
        <f t="shared" si="69"/>
        <v>1.3013474817105286</v>
      </c>
      <c r="P63" s="173">
        <f t="shared" si="69"/>
        <v>1.3410350290403321</v>
      </c>
      <c r="Q63" s="173">
        <f t="shared" si="69"/>
        <v>1.4598309582541391</v>
      </c>
      <c r="S63" s="68">
        <f t="shared" si="26"/>
        <v>21.024470317808269</v>
      </c>
      <c r="T63" s="69">
        <f t="shared" si="27"/>
        <v>48.391625550383708</v>
      </c>
      <c r="U63" s="69">
        <f t="shared" si="28"/>
        <v>69.416095868191974</v>
      </c>
      <c r="W63" t="str">
        <f t="shared" si="29"/>
        <v>62 Leisure, travel and related personal service occupations</v>
      </c>
      <c r="X63" s="173">
        <f t="shared" ref="X63:AB63" si="70">X26/X$35*100</f>
        <v>3.5609159220924105</v>
      </c>
      <c r="Y63" s="173">
        <f t="shared" si="70"/>
        <v>3.5382086068829288</v>
      </c>
      <c r="Z63" s="173">
        <f t="shared" si="70"/>
        <v>3.3327489340914287</v>
      </c>
      <c r="AA63" s="173">
        <f t="shared" si="70"/>
        <v>3.2719638035771847</v>
      </c>
      <c r="AB63" s="173">
        <f t="shared" si="70"/>
        <v>3.1162030369751528</v>
      </c>
      <c r="AD63" s="68">
        <f t="shared" si="31"/>
        <v>1.422500805895424</v>
      </c>
      <c r="AE63" s="69">
        <f t="shared" si="32"/>
        <v>54.600775257983905</v>
      </c>
      <c r="AF63" s="69">
        <f t="shared" si="33"/>
        <v>56.023276063879322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0.11632113468362747</v>
      </c>
      <c r="C64" s="173">
        <f t="shared" si="52"/>
        <v>9.3480082435226236E-2</v>
      </c>
      <c r="D64" s="173">
        <f t="shared" si="52"/>
        <v>0.11911063709457216</v>
      </c>
      <c r="E64" s="173">
        <f t="shared" si="52"/>
        <v>9.3949830515357768E-2</v>
      </c>
      <c r="F64" s="173">
        <f t="shared" si="52"/>
        <v>9.3629550835585801E-2</v>
      </c>
      <c r="H64" s="68">
        <f t="shared" si="21"/>
        <v>-14.967333204839564</v>
      </c>
      <c r="I64" s="69">
        <f t="shared" si="22"/>
        <v>41.145645474389156</v>
      </c>
      <c r="J64" s="69">
        <f t="shared" si="23"/>
        <v>26.178312269549593</v>
      </c>
      <c r="L64" t="str">
        <f t="shared" si="24"/>
        <v>63 Community and civil enforcement occupations</v>
      </c>
      <c r="M64" s="173">
        <f t="shared" ref="M64:Q64" si="71">M27/M$35*100</f>
        <v>0.16783365416171472</v>
      </c>
      <c r="N64" s="173">
        <f t="shared" si="71"/>
        <v>0.11694836893528053</v>
      </c>
      <c r="O64" s="173">
        <f t="shared" si="71"/>
        <v>0.17612449097028812</v>
      </c>
      <c r="P64" s="173">
        <f t="shared" si="71"/>
        <v>0.10998886950358656</v>
      </c>
      <c r="Q64" s="173">
        <f t="shared" si="71"/>
        <v>0.11506967108764377</v>
      </c>
      <c r="S64" s="68">
        <f t="shared" si="26"/>
        <v>-29.513650663840224</v>
      </c>
      <c r="T64" s="69">
        <f t="shared" si="27"/>
        <v>28.394501657208178</v>
      </c>
      <c r="U64" s="69">
        <f t="shared" si="28"/>
        <v>-1.1191490066320471</v>
      </c>
      <c r="W64" t="str">
        <f t="shared" si="29"/>
        <v>63 Community and civil enforcement occupations</v>
      </c>
      <c r="X64" s="173">
        <f t="shared" ref="X64:AB64" si="72">X27/X$35*100</f>
        <v>6.1088138560629737E-2</v>
      </c>
      <c r="Y64" s="173">
        <f t="shared" si="72"/>
        <v>6.8900021916526388E-2</v>
      </c>
      <c r="Z64" s="173">
        <f t="shared" si="72"/>
        <v>6.0549707711975979E-2</v>
      </c>
      <c r="AA64" s="173">
        <f t="shared" si="72"/>
        <v>7.7476571289428503E-2</v>
      </c>
      <c r="AB64" s="173">
        <f t="shared" si="72"/>
        <v>7.1726353816541383E-2</v>
      </c>
      <c r="AD64" s="68">
        <f t="shared" si="31"/>
        <v>28.492526846137405</v>
      </c>
      <c r="AE64" s="69">
        <f t="shared" si="32"/>
        <v>79.242086539043129</v>
      </c>
      <c r="AF64" s="69">
        <f t="shared" si="33"/>
        <v>107.73461338518054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6.3217942185184253</v>
      </c>
      <c r="C65" s="173">
        <f t="shared" si="73"/>
        <v>5.9884170989911611</v>
      </c>
      <c r="D65" s="173">
        <f t="shared" si="73"/>
        <v>6.0971154739546316</v>
      </c>
      <c r="E65" s="173">
        <f t="shared" si="73"/>
        <v>5.4793761006179365</v>
      </c>
      <c r="F65" s="173">
        <f t="shared" si="73"/>
        <v>4.9833402703378349</v>
      </c>
      <c r="H65" s="68">
        <f t="shared" si="21"/>
        <v>-11.586307352869824</v>
      </c>
      <c r="I65" s="69">
        <f t="shared" si="22"/>
        <v>40.440907188292314</v>
      </c>
      <c r="J65" s="69">
        <f t="shared" si="23"/>
        <v>28.854599835422491</v>
      </c>
      <c r="L65" t="str">
        <f t="shared" si="24"/>
        <v>71 Sales occupations</v>
      </c>
      <c r="M65" s="173">
        <f t="shared" ref="M65:Q65" si="74">M28/M$35*100</f>
        <v>5.2554053422174336</v>
      </c>
      <c r="N65" s="173">
        <f t="shared" si="74"/>
        <v>5.2685372537612967</v>
      </c>
      <c r="O65" s="173">
        <f t="shared" si="74"/>
        <v>5.3997059734608568</v>
      </c>
      <c r="P65" s="173">
        <f t="shared" si="74"/>
        <v>4.9890400838746389</v>
      </c>
      <c r="Q65" s="173">
        <f t="shared" si="74"/>
        <v>4.7348283594970857</v>
      </c>
      <c r="S65" s="68">
        <f t="shared" si="26"/>
        <v>-5.398499433216605</v>
      </c>
      <c r="T65" s="69">
        <f t="shared" si="27"/>
        <v>31.855474698704644</v>
      </c>
      <c r="U65" s="69">
        <f t="shared" si="28"/>
        <v>26.45697526548804</v>
      </c>
      <c r="W65" t="str">
        <f t="shared" si="29"/>
        <v>71 Sales occupations</v>
      </c>
      <c r="X65" s="173">
        <f t="shared" ref="X65:AB65" si="75">X28/X$35*100</f>
        <v>7.4652027193469337</v>
      </c>
      <c r="Y65" s="173">
        <f t="shared" si="75"/>
        <v>6.7424001459384293</v>
      </c>
      <c r="Z65" s="173">
        <f t="shared" si="75"/>
        <v>6.8134492372921667</v>
      </c>
      <c r="AA65" s="173">
        <f t="shared" si="75"/>
        <v>5.9829868417321599</v>
      </c>
      <c r="AB65" s="173">
        <f t="shared" si="75"/>
        <v>5.2372196926886314</v>
      </c>
      <c r="AD65" s="68">
        <f t="shared" si="31"/>
        <v>-16.623255426327368</v>
      </c>
      <c r="AE65" s="69">
        <f t="shared" si="32"/>
        <v>47.42954972531691</v>
      </c>
      <c r="AF65" s="69">
        <f t="shared" si="33"/>
        <v>30.806294298989538</v>
      </c>
    </row>
    <row r="66" spans="1:32" x14ac:dyDescent="0.2">
      <c r="A66" t="str">
        <f t="shared" si="19"/>
        <v>72 Customer service occupations</v>
      </c>
      <c r="B66" s="173">
        <f t="shared" si="73"/>
        <v>1.4854609269029533</v>
      </c>
      <c r="C66" s="173">
        <f t="shared" si="73"/>
        <v>1.5155469403660229</v>
      </c>
      <c r="D66" s="173">
        <f t="shared" si="73"/>
        <v>1.5796015252991407</v>
      </c>
      <c r="E66" s="173">
        <f t="shared" si="73"/>
        <v>1.9504357853113961</v>
      </c>
      <c r="F66" s="173">
        <f t="shared" si="73"/>
        <v>2.1120787415764966</v>
      </c>
      <c r="H66" s="68">
        <f t="shared" si="21"/>
        <v>44.63918571535627</v>
      </c>
      <c r="I66" s="69">
        <f t="shared" si="22"/>
        <v>59.757809573008792</v>
      </c>
      <c r="J66" s="69">
        <f t="shared" si="23"/>
        <v>104.39699528836506</v>
      </c>
      <c r="L66" t="str">
        <f t="shared" si="24"/>
        <v>72 Customer service occupations</v>
      </c>
      <c r="M66" s="173">
        <f t="shared" ref="M66:Q66" si="76">M29/M$35*100</f>
        <v>1.0204851063726184</v>
      </c>
      <c r="N66" s="173">
        <f t="shared" si="76"/>
        <v>0.89204383842990331</v>
      </c>
      <c r="O66" s="173">
        <f t="shared" si="76"/>
        <v>1.0625007808340476</v>
      </c>
      <c r="P66" s="173">
        <f t="shared" si="76"/>
        <v>1.4247849183512973</v>
      </c>
      <c r="Q66" s="173">
        <f t="shared" si="76"/>
        <v>1.6302310480880438</v>
      </c>
      <c r="S66" s="68">
        <f t="shared" si="26"/>
        <v>65.532700196709115</v>
      </c>
      <c r="T66" s="69">
        <f t="shared" si="27"/>
        <v>48.729969362293588</v>
      </c>
      <c r="U66" s="69">
        <f t="shared" si="28"/>
        <v>114.2626695590027</v>
      </c>
      <c r="W66" t="str">
        <f t="shared" si="29"/>
        <v>72 Customer service occupations</v>
      </c>
      <c r="X66" s="173">
        <f t="shared" ref="X66:AB66" si="77">X29/X$35*100</f>
        <v>1.9840194900026351</v>
      </c>
      <c r="Y66" s="173">
        <f t="shared" si="77"/>
        <v>2.1685875438694566</v>
      </c>
      <c r="Z66" s="173">
        <f t="shared" si="77"/>
        <v>2.1107338400224962</v>
      </c>
      <c r="AA66" s="173">
        <f t="shared" si="77"/>
        <v>2.4903174453112982</v>
      </c>
      <c r="AB66" s="173">
        <f t="shared" si="77"/>
        <v>2.6043336748312029</v>
      </c>
      <c r="AD66" s="68">
        <f t="shared" si="31"/>
        <v>33.836422782683456</v>
      </c>
      <c r="AE66" s="69">
        <f t="shared" si="32"/>
        <v>65.459633627648842</v>
      </c>
      <c r="AF66" s="69">
        <f t="shared" si="33"/>
        <v>99.296056410332298</v>
      </c>
    </row>
    <row r="67" spans="1:32" x14ac:dyDescent="0.2">
      <c r="A67" t="str">
        <f t="shared" si="19"/>
        <v>81 Process, plant and machine operatives</v>
      </c>
      <c r="B67" s="173">
        <f t="shared" si="73"/>
        <v>1.6479564857808464</v>
      </c>
      <c r="C67" s="173">
        <f t="shared" si="73"/>
        <v>1.5534264820991917</v>
      </c>
      <c r="D67" s="173">
        <f t="shared" si="73"/>
        <v>1.3890698691445613</v>
      </c>
      <c r="E67" s="173">
        <f t="shared" si="73"/>
        <v>1.6410938010156921</v>
      </c>
      <c r="F67" s="173">
        <f t="shared" si="73"/>
        <v>1.5634853814591705</v>
      </c>
      <c r="H67" s="68">
        <f t="shared" si="21"/>
        <v>21.756776381545375</v>
      </c>
      <c r="I67" s="69">
        <f t="shared" si="22"/>
        <v>45.579842685377173</v>
      </c>
      <c r="J67" s="69">
        <f t="shared" si="23"/>
        <v>67.336619066922538</v>
      </c>
      <c r="L67" t="str">
        <f t="shared" si="24"/>
        <v>81 Process, plant and machine operatives</v>
      </c>
      <c r="M67" s="173">
        <f t="shared" ref="M67:Q67" si="78">M30/M$35*100</f>
        <v>2.6479330393681191</v>
      </c>
      <c r="N67" s="173">
        <f t="shared" si="78"/>
        <v>2.5208685367941421</v>
      </c>
      <c r="O67" s="173">
        <f t="shared" si="78"/>
        <v>2.2621219764547296</v>
      </c>
      <c r="P67" s="173">
        <f t="shared" si="78"/>
        <v>2.6890680553635202</v>
      </c>
      <c r="Q67" s="173">
        <f t="shared" si="78"/>
        <v>2.5643047509094274</v>
      </c>
      <c r="S67" s="68">
        <f t="shared" si="26"/>
        <v>22.297481958345898</v>
      </c>
      <c r="T67" s="69">
        <f t="shared" si="27"/>
        <v>43.677733693175128</v>
      </c>
      <c r="U67" s="69">
        <f t="shared" si="28"/>
        <v>65.975215651521026</v>
      </c>
      <c r="W67" t="str">
        <f t="shared" si="29"/>
        <v>81 Process, plant and machine operatives</v>
      </c>
      <c r="X67" s="173">
        <f t="shared" ref="X67:AB67" si="79">X30/X$35*100</f>
        <v>0.575756918239414</v>
      </c>
      <c r="Y67" s="173">
        <f t="shared" si="79"/>
        <v>0.54015334634288747</v>
      </c>
      <c r="Z67" s="173">
        <f t="shared" si="79"/>
        <v>0.49232742273902447</v>
      </c>
      <c r="AA67" s="173">
        <f t="shared" si="79"/>
        <v>0.56474804447494276</v>
      </c>
      <c r="AB67" s="173">
        <f t="shared" si="79"/>
        <v>0.54104970610699099</v>
      </c>
      <c r="AD67" s="68">
        <f t="shared" si="31"/>
        <v>19.20495422895149</v>
      </c>
      <c r="AE67" s="69">
        <f t="shared" si="32"/>
        <v>54.556713039977133</v>
      </c>
      <c r="AF67" s="69">
        <f t="shared" si="33"/>
        <v>73.761667268928619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2.9226750150057907</v>
      </c>
      <c r="C68" s="173">
        <f t="shared" si="73"/>
        <v>3.0092612091351096</v>
      </c>
      <c r="D68" s="173">
        <f t="shared" si="73"/>
        <v>2.6038435964395354</v>
      </c>
      <c r="E68" s="173">
        <f t="shared" si="73"/>
        <v>2.7242975027414271</v>
      </c>
      <c r="F68" s="173">
        <f t="shared" si="73"/>
        <v>2.6311213792459878</v>
      </c>
      <c r="H68" s="68">
        <f t="shared" si="21"/>
        <v>9.307357798891994</v>
      </c>
      <c r="I68" s="69">
        <f t="shared" si="22"/>
        <v>56.439103643456804</v>
      </c>
      <c r="J68" s="69">
        <f t="shared" si="23"/>
        <v>65.746461442348789</v>
      </c>
      <c r="L68" t="str">
        <f t="shared" si="24"/>
        <v>82 Transport and mobile machine drivers and operatives</v>
      </c>
      <c r="M68" s="173">
        <f t="shared" ref="M68:Q68" si="80">M31/M$35*100</f>
        <v>5.110789175029077</v>
      </c>
      <c r="N68" s="173">
        <f t="shared" si="80"/>
        <v>5.3774830369968623</v>
      </c>
      <c r="O68" s="173">
        <f t="shared" si="80"/>
        <v>4.6927208469911559</v>
      </c>
      <c r="P68" s="173">
        <f t="shared" si="80"/>
        <v>4.7316366937328684</v>
      </c>
      <c r="Q68" s="173">
        <f t="shared" si="80"/>
        <v>4.4896347669952599</v>
      </c>
      <c r="S68" s="68">
        <f t="shared" si="26"/>
        <v>3.2167521408048287</v>
      </c>
      <c r="T68" s="69">
        <f t="shared" si="27"/>
        <v>53.305040070096013</v>
      </c>
      <c r="U68" s="69">
        <f t="shared" si="28"/>
        <v>56.521792210900834</v>
      </c>
      <c r="W68" t="str">
        <f t="shared" si="29"/>
        <v>82 Transport and mobile machine drivers and operatives</v>
      </c>
      <c r="X68" s="173">
        <f t="shared" ref="X68:AB68" si="81">X31/X$35*100</f>
        <v>0.57652495009480464</v>
      </c>
      <c r="Y68" s="173">
        <f t="shared" si="81"/>
        <v>0.52884851047415837</v>
      </c>
      <c r="Z68" s="173">
        <f t="shared" si="81"/>
        <v>0.45828449381995789</v>
      </c>
      <c r="AA68" s="173">
        <f t="shared" si="81"/>
        <v>0.66261420165102047</v>
      </c>
      <c r="AB68" s="173">
        <f t="shared" si="81"/>
        <v>0.73246668814198357</v>
      </c>
      <c r="AD68" s="68">
        <f t="shared" si="31"/>
        <v>73.365981137355689</v>
      </c>
      <c r="AE68" s="69">
        <f t="shared" si="32"/>
        <v>89.401966326601439</v>
      </c>
      <c r="AF68" s="69">
        <f t="shared" si="33"/>
        <v>162.76794746395714</v>
      </c>
    </row>
    <row r="69" spans="1:32" x14ac:dyDescent="0.2">
      <c r="A69" t="str">
        <f t="shared" si="19"/>
        <v>91 Elementary trades and related occupations</v>
      </c>
      <c r="B69" s="173">
        <f t="shared" si="73"/>
        <v>1.3787330251369445</v>
      </c>
      <c r="C69" s="173">
        <f t="shared" si="73"/>
        <v>1.1499146296602236</v>
      </c>
      <c r="D69" s="173">
        <f t="shared" si="73"/>
        <v>1.0677745887280761</v>
      </c>
      <c r="E69" s="173">
        <f t="shared" si="73"/>
        <v>0.87768674379579226</v>
      </c>
      <c r="F69" s="173">
        <f t="shared" si="73"/>
        <v>0.80404297016261872</v>
      </c>
      <c r="H69" s="68">
        <f t="shared" si="21"/>
        <v>-18.543998947442315</v>
      </c>
      <c r="I69" s="69">
        <f t="shared" si="22"/>
        <v>31.571943268875746</v>
      </c>
      <c r="J69" s="69">
        <f t="shared" si="23"/>
        <v>13.027944321433429</v>
      </c>
      <c r="L69" t="str">
        <f t="shared" si="24"/>
        <v>91 Elementary trades and related occupations</v>
      </c>
      <c r="M69" s="173">
        <f t="shared" ref="M69:Q70" si="82">M32/M$35*100</f>
        <v>2.1342211886053732</v>
      </c>
      <c r="N69" s="173">
        <f t="shared" si="82"/>
        <v>1.8558840894254116</v>
      </c>
      <c r="O69" s="173">
        <f t="shared" si="82"/>
        <v>1.7316683762935856</v>
      </c>
      <c r="P69" s="173">
        <f t="shared" si="82"/>
        <v>1.4125567289353582</v>
      </c>
      <c r="Q69" s="173">
        <f t="shared" si="82"/>
        <v>1.3000991332295064</v>
      </c>
      <c r="S69" s="68">
        <f t="shared" si="26"/>
        <v>-19.001749234021425</v>
      </c>
      <c r="T69" s="69">
        <f t="shared" si="27"/>
        <v>27.664361196887306</v>
      </c>
      <c r="U69" s="69">
        <f t="shared" si="28"/>
        <v>8.6626119628658813</v>
      </c>
      <c r="W69" t="str">
        <f t="shared" si="29"/>
        <v>91 Elementary trades and related occupations</v>
      </c>
      <c r="X69" s="173">
        <f t="shared" ref="X69:AB70" si="83">X32/X$35*100</f>
        <v>0.56867995014469663</v>
      </c>
      <c r="Y69" s="173">
        <f t="shared" si="83"/>
        <v>0.41050095131851261</v>
      </c>
      <c r="Z69" s="173">
        <f t="shared" si="83"/>
        <v>0.3858659898826326</v>
      </c>
      <c r="AA69" s="173">
        <f t="shared" si="83"/>
        <v>0.32833637911125324</v>
      </c>
      <c r="AB69" s="173">
        <f t="shared" si="83"/>
        <v>0.29727268415536667</v>
      </c>
      <c r="AD69" s="68">
        <f t="shared" si="31"/>
        <v>-16.433989444097438</v>
      </c>
      <c r="AE69" s="69">
        <f t="shared" si="32"/>
        <v>49.584024416023659</v>
      </c>
      <c r="AF69" s="69">
        <f t="shared" si="33"/>
        <v>33.150034971926225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10.132856448016438</v>
      </c>
      <c r="C70" s="173">
        <f t="shared" si="73"/>
        <v>9.7378300810560496</v>
      </c>
      <c r="D70" s="173">
        <f t="shared" si="73"/>
        <v>9.2295927929762449</v>
      </c>
      <c r="E70" s="173">
        <f t="shared" si="73"/>
        <v>9.3101283954235878</v>
      </c>
      <c r="F70" s="173">
        <f t="shared" si="73"/>
        <v>8.6194599351018439</v>
      </c>
      <c r="H70" s="68">
        <f t="shared" si="21"/>
        <v>1.0231537135514881</v>
      </c>
      <c r="I70" s="69">
        <f t="shared" si="22"/>
        <v>50.120172648550266</v>
      </c>
      <c r="J70" s="69">
        <f t="shared" si="23"/>
        <v>51.143326362101746</v>
      </c>
      <c r="L70" t="str">
        <f t="shared" si="24"/>
        <v>92 Elementary administration and service occupations</v>
      </c>
      <c r="M70" s="173">
        <f t="shared" si="82"/>
        <v>9.1158315977246556</v>
      </c>
      <c r="N70" s="173">
        <f t="shared" si="82"/>
        <v>8.6772316755427781</v>
      </c>
      <c r="O70" s="173">
        <f t="shared" si="82"/>
        <v>8.4269036068385823</v>
      </c>
      <c r="P70" s="173">
        <f t="shared" si="82"/>
        <v>8.8131226128973825</v>
      </c>
      <c r="Q70" s="173">
        <f t="shared" si="82"/>
        <v>8.0309617985890434</v>
      </c>
      <c r="S70" s="68">
        <f t="shared" si="26"/>
        <v>2.8166456478784103</v>
      </c>
      <c r="T70" s="69">
        <f t="shared" si="27"/>
        <v>41.451845132057862</v>
      </c>
      <c r="U70" s="69">
        <f t="shared" si="28"/>
        <v>44.268490779936272</v>
      </c>
      <c r="W70" t="str">
        <f t="shared" si="29"/>
        <v>92 Elementary administration and service occupations</v>
      </c>
      <c r="X70" s="173">
        <f t="shared" si="83"/>
        <v>11.223335620502938</v>
      </c>
      <c r="Y70" s="173">
        <f t="shared" si="83"/>
        <v>10.848672706634765</v>
      </c>
      <c r="Z70" s="173">
        <f t="shared" si="83"/>
        <v>10.054063014688479</v>
      </c>
      <c r="AA70" s="173">
        <f t="shared" si="83"/>
        <v>9.8205894709499297</v>
      </c>
      <c r="AB70" s="173">
        <f t="shared" si="83"/>
        <v>9.2206688125633907</v>
      </c>
      <c r="AD70" s="68">
        <f t="shared" si="31"/>
        <v>-0.52086803511865065</v>
      </c>
      <c r="AE70" s="69">
        <f t="shared" si="32"/>
        <v>57.582757761921741</v>
      </c>
      <c r="AF70" s="69">
        <f t="shared" si="33"/>
        <v>57.061889726803081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8.1741290589697755</v>
      </c>
      <c r="I72" s="67">
        <f>IF(D35&gt;0,I35/D35*100,0)</f>
        <v>50.147656892127245</v>
      </c>
      <c r="J72" s="67">
        <f>IF(D35&gt;0,(J35/D35)*100,0)</f>
        <v>58.321785951097013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7.8857033295031975</v>
      </c>
      <c r="T72" s="67">
        <f t="shared" ref="T72" si="85">IF(O35&gt;0,T35/O35*100,0)</f>
        <v>41.829526953457218</v>
      </c>
      <c r="U72" s="67">
        <f t="shared" ref="U72" si="86">IF(O35&gt;0,(U35/O35)*100,0)</f>
        <v>49.715230282960412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8.4703812437848534</v>
      </c>
      <c r="AE72" s="67">
        <f t="shared" ref="AE72" si="88">IF(Z35&gt;0,AE35/Z35*100,0)</f>
        <v>58.691499955176042</v>
      </c>
      <c r="AF72" s="67">
        <f t="shared" ref="AF72" si="89">IF(Z35&gt;0,(AF35/Z35)*100,0)</f>
        <v>67.161881198960913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Dorset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Dorset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Dorset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3.8191825558500314</v>
      </c>
      <c r="C82" s="18">
        <f t="shared" ref="B82:E107" si="96">IF(AND(D$6-C$6 &lt;&gt; 0,C8&lt;&gt;0,D8&lt;&gt;0),(EXP(LN(D8/C8)/(D$6-C$6))-1)*100,0)</f>
        <v>1.5964012722695209</v>
      </c>
      <c r="D82" s="18">
        <f t="shared" si="96"/>
        <v>-1.1425453098446114</v>
      </c>
      <c r="E82" s="18">
        <f t="shared" si="96"/>
        <v>0.91705665122561175</v>
      </c>
      <c r="F82" s="18">
        <f t="shared" ref="F82:F107" si="97">IF(AND(F$6-D$6 &lt;&gt; 0,D8&lt;&gt;0,F8&lt;&gt;0),(EXP(LN(F8/D8)/(F$6-D$6))-1)*100,0)</f>
        <v>0.22579851949433571</v>
      </c>
      <c r="H82" s="18">
        <f t="shared" ref="H82:H107" si="98">IF($F$6-$D$6 &lt;&gt; 0,(EXP(LN(1+(H45/100))/($F$6-$D$6))-1)*100,0)</f>
        <v>0.22579851949433571</v>
      </c>
      <c r="I82" s="18">
        <f t="shared" ref="I82:I107" si="99">IF(D8&gt;0,((1+(I8/D8))^(1/($F$6-$D$6))-1)*100,0)</f>
        <v>2.7391094723476561</v>
      </c>
      <c r="J82" s="18">
        <f t="shared" ref="J82:J107" si="100">IF($F$6-$D$6 &lt;&gt; 0,(EXP(LN(1+(J45/100))/($F$6-$D$6))-1)*100,0)</f>
        <v>2.8945952230535088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2.6289719319469329</v>
      </c>
      <c r="N82" s="18">
        <f t="shared" si="102"/>
        <v>0.98545680344919173</v>
      </c>
      <c r="O82" s="18">
        <f t="shared" si="102"/>
        <v>-1.7710994035889049</v>
      </c>
      <c r="P82" s="18">
        <f t="shared" si="102"/>
        <v>0.53043058437038937</v>
      </c>
      <c r="Q82" s="18">
        <f t="shared" ref="Q82:Q107" si="103">IF(AND(Q$6-O$6 &lt;&gt; 0,O8&lt;&gt;0,Q8&lt;&gt;0),(EXP(LN(Q8/O8)/(Q$6-O$6))-1)*100,0)</f>
        <v>-0.24267624309651792</v>
      </c>
      <c r="S82" s="18">
        <f t="shared" ref="S82:S107" si="104">IF($F$6-$D$6 &lt;&gt; 0,(EXP(LN(1+(S45/100))/($F$6-$D$6))-1)*100,0)</f>
        <v>-0.24267624309651792</v>
      </c>
      <c r="T82" s="18">
        <f t="shared" ref="T82:T107" si="105">IF(O8&gt;0,((1+(T8/O8))^(1/($F$6-$D$6))-1)*100,0)</f>
        <v>2.4436204028354114</v>
      </c>
      <c r="U82" s="18">
        <f t="shared" ref="U82:U107" si="106">IF($F$6-$D$6 &lt;&gt; 0,(EXP(LN(1+(U45/100))/($F$6-$D$6))-1)*100,0)</f>
        <v>2.2714422040751803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6.2709923554933322</v>
      </c>
      <c r="Y82" s="18">
        <f t="shared" si="108"/>
        <v>2.750158898050814</v>
      </c>
      <c r="Z82" s="18">
        <f t="shared" si="108"/>
        <v>-1.6601838245966505E-2</v>
      </c>
      <c r="AA82" s="18">
        <f t="shared" si="108"/>
        <v>1.5447887445916075</v>
      </c>
      <c r="AB82" s="18">
        <f t="shared" ref="AB82:AB107" si="109">IF(AND(AB$6-Z$6 &lt;&gt; 0,Z8&lt;&gt;0,AB8&lt;&gt;0),(EXP(LN(AB8/Z8)/(AB$6-Z$6))-1)*100,0)</f>
        <v>1.0216345789753278</v>
      </c>
      <c r="AD82" s="18">
        <f t="shared" ref="AD82:AD107" si="110">IF($F$6-$D$6 &lt;&gt; 0,(EXP(LN(1+(AD45/100))/($F$6-$D$6))-1)*100,0)</f>
        <v>1.0216345789753278</v>
      </c>
      <c r="AE82" s="18">
        <f t="shared" ref="AE82:AE107" si="111">IF(Z8&gt;0,((1+(AE8/Z8))^(1/($F$6-$D$6))-1)*100,0)</f>
        <v>3.2579008834755285</v>
      </c>
      <c r="AF82" s="18">
        <f t="shared" ref="AF82:AF107" si="112">IF($F$6-$D$6 &lt;&gt; 0,(EXP(LN(1+(AF45/100))/($F$6-$D$6))-1)*100,0)</f>
        <v>3.927580214412818</v>
      </c>
    </row>
    <row r="83" spans="1:32" x14ac:dyDescent="0.2">
      <c r="A83" t="str">
        <f t="shared" si="95"/>
        <v>12 Other managers and proprietors</v>
      </c>
      <c r="B83" s="18">
        <f t="shared" si="96"/>
        <v>1.528694583163781</v>
      </c>
      <c r="C83" s="18">
        <f t="shared" si="96"/>
        <v>-1.3694594278122918</v>
      </c>
      <c r="D83" s="18">
        <f t="shared" si="96"/>
        <v>4.8144172716879208</v>
      </c>
      <c r="E83" s="18">
        <f t="shared" si="96"/>
        <v>1.5219241305135522</v>
      </c>
      <c r="F83" s="18">
        <f t="shared" si="97"/>
        <v>2.6077666518023346</v>
      </c>
      <c r="H83" s="18">
        <f t="shared" si="98"/>
        <v>2.6077666518023346</v>
      </c>
      <c r="I83" s="18">
        <f t="shared" si="99"/>
        <v>3.7771794579751328</v>
      </c>
      <c r="J83" s="18">
        <f t="shared" si="100"/>
        <v>5.4454792334545754</v>
      </c>
      <c r="L83" t="str">
        <f t="shared" si="101"/>
        <v>12 Other managers and proprietors</v>
      </c>
      <c r="M83" s="18">
        <f t="shared" si="102"/>
        <v>1.2547312194679971</v>
      </c>
      <c r="N83" s="18">
        <f t="shared" si="102"/>
        <v>-5.2362526268512788</v>
      </c>
      <c r="O83" s="18">
        <f t="shared" si="102"/>
        <v>5.2255960573904581</v>
      </c>
      <c r="P83" s="18">
        <f t="shared" si="102"/>
        <v>1.3591615516554301</v>
      </c>
      <c r="Q83" s="18">
        <f t="shared" si="103"/>
        <v>2.6319241339927135</v>
      </c>
      <c r="S83" s="18">
        <f t="shared" si="104"/>
        <v>2.6319241339927135</v>
      </c>
      <c r="T83" s="18">
        <f t="shared" si="105"/>
        <v>3.4854206103399843</v>
      </c>
      <c r="U83" s="18">
        <f t="shared" si="106"/>
        <v>5.2301027401516098</v>
      </c>
      <c r="W83" t="str">
        <f t="shared" si="107"/>
        <v>12 Other managers and proprietors</v>
      </c>
      <c r="X83" s="18">
        <f t="shared" si="108"/>
        <v>1.9037375784670241</v>
      </c>
      <c r="Y83" s="18">
        <f t="shared" si="108"/>
        <v>3.8401390657535117</v>
      </c>
      <c r="Z83" s="18">
        <f t="shared" si="108"/>
        <v>4.2998615205487534</v>
      </c>
      <c r="AA83" s="18">
        <f t="shared" si="108"/>
        <v>1.7276920169665866</v>
      </c>
      <c r="AB83" s="18">
        <f t="shared" si="109"/>
        <v>2.5779553560529633</v>
      </c>
      <c r="AD83" s="18">
        <f t="shared" si="110"/>
        <v>2.5779553560529633</v>
      </c>
      <c r="AE83" s="18">
        <f t="shared" si="111"/>
        <v>4.1208423228271229</v>
      </c>
      <c r="AF83" s="18">
        <f t="shared" si="112"/>
        <v>5.7021141896573813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2.4248309401044832</v>
      </c>
      <c r="C84" s="18">
        <f t="shared" si="96"/>
        <v>3.782629716648267</v>
      </c>
      <c r="D84" s="18">
        <f t="shared" si="96"/>
        <v>1.2390590588749362</v>
      </c>
      <c r="E84" s="18">
        <f t="shared" si="96"/>
        <v>0.99963348451157508</v>
      </c>
      <c r="F84" s="18">
        <f t="shared" si="97"/>
        <v>1.0793790286202531</v>
      </c>
      <c r="H84" s="18">
        <f t="shared" si="98"/>
        <v>1.0793790286202531</v>
      </c>
      <c r="I84" s="18">
        <f t="shared" si="99"/>
        <v>2.3176876682835523</v>
      </c>
      <c r="J84" s="18">
        <f t="shared" si="100"/>
        <v>3.1176109105809813</v>
      </c>
      <c r="L84" t="str">
        <f t="shared" si="101"/>
        <v>21 Science, research, engineering and technology professionals</v>
      </c>
      <c r="M84" s="18">
        <f t="shared" si="102"/>
        <v>2.535380936777698</v>
      </c>
      <c r="N84" s="18">
        <f t="shared" si="102"/>
        <v>-0.47583243194189162</v>
      </c>
      <c r="O84" s="18">
        <f t="shared" si="102"/>
        <v>0.55464390013002518</v>
      </c>
      <c r="P84" s="18">
        <f t="shared" si="102"/>
        <v>0.74206665213667478</v>
      </c>
      <c r="Q84" s="18">
        <f t="shared" si="103"/>
        <v>0.67955361855231988</v>
      </c>
      <c r="S84" s="18">
        <f t="shared" si="104"/>
        <v>0.67955361855231988</v>
      </c>
      <c r="T84" s="18">
        <f t="shared" si="105"/>
        <v>1.983900651726489</v>
      </c>
      <c r="U84" s="18">
        <f t="shared" si="106"/>
        <v>2.5062012539699863</v>
      </c>
      <c r="W84" t="str">
        <f t="shared" si="107"/>
        <v>21 Science, research, engineering and technology professionals</v>
      </c>
      <c r="X84" s="18">
        <f t="shared" si="108"/>
        <v>2.0010692847405309</v>
      </c>
      <c r="Y84" s="18">
        <f t="shared" si="108"/>
        <v>20.320996727856521</v>
      </c>
      <c r="Z84" s="18">
        <f t="shared" si="108"/>
        <v>3.3207480850500071</v>
      </c>
      <c r="AA84" s="18">
        <f t="shared" si="108"/>
        <v>1.6920621195379182</v>
      </c>
      <c r="AB84" s="18">
        <f t="shared" si="109"/>
        <v>2.2320846454706444</v>
      </c>
      <c r="AD84" s="18">
        <f t="shared" si="110"/>
        <v>2.2320846454706444</v>
      </c>
      <c r="AE84" s="18">
        <f t="shared" si="111"/>
        <v>3.2973338164387078</v>
      </c>
      <c r="AF84" s="18">
        <f t="shared" si="112"/>
        <v>4.7966640438781516</v>
      </c>
    </row>
    <row r="85" spans="1:32" x14ac:dyDescent="0.2">
      <c r="A85" t="str">
        <f t="shared" si="95"/>
        <v>22 Health professionals</v>
      </c>
      <c r="B85" s="18">
        <f t="shared" si="96"/>
        <v>4.2922108941852777</v>
      </c>
      <c r="C85" s="18">
        <f t="shared" si="96"/>
        <v>-2.1768447182994866</v>
      </c>
      <c r="D85" s="18">
        <f t="shared" si="96"/>
        <v>1.4533061771426325</v>
      </c>
      <c r="E85" s="18">
        <f t="shared" si="96"/>
        <v>0.8210208882509118</v>
      </c>
      <c r="F85" s="18">
        <f t="shared" si="97"/>
        <v>1.0313435919858893</v>
      </c>
      <c r="H85" s="18">
        <f t="shared" si="98"/>
        <v>1.0313435919858893</v>
      </c>
      <c r="I85" s="18">
        <f t="shared" si="99"/>
        <v>3.1279697728753719</v>
      </c>
      <c r="J85" s="18">
        <f t="shared" si="100"/>
        <v>3.8156232396228118</v>
      </c>
      <c r="L85" t="str">
        <f t="shared" si="101"/>
        <v>22 Health professionals</v>
      </c>
      <c r="M85" s="18">
        <f t="shared" si="102"/>
        <v>4.0309540746049644</v>
      </c>
      <c r="N85" s="18">
        <f t="shared" si="102"/>
        <v>6.6037851322300112</v>
      </c>
      <c r="O85" s="18">
        <f t="shared" si="102"/>
        <v>1.2164648750567109</v>
      </c>
      <c r="P85" s="18">
        <f t="shared" si="102"/>
        <v>0.75502691761144547</v>
      </c>
      <c r="Q85" s="18">
        <f t="shared" si="103"/>
        <v>0.90860535527272912</v>
      </c>
      <c r="S85" s="18">
        <f t="shared" si="104"/>
        <v>0.90860535527272912</v>
      </c>
      <c r="T85" s="18">
        <f t="shared" si="105"/>
        <v>2.2841633545688245</v>
      </c>
      <c r="U85" s="18">
        <f t="shared" si="106"/>
        <v>2.9582898002974867</v>
      </c>
      <c r="W85" t="str">
        <f t="shared" si="107"/>
        <v>22 Health professionals</v>
      </c>
      <c r="X85" s="18">
        <f t="shared" si="108"/>
        <v>4.3614770585999496</v>
      </c>
      <c r="Y85" s="18">
        <f t="shared" si="108"/>
        <v>-4.4864273039791787</v>
      </c>
      <c r="Z85" s="18">
        <f t="shared" si="108"/>
        <v>1.5224181666447567</v>
      </c>
      <c r="AA85" s="18">
        <f t="shared" si="108"/>
        <v>0.84003246953328059</v>
      </c>
      <c r="AB85" s="18">
        <f t="shared" si="109"/>
        <v>1.0669832096834364</v>
      </c>
      <c r="AD85" s="18">
        <f t="shared" si="110"/>
        <v>1.0669832096834364</v>
      </c>
      <c r="AE85" s="18">
        <f t="shared" si="111"/>
        <v>3.3583532248458337</v>
      </c>
      <c r="AF85" s="18">
        <f t="shared" si="112"/>
        <v>4.0495453240717572</v>
      </c>
    </row>
    <row r="86" spans="1:32" x14ac:dyDescent="0.2">
      <c r="A86" t="str">
        <f t="shared" si="95"/>
        <v>23 Teaching and other educational professionals</v>
      </c>
      <c r="B86" s="18">
        <f t="shared" si="96"/>
        <v>0.95333425435011332</v>
      </c>
      <c r="C86" s="18">
        <f t="shared" si="96"/>
        <v>0.53327898198753942</v>
      </c>
      <c r="D86" s="18">
        <f t="shared" si="96"/>
        <v>0.85733735002422318</v>
      </c>
      <c r="E86" s="18">
        <f t="shared" si="96"/>
        <v>0.88016801075525564</v>
      </c>
      <c r="F86" s="18">
        <f t="shared" si="97"/>
        <v>0.87255721633792138</v>
      </c>
      <c r="H86" s="18">
        <f t="shared" si="98"/>
        <v>0.87255721633792138</v>
      </c>
      <c r="I86" s="18">
        <f t="shared" si="99"/>
        <v>2.9653316347372449</v>
      </c>
      <c r="J86" s="18">
        <f t="shared" si="100"/>
        <v>3.5572700466117935</v>
      </c>
      <c r="L86" t="str">
        <f t="shared" si="101"/>
        <v>23 Teaching and other educational professionals</v>
      </c>
      <c r="M86" s="18">
        <f t="shared" si="102"/>
        <v>-0.38260666128242526</v>
      </c>
      <c r="N86" s="18">
        <f t="shared" si="102"/>
        <v>6.0703601301647092</v>
      </c>
      <c r="O86" s="18">
        <f t="shared" si="102"/>
        <v>1.6945220737119904</v>
      </c>
      <c r="P86" s="18">
        <f t="shared" si="102"/>
        <v>0.83957076497369609</v>
      </c>
      <c r="Q86" s="18">
        <f t="shared" si="103"/>
        <v>1.1237529111821853</v>
      </c>
      <c r="S86" s="18">
        <f t="shared" si="104"/>
        <v>1.1237529111821853</v>
      </c>
      <c r="T86" s="18">
        <f t="shared" si="105"/>
        <v>2.6222586915015889</v>
      </c>
      <c r="U86" s="18">
        <f t="shared" si="106"/>
        <v>3.4237011655679161</v>
      </c>
      <c r="W86" t="str">
        <f t="shared" si="107"/>
        <v>23 Teaching and other educational professionals</v>
      </c>
      <c r="X86" s="18">
        <f t="shared" si="108"/>
        <v>1.5421577785065033</v>
      </c>
      <c r="Y86" s="18">
        <f t="shared" si="108"/>
        <v>-1.7929998289811122</v>
      </c>
      <c r="Z86" s="18">
        <f t="shared" si="108"/>
        <v>0.46809892830064204</v>
      </c>
      <c r="AA86" s="18">
        <f t="shared" si="108"/>
        <v>0.89968942868690061</v>
      </c>
      <c r="AB86" s="18">
        <f t="shared" si="109"/>
        <v>0.75562031811475805</v>
      </c>
      <c r="AD86" s="18">
        <f t="shared" si="110"/>
        <v>0.75562031811475805</v>
      </c>
      <c r="AE86" s="18">
        <f t="shared" si="111"/>
        <v>3.1158770877321551</v>
      </c>
      <c r="AF86" s="18">
        <f t="shared" si="112"/>
        <v>3.6170924531985227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3.5371235065684958</v>
      </c>
      <c r="C87" s="18">
        <f t="shared" si="96"/>
        <v>6.6757363454100105</v>
      </c>
      <c r="D87" s="18">
        <f t="shared" si="96"/>
        <v>2.3398013974666565</v>
      </c>
      <c r="E87" s="18">
        <f t="shared" si="96"/>
        <v>1.1330756745388415</v>
      </c>
      <c r="F87" s="18">
        <f t="shared" si="97"/>
        <v>1.5337282459607859</v>
      </c>
      <c r="H87" s="18">
        <f t="shared" si="98"/>
        <v>1.5337282459607859</v>
      </c>
      <c r="I87" s="18">
        <f t="shared" si="99"/>
        <v>2.958153755958981</v>
      </c>
      <c r="J87" s="18">
        <f t="shared" si="100"/>
        <v>4.0155169482875452</v>
      </c>
      <c r="L87" t="str">
        <f t="shared" si="101"/>
        <v>24 Business, media and public service professionals</v>
      </c>
      <c r="M87" s="18">
        <f t="shared" si="102"/>
        <v>2.2029835362083805</v>
      </c>
      <c r="N87" s="18">
        <f t="shared" si="102"/>
        <v>5.1982099765937484</v>
      </c>
      <c r="O87" s="18">
        <f t="shared" si="102"/>
        <v>2.5381614682173037</v>
      </c>
      <c r="P87" s="18">
        <f t="shared" si="102"/>
        <v>0.93920454150528965</v>
      </c>
      <c r="Q87" s="18">
        <f t="shared" si="103"/>
        <v>1.4694003874418549</v>
      </c>
      <c r="S87" s="18">
        <f t="shared" si="104"/>
        <v>1.4694003874418549</v>
      </c>
      <c r="T87" s="18">
        <f t="shared" si="105"/>
        <v>2.6773993844431354</v>
      </c>
      <c r="U87" s="18">
        <f t="shared" si="106"/>
        <v>3.7255094547878009</v>
      </c>
      <c r="W87" t="str">
        <f t="shared" si="107"/>
        <v>24 Business, media and public service professionals</v>
      </c>
      <c r="X87" s="18">
        <f t="shared" si="108"/>
        <v>5.3644274283929816</v>
      </c>
      <c r="Y87" s="18">
        <f t="shared" si="108"/>
        <v>8.5511883577838574</v>
      </c>
      <c r="Z87" s="18">
        <f t="shared" si="108"/>
        <v>2.093667578723335</v>
      </c>
      <c r="AA87" s="18">
        <f t="shared" si="108"/>
        <v>1.3721447691424249</v>
      </c>
      <c r="AB87" s="18">
        <f t="shared" si="109"/>
        <v>1.6120840085071642</v>
      </c>
      <c r="AD87" s="18">
        <f t="shared" si="110"/>
        <v>1.6120840085071642</v>
      </c>
      <c r="AE87" s="18">
        <f t="shared" si="111"/>
        <v>3.2894314678338255</v>
      </c>
      <c r="AF87" s="18">
        <f t="shared" si="112"/>
        <v>4.3574002816526125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3.1417647278462191</v>
      </c>
      <c r="C88" s="18">
        <f t="shared" si="96"/>
        <v>8.7509592796024993</v>
      </c>
      <c r="D88" s="18">
        <f t="shared" si="96"/>
        <v>-2.2980328148890394</v>
      </c>
      <c r="E88" s="18">
        <f t="shared" si="96"/>
        <v>0.72101912457629425</v>
      </c>
      <c r="F88" s="18">
        <f t="shared" si="97"/>
        <v>-0.29555730045036643</v>
      </c>
      <c r="H88" s="18">
        <f t="shared" si="98"/>
        <v>-0.29555730045036643</v>
      </c>
      <c r="I88" s="18">
        <f t="shared" si="99"/>
        <v>2.175895208983869</v>
      </c>
      <c r="J88" s="18">
        <f t="shared" si="100"/>
        <v>1.9584963436800384</v>
      </c>
      <c r="L88" t="str">
        <f t="shared" si="101"/>
        <v>31 Science, engineering and technology associate professionals</v>
      </c>
      <c r="M88" s="18">
        <f t="shared" si="102"/>
        <v>4.2329328106341046</v>
      </c>
      <c r="N88" s="18">
        <f t="shared" si="102"/>
        <v>3.7937768794597426</v>
      </c>
      <c r="O88" s="18">
        <f t="shared" si="102"/>
        <v>-3.7657026693714624</v>
      </c>
      <c r="P88" s="18">
        <f t="shared" si="102"/>
        <v>0.14049463771574899</v>
      </c>
      <c r="Q88" s="18">
        <f t="shared" si="103"/>
        <v>-1.1788778038627989</v>
      </c>
      <c r="S88" s="18">
        <f t="shared" si="104"/>
        <v>-1.1788778038627989</v>
      </c>
      <c r="T88" s="18">
        <f t="shared" si="105"/>
        <v>1.7955276011948351</v>
      </c>
      <c r="U88" s="18">
        <f t="shared" si="106"/>
        <v>0.89504035865108911</v>
      </c>
      <c r="W88" t="str">
        <f t="shared" si="107"/>
        <v>31 Science, engineering and technology associate professionals</v>
      </c>
      <c r="X88" s="18">
        <f t="shared" si="108"/>
        <v>0.57018073202188546</v>
      </c>
      <c r="Y88" s="18">
        <f t="shared" si="108"/>
        <v>21.530823445122159</v>
      </c>
      <c r="Z88" s="18">
        <f t="shared" si="108"/>
        <v>0.65397327208356337</v>
      </c>
      <c r="AA88" s="18">
        <f t="shared" si="108"/>
        <v>1.6744367955509709</v>
      </c>
      <c r="AB88" s="18">
        <f t="shared" si="109"/>
        <v>1.3331379037610169</v>
      </c>
      <c r="AD88" s="18">
        <f t="shared" si="110"/>
        <v>1.3331379037610169</v>
      </c>
      <c r="AE88" s="18">
        <f t="shared" si="111"/>
        <v>2.9495297087118066</v>
      </c>
      <c r="AF88" s="18">
        <f t="shared" si="112"/>
        <v>3.8654544214747899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2.9896937374242816</v>
      </c>
      <c r="C89" s="18">
        <f t="shared" si="96"/>
        <v>0.62094231975255987</v>
      </c>
      <c r="D89" s="18">
        <f t="shared" si="96"/>
        <v>0.31957217760727463</v>
      </c>
      <c r="E89" s="18">
        <f t="shared" si="96"/>
        <v>0.97545344291576352</v>
      </c>
      <c r="F89" s="18">
        <f t="shared" si="97"/>
        <v>0.75635127825994797</v>
      </c>
      <c r="H89" s="18">
        <f t="shared" si="98"/>
        <v>0.75635127825994797</v>
      </c>
      <c r="I89" s="18">
        <f t="shared" si="99"/>
        <v>3.1756857587055265</v>
      </c>
      <c r="J89" s="18">
        <f t="shared" si="100"/>
        <v>3.6734818098089095</v>
      </c>
      <c r="L89" t="str">
        <f t="shared" si="101"/>
        <v>32 Health and social care associate professionals</v>
      </c>
      <c r="M89" s="18">
        <f t="shared" si="102"/>
        <v>0.14624108826046811</v>
      </c>
      <c r="N89" s="18">
        <f t="shared" si="102"/>
        <v>12.656170954742585</v>
      </c>
      <c r="O89" s="18">
        <f t="shared" si="102"/>
        <v>-2.0034613764806419</v>
      </c>
      <c r="P89" s="18">
        <f t="shared" si="102"/>
        <v>0.67982771113244134</v>
      </c>
      <c r="Q89" s="18">
        <f>IF(AND(Q$6-O$6 &lt;&gt; 0,O15&lt;&gt;0,Q15&lt;&gt;0),(EXP(LN(Q15/O15)/(Q$6-O$6))-1)*100,0)</f>
        <v>-0.22266779526853853</v>
      </c>
      <c r="S89" s="18">
        <f t="shared" si="104"/>
        <v>-0.22266779526853853</v>
      </c>
      <c r="T89" s="18">
        <f t="shared" si="105"/>
        <v>2.3995362072063653</v>
      </c>
      <c r="U89" s="18">
        <f t="shared" si="106"/>
        <v>2.2405191449072381</v>
      </c>
      <c r="W89" t="str">
        <f t="shared" si="107"/>
        <v>32 Health and social care associate professionals</v>
      </c>
      <c r="X89" s="18">
        <f t="shared" si="108"/>
        <v>3.6858156664696828</v>
      </c>
      <c r="Y89" s="18">
        <f t="shared" si="108"/>
        <v>-2.0791679282235354</v>
      </c>
      <c r="Z89" s="18">
        <f t="shared" si="108"/>
        <v>0.88561606515165092</v>
      </c>
      <c r="AA89" s="18">
        <f t="shared" si="108"/>
        <v>1.0403893484615789</v>
      </c>
      <c r="AB89" s="18">
        <f t="shared" si="109"/>
        <v>0.98877188923747195</v>
      </c>
      <c r="AD89" s="18">
        <f t="shared" si="110"/>
        <v>0.98877188923747195</v>
      </c>
      <c r="AE89" s="18">
        <f t="shared" si="111"/>
        <v>3.3633963103889108</v>
      </c>
      <c r="AF89" s="18">
        <f t="shared" si="112"/>
        <v>4.0022193510014459</v>
      </c>
    </row>
    <row r="90" spans="1:32" x14ac:dyDescent="0.2">
      <c r="A90" t="str">
        <f t="shared" si="95"/>
        <v>33 Protective service occupations</v>
      </c>
      <c r="B90" s="18">
        <f t="shared" si="96"/>
        <v>-0.91665487424791303</v>
      </c>
      <c r="C90" s="18">
        <f t="shared" si="96"/>
        <v>6.3377559666208505</v>
      </c>
      <c r="D90" s="18">
        <f t="shared" si="96"/>
        <v>3.3036131643598754</v>
      </c>
      <c r="E90" s="18">
        <f t="shared" si="96"/>
        <v>1.283877152080759</v>
      </c>
      <c r="F90" s="18">
        <f t="shared" si="97"/>
        <v>1.9526962802294934</v>
      </c>
      <c r="H90" s="18">
        <f t="shared" si="98"/>
        <v>1.9526962802294934</v>
      </c>
      <c r="I90" s="18">
        <f t="shared" si="99"/>
        <v>2.3826833908870748</v>
      </c>
      <c r="J90" s="18">
        <f t="shared" si="100"/>
        <v>3.8413371904431504</v>
      </c>
      <c r="L90" t="str">
        <f t="shared" si="101"/>
        <v>33 Protective service occupations</v>
      </c>
      <c r="M90" s="18">
        <f t="shared" si="102"/>
        <v>-1.8436128938839058</v>
      </c>
      <c r="N90" s="18">
        <f t="shared" si="102"/>
        <v>4.2751189881399254</v>
      </c>
      <c r="O90" s="18">
        <f t="shared" si="102"/>
        <v>2.3709442940726744</v>
      </c>
      <c r="P90" s="18">
        <f t="shared" si="102"/>
        <v>0.66503991202457868</v>
      </c>
      <c r="Q90" s="18">
        <f t="shared" si="103"/>
        <v>1.2304925156900071</v>
      </c>
      <c r="S90" s="18">
        <f t="shared" si="104"/>
        <v>1.2304925156900071</v>
      </c>
      <c r="T90" s="18">
        <f t="shared" si="105"/>
        <v>1.8727661563734177</v>
      </c>
      <c r="U90" s="18">
        <f t="shared" si="106"/>
        <v>2.8408974429809497</v>
      </c>
      <c r="W90" t="str">
        <f t="shared" si="107"/>
        <v>33 Protective service occupations</v>
      </c>
      <c r="X90" s="18">
        <f t="shared" si="108"/>
        <v>2.1548279351397248</v>
      </c>
      <c r="Y90" s="18">
        <f t="shared" si="108"/>
        <v>12.526306586141889</v>
      </c>
      <c r="Z90" s="18">
        <f t="shared" si="108"/>
        <v>5.7333044857550197</v>
      </c>
      <c r="AA90" s="18">
        <f t="shared" si="108"/>
        <v>2.6252833382408358</v>
      </c>
      <c r="AB90" s="18">
        <f t="shared" si="109"/>
        <v>3.6510043377282475</v>
      </c>
      <c r="AD90" s="18">
        <f t="shared" si="110"/>
        <v>3.6510043377282475</v>
      </c>
      <c r="AE90" s="18">
        <f t="shared" si="111"/>
        <v>3.6382976045132409</v>
      </c>
      <c r="AF90" s="18">
        <f t="shared" si="112"/>
        <v>6.0735820738466728</v>
      </c>
    </row>
    <row r="91" spans="1:32" x14ac:dyDescent="0.2">
      <c r="A91" t="str">
        <f t="shared" si="95"/>
        <v>34 Culture, media and sports occupations</v>
      </c>
      <c r="B91" s="18">
        <f t="shared" si="96"/>
        <v>-1.4516938542099789</v>
      </c>
      <c r="C91" s="18">
        <f t="shared" si="96"/>
        <v>3.055346494079747</v>
      </c>
      <c r="D91" s="18">
        <f t="shared" si="96"/>
        <v>0.21780183291519872</v>
      </c>
      <c r="E91" s="18">
        <f t="shared" si="96"/>
        <v>1.0561203819293929</v>
      </c>
      <c r="F91" s="18">
        <f t="shared" si="97"/>
        <v>0.77590458090230907</v>
      </c>
      <c r="H91" s="18">
        <f t="shared" si="98"/>
        <v>0.77590458090230907</v>
      </c>
      <c r="I91" s="18">
        <f t="shared" si="99"/>
        <v>2.6708022304269496</v>
      </c>
      <c r="J91" s="18">
        <f t="shared" si="100"/>
        <v>3.2166316711441212</v>
      </c>
      <c r="L91" t="str">
        <f t="shared" si="101"/>
        <v>34 Culture, media and sports occupations</v>
      </c>
      <c r="M91" s="18">
        <f t="shared" si="102"/>
        <v>-2.8327224783723404</v>
      </c>
      <c r="N91" s="18">
        <f t="shared" si="102"/>
        <v>-1.2779530837409014</v>
      </c>
      <c r="O91" s="18">
        <f t="shared" si="102"/>
        <v>0.63302878952664621</v>
      </c>
      <c r="P91" s="18">
        <f t="shared" si="102"/>
        <v>1.3522444975719417</v>
      </c>
      <c r="Q91" s="18">
        <f t="shared" si="103"/>
        <v>1.1119366044420653</v>
      </c>
      <c r="S91" s="18">
        <f t="shared" si="104"/>
        <v>1.1119366044420653</v>
      </c>
      <c r="T91" s="18">
        <f t="shared" si="105"/>
        <v>2.4142617769945085</v>
      </c>
      <c r="U91" s="18">
        <f t="shared" si="106"/>
        <v>3.228618076685863</v>
      </c>
      <c r="W91" t="str">
        <f t="shared" si="107"/>
        <v>34 Culture, media and sports occupations</v>
      </c>
      <c r="X91" s="18">
        <f t="shared" si="108"/>
        <v>0.11819825178045473</v>
      </c>
      <c r="Y91" s="18">
        <f t="shared" si="108"/>
        <v>7.6264083759679746</v>
      </c>
      <c r="Z91" s="18">
        <f>IF(AND(AA$6-Z$6 &lt;&gt; 0,Z17&lt;&gt;0,AA17&lt;&gt;0),(EXP(LN(AA17/Z17)/(AA$6-Z$6))-1)*100,0)</f>
        <v>-0.19062837678660571</v>
      </c>
      <c r="AA91" s="18">
        <f t="shared" si="108"/>
        <v>0.74945098337377836</v>
      </c>
      <c r="AB91" s="18">
        <f t="shared" si="109"/>
        <v>0.43511147354473589</v>
      </c>
      <c r="AD91" s="18">
        <f t="shared" si="110"/>
        <v>0.43511147354473589</v>
      </c>
      <c r="AE91" s="18">
        <f t="shared" si="111"/>
        <v>2.9107684726603633</v>
      </c>
      <c r="AF91" s="18">
        <f t="shared" si="112"/>
        <v>3.2050151030412533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1.3592929390388475</v>
      </c>
      <c r="C92" s="18">
        <f t="shared" si="96"/>
        <v>3.2953196915843419</v>
      </c>
      <c r="D92" s="18">
        <f t="shared" si="96"/>
        <v>-0.61517465514210334</v>
      </c>
      <c r="E92" s="18">
        <f t="shared" si="96"/>
        <v>0.41513086888476103</v>
      </c>
      <c r="F92" s="18">
        <f t="shared" si="97"/>
        <v>7.051435147502616E-2</v>
      </c>
      <c r="H92" s="18">
        <f t="shared" si="98"/>
        <v>7.051435147502616E-2</v>
      </c>
      <c r="I92" s="18">
        <f t="shared" si="99"/>
        <v>2.5240635966489178</v>
      </c>
      <c r="J92" s="18">
        <f t="shared" si="100"/>
        <v>2.5738812533630417</v>
      </c>
      <c r="L92" t="str">
        <f t="shared" si="101"/>
        <v>35 Business and public service associate professionals</v>
      </c>
      <c r="M92" s="18">
        <f t="shared" si="102"/>
        <v>0.5621665352422367</v>
      </c>
      <c r="N92" s="18">
        <f t="shared" si="102"/>
        <v>4.4497699040914496</v>
      </c>
      <c r="O92" s="18">
        <f t="shared" si="102"/>
        <v>-1.2095730679796746</v>
      </c>
      <c r="P92" s="18">
        <f t="shared" si="102"/>
        <v>4.0231495178444376E-2</v>
      </c>
      <c r="Q92" s="18">
        <f t="shared" si="103"/>
        <v>-0.37811703837926647</v>
      </c>
      <c r="S92" s="18">
        <f t="shared" si="104"/>
        <v>-0.37811703837926647</v>
      </c>
      <c r="T92" s="18">
        <f t="shared" si="105"/>
        <v>2.0915552572107421</v>
      </c>
      <c r="U92" s="18">
        <f t="shared" si="106"/>
        <v>1.8105868225232413</v>
      </c>
      <c r="W92" t="str">
        <f t="shared" si="107"/>
        <v>35 Business and public service associate professionals</v>
      </c>
      <c r="X92" s="18">
        <f t="shared" si="108"/>
        <v>2.2226169452224109</v>
      </c>
      <c r="Y92" s="18">
        <f t="shared" si="108"/>
        <v>2.0951476618090936</v>
      </c>
      <c r="Z92" s="18">
        <f t="shared" si="108"/>
        <v>1.7916941307927203E-3</v>
      </c>
      <c r="AA92" s="18">
        <f t="shared" si="108"/>
        <v>0.77809276166340702</v>
      </c>
      <c r="AB92" s="18">
        <f t="shared" si="109"/>
        <v>0.51865844722467358</v>
      </c>
      <c r="AD92" s="18">
        <f t="shared" si="110"/>
        <v>0.51865844722467358</v>
      </c>
      <c r="AE92" s="18">
        <f t="shared" si="111"/>
        <v>2.9576579023985916</v>
      </c>
      <c r="AF92" s="18">
        <f t="shared" si="112"/>
        <v>3.3069217991857691</v>
      </c>
    </row>
    <row r="93" spans="1:32" x14ac:dyDescent="0.2">
      <c r="A93" t="str">
        <f t="shared" si="95"/>
        <v>41 Administrative occupations</v>
      </c>
      <c r="B93" s="18">
        <f t="shared" si="96"/>
        <v>-0.85470474754104631</v>
      </c>
      <c r="C93" s="18">
        <f t="shared" si="96"/>
        <v>3.1653667264686769</v>
      </c>
      <c r="D93" s="18">
        <f t="shared" si="96"/>
        <v>-1.8741671377808244</v>
      </c>
      <c r="E93" s="18">
        <f t="shared" si="96"/>
        <v>-0.82829062857924241</v>
      </c>
      <c r="F93" s="18">
        <f t="shared" si="97"/>
        <v>-1.178148911473953</v>
      </c>
      <c r="H93" s="18">
        <f t="shared" si="98"/>
        <v>-1.178148911473953</v>
      </c>
      <c r="I93" s="18">
        <f t="shared" si="99"/>
        <v>2.5012812539594753</v>
      </c>
      <c r="J93" s="18">
        <f t="shared" si="100"/>
        <v>1.6894858390254175</v>
      </c>
      <c r="L93" t="str">
        <f t="shared" si="101"/>
        <v>41 Administrative occupations</v>
      </c>
      <c r="M93" s="18">
        <f t="shared" si="102"/>
        <v>-2.1648623884641172</v>
      </c>
      <c r="N93" s="18">
        <f t="shared" si="102"/>
        <v>17.609553182971283</v>
      </c>
      <c r="O93" s="18">
        <f t="shared" si="102"/>
        <v>-1.2978556250776929</v>
      </c>
      <c r="P93" s="18">
        <f t="shared" si="102"/>
        <v>0.58261697279935465</v>
      </c>
      <c r="Q93" s="18">
        <f t="shared" si="103"/>
        <v>-4.8154639356734474E-2</v>
      </c>
      <c r="S93" s="18">
        <f t="shared" si="104"/>
        <v>-4.8154639356734474E-2</v>
      </c>
      <c r="T93" s="18">
        <f t="shared" si="105"/>
        <v>2.0441025671256163</v>
      </c>
      <c r="U93" s="18">
        <f t="shared" si="106"/>
        <v>2.0078596237533386</v>
      </c>
      <c r="W93" t="str">
        <f t="shared" si="107"/>
        <v>41 Administrative occupations</v>
      </c>
      <c r="X93" s="18">
        <f t="shared" si="108"/>
        <v>-0.42883116570984203</v>
      </c>
      <c r="Y93" s="18">
        <f t="shared" si="108"/>
        <v>-1.3273633299085819</v>
      </c>
      <c r="Z93" s="18">
        <f t="shared" si="108"/>
        <v>-2.0913091468705347</v>
      </c>
      <c r="AA93" s="18">
        <f t="shared" si="108"/>
        <v>-1.4250288032802816</v>
      </c>
      <c r="AB93" s="18">
        <f t="shared" si="109"/>
        <v>-1.6476245242702192</v>
      </c>
      <c r="AD93" s="18">
        <f t="shared" si="110"/>
        <v>-1.6476245242702192</v>
      </c>
      <c r="AE93" s="18">
        <f t="shared" si="111"/>
        <v>2.6637668680133508</v>
      </c>
      <c r="AF93" s="18">
        <f t="shared" si="112"/>
        <v>1.5678177182167463</v>
      </c>
    </row>
    <row r="94" spans="1:32" x14ac:dyDescent="0.2">
      <c r="A94" t="str">
        <f t="shared" si="95"/>
        <v>42 Secretarial and related occupations</v>
      </c>
      <c r="B94" s="18">
        <f t="shared" si="96"/>
        <v>-2.7273438446755782</v>
      </c>
      <c r="C94" s="18">
        <f t="shared" si="96"/>
        <v>-2.2750945228319108</v>
      </c>
      <c r="D94" s="18">
        <f t="shared" si="96"/>
        <v>0.5602066053550292</v>
      </c>
      <c r="E94" s="18">
        <f t="shared" si="96"/>
        <v>-2.2095875835578926</v>
      </c>
      <c r="F94" s="18">
        <f t="shared" si="97"/>
        <v>-1.294905011455183</v>
      </c>
      <c r="H94" s="18">
        <f t="shared" si="98"/>
        <v>-1.294905011455183</v>
      </c>
      <c r="I94" s="18">
        <f t="shared" si="99"/>
        <v>2.7809920527552601</v>
      </c>
      <c r="J94" s="18">
        <f t="shared" si="100"/>
        <v>1.92668085785066</v>
      </c>
      <c r="L94" t="str">
        <f t="shared" si="101"/>
        <v>42 Secretarial and related occupations</v>
      </c>
      <c r="M94" s="18">
        <f t="shared" si="102"/>
        <v>-5.2773686765386962</v>
      </c>
      <c r="N94" s="18">
        <f t="shared" si="102"/>
        <v>-9.6814927497967282</v>
      </c>
      <c r="O94" s="18">
        <f t="shared" si="102"/>
        <v>6.5374198690515417</v>
      </c>
      <c r="P94" s="18">
        <f t="shared" si="102"/>
        <v>1.4864867243553181</v>
      </c>
      <c r="Q94" s="18">
        <f t="shared" si="103"/>
        <v>3.1429472895087462</v>
      </c>
      <c r="S94" s="18">
        <f t="shared" si="104"/>
        <v>3.1429472895087462</v>
      </c>
      <c r="T94" s="18">
        <f t="shared" si="105"/>
        <v>2.5208733172368936</v>
      </c>
      <c r="U94" s="18">
        <f t="shared" si="106"/>
        <v>4.8795650350317299</v>
      </c>
      <c r="W94" t="str">
        <f t="shared" si="107"/>
        <v>42 Secretarial and related occupations</v>
      </c>
      <c r="X94" s="18">
        <f t="shared" si="108"/>
        <v>-2.6069133204627115</v>
      </c>
      <c r="Y94" s="18">
        <f t="shared" si="108"/>
        <v>-1.9489409274371483</v>
      </c>
      <c r="Z94" s="18">
        <f t="shared" si="108"/>
        <v>0.2856647594302153</v>
      </c>
      <c r="AA94" s="18">
        <f t="shared" si="108"/>
        <v>-2.45338584063447</v>
      </c>
      <c r="AB94" s="18">
        <f t="shared" si="109"/>
        <v>-1.5487837656631309</v>
      </c>
      <c r="AD94" s="18">
        <f t="shared" si="110"/>
        <v>-1.5487837656631309</v>
      </c>
      <c r="AE94" s="18">
        <f t="shared" si="111"/>
        <v>2.7913512772821614</v>
      </c>
      <c r="AF94" s="18">
        <f t="shared" si="112"/>
        <v>1.7777639240526444</v>
      </c>
    </row>
    <row r="95" spans="1:32" x14ac:dyDescent="0.2">
      <c r="A95" t="str">
        <f t="shared" si="95"/>
        <v>51 Skilled agricultural and related trades</v>
      </c>
      <c r="B95" s="18">
        <f t="shared" si="96"/>
        <v>2.4427454870041609</v>
      </c>
      <c r="C95" s="18">
        <f t="shared" si="96"/>
        <v>-14.758252546632367</v>
      </c>
      <c r="D95" s="18">
        <f t="shared" si="96"/>
        <v>1.2618963390532478</v>
      </c>
      <c r="E95" s="18">
        <f t="shared" si="96"/>
        <v>1.3661126509227017</v>
      </c>
      <c r="F95" s="18">
        <f t="shared" si="97"/>
        <v>1.3313619683112954</v>
      </c>
      <c r="H95" s="18">
        <f t="shared" si="98"/>
        <v>1.3313619683112954</v>
      </c>
      <c r="I95" s="18">
        <f t="shared" si="99"/>
        <v>3.2972903655051011</v>
      </c>
      <c r="J95" s="18">
        <f t="shared" si="100"/>
        <v>4.172342994001732</v>
      </c>
      <c r="L95" t="str">
        <f t="shared" si="101"/>
        <v>51 Skilled agricultural and related trades</v>
      </c>
      <c r="M95" s="18">
        <f t="shared" si="102"/>
        <v>5.5561726808595946</v>
      </c>
      <c r="N95" s="18">
        <f t="shared" si="102"/>
        <v>-25.186197925657396</v>
      </c>
      <c r="O95" s="18">
        <f t="shared" si="102"/>
        <v>0.46080602066835841</v>
      </c>
      <c r="P95" s="18">
        <f t="shared" si="102"/>
        <v>1.1195753742671455</v>
      </c>
      <c r="Q95" s="18">
        <f t="shared" si="103"/>
        <v>0.89950699835563697</v>
      </c>
      <c r="S95" s="18">
        <f t="shared" si="104"/>
        <v>0.89950699835563697</v>
      </c>
      <c r="T95" s="18">
        <f t="shared" si="105"/>
        <v>2.9606739761281808</v>
      </c>
      <c r="U95" s="18">
        <f t="shared" si="106"/>
        <v>3.5716512094101427</v>
      </c>
      <c r="W95" t="str">
        <f t="shared" si="107"/>
        <v>51 Skilled agricultural and related trades</v>
      </c>
      <c r="X95" s="18">
        <f t="shared" si="108"/>
        <v>-9.6414885658716472</v>
      </c>
      <c r="Y95" s="18">
        <f t="shared" si="108"/>
        <v>45.496213266679341</v>
      </c>
      <c r="Z95" s="18">
        <f t="shared" si="108"/>
        <v>3.5032313619758559</v>
      </c>
      <c r="AA95" s="18">
        <f t="shared" si="108"/>
        <v>1.9735863602802661</v>
      </c>
      <c r="AB95" s="18">
        <f t="shared" si="109"/>
        <v>2.48093958655351</v>
      </c>
      <c r="AD95" s="18">
        <f t="shared" si="110"/>
        <v>2.48093958655351</v>
      </c>
      <c r="AE95" s="18">
        <f t="shared" si="111"/>
        <v>4.2155261311064507</v>
      </c>
      <c r="AF95" s="18">
        <f t="shared" si="112"/>
        <v>5.7159406265395951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0.41487011941381269</v>
      </c>
      <c r="C96" s="18">
        <f t="shared" si="96"/>
        <v>-12.976790275559203</v>
      </c>
      <c r="D96" s="18">
        <f t="shared" si="96"/>
        <v>0.58143666692793694</v>
      </c>
      <c r="E96" s="18">
        <f t="shared" si="96"/>
        <v>-0.19617770074612517</v>
      </c>
      <c r="F96" s="18">
        <f t="shared" si="97"/>
        <v>6.2356795507856333E-2</v>
      </c>
      <c r="H96" s="18">
        <f t="shared" si="98"/>
        <v>6.2356795507856333E-2</v>
      </c>
      <c r="I96" s="18">
        <f t="shared" si="99"/>
        <v>2.2337124791290464</v>
      </c>
      <c r="J96" s="18">
        <f t="shared" si="100"/>
        <v>2.2795371592732705</v>
      </c>
      <c r="L96" t="str">
        <f t="shared" si="101"/>
        <v>52 Skilled metal, electrical and electronic trades</v>
      </c>
      <c r="M96" s="18">
        <f t="shared" si="102"/>
        <v>9.0861900131633533E-3</v>
      </c>
      <c r="N96" s="18">
        <f t="shared" si="102"/>
        <v>-12.49462227878222</v>
      </c>
      <c r="O96" s="18">
        <f t="shared" si="102"/>
        <v>-0.29113307062701432</v>
      </c>
      <c r="P96" s="18">
        <f t="shared" si="102"/>
        <v>-0.48272891227791881</v>
      </c>
      <c r="Q96" s="18">
        <f t="shared" si="103"/>
        <v>-0.41890457353613852</v>
      </c>
      <c r="S96" s="18">
        <f t="shared" si="104"/>
        <v>-0.41890457353613852</v>
      </c>
      <c r="T96" s="18">
        <f t="shared" si="105"/>
        <v>2.070736624199343</v>
      </c>
      <c r="U96" s="18">
        <f t="shared" si="106"/>
        <v>1.7587942007369239</v>
      </c>
      <c r="W96" t="str">
        <f t="shared" si="107"/>
        <v>52 Skilled metal, electrical and electronic trades</v>
      </c>
      <c r="X96" s="18">
        <f t="shared" si="108"/>
        <v>13.968202960359921</v>
      </c>
      <c r="Y96" s="18">
        <f t="shared" si="108"/>
        <v>-24.710242351157575</v>
      </c>
      <c r="Z96" s="18">
        <f t="shared" si="108"/>
        <v>17.822322943744219</v>
      </c>
      <c r="AA96" s="18">
        <f t="shared" si="108"/>
        <v>2.8286946232728649</v>
      </c>
      <c r="AB96" s="18">
        <f t="shared" si="109"/>
        <v>7.6016031820495655</v>
      </c>
      <c r="AD96" s="18">
        <f t="shared" si="110"/>
        <v>7.6016031820495655</v>
      </c>
      <c r="AE96" s="18">
        <f t="shared" si="111"/>
        <v>5.7843364236741079</v>
      </c>
      <c r="AF96" s="18">
        <f t="shared" si="112"/>
        <v>10.25614319200827</v>
      </c>
    </row>
    <row r="97" spans="1:32" x14ac:dyDescent="0.2">
      <c r="A97" t="str">
        <f t="shared" si="95"/>
        <v>53 Skilled construction and building trades</v>
      </c>
      <c r="B97" s="18">
        <f t="shared" si="96"/>
        <v>-1.5988159845400696</v>
      </c>
      <c r="C97" s="18">
        <f t="shared" si="96"/>
        <v>-11.843152252857337</v>
      </c>
      <c r="D97" s="18">
        <f t="shared" si="96"/>
        <v>1.5576072296969112</v>
      </c>
      <c r="E97" s="18">
        <f t="shared" si="96"/>
        <v>-0.5637397308113079</v>
      </c>
      <c r="F97" s="18">
        <f t="shared" si="97"/>
        <v>0.13840621297460665</v>
      </c>
      <c r="H97" s="18">
        <f t="shared" si="98"/>
        <v>0.13840621297460665</v>
      </c>
      <c r="I97" s="18">
        <f t="shared" si="99"/>
        <v>2.465682885311371</v>
      </c>
      <c r="J97" s="18">
        <f t="shared" si="100"/>
        <v>2.5643878707342971</v>
      </c>
      <c r="L97" t="str">
        <f t="shared" si="101"/>
        <v>53 Skilled construction and building trades</v>
      </c>
      <c r="M97" s="18">
        <f t="shared" si="102"/>
        <v>-1.703812788849457</v>
      </c>
      <c r="N97" s="18">
        <f t="shared" si="102"/>
        <v>-11.909051995815091</v>
      </c>
      <c r="O97" s="18">
        <f t="shared" si="102"/>
        <v>1.614226087575954</v>
      </c>
      <c r="P97" s="18">
        <f t="shared" si="102"/>
        <v>-0.62376512925854666</v>
      </c>
      <c r="Q97" s="18">
        <f t="shared" si="103"/>
        <v>0.11670092473721194</v>
      </c>
      <c r="S97" s="18">
        <f t="shared" si="104"/>
        <v>0.11670092473721194</v>
      </c>
      <c r="T97" s="18">
        <f t="shared" si="105"/>
        <v>2.4556714978004601</v>
      </c>
      <c r="U97" s="18">
        <f t="shared" si="106"/>
        <v>2.5389720921952463</v>
      </c>
      <c r="W97" t="str">
        <f t="shared" si="107"/>
        <v>53 Skilled construction and building trades</v>
      </c>
      <c r="X97" s="18">
        <f t="shared" si="108"/>
        <v>4.3822249978032524</v>
      </c>
      <c r="Y97" s="18">
        <f t="shared" si="108"/>
        <v>-8.6056951621153903</v>
      </c>
      <c r="Z97" s="18">
        <f t="shared" si="108"/>
        <v>-1.2806328081197971</v>
      </c>
      <c r="AA97" s="18">
        <f t="shared" si="108"/>
        <v>2.3080636682359934</v>
      </c>
      <c r="AB97" s="18">
        <f t="shared" si="109"/>
        <v>1.0975655110334159</v>
      </c>
      <c r="AD97" s="18">
        <f t="shared" si="110"/>
        <v>1.0975655110334159</v>
      </c>
      <c r="AE97" s="18">
        <f t="shared" si="111"/>
        <v>2.9247324431835642</v>
      </c>
      <c r="AF97" s="18">
        <f t="shared" si="112"/>
        <v>3.6771577252866949</v>
      </c>
    </row>
    <row r="98" spans="1:32" x14ac:dyDescent="0.2">
      <c r="A98" t="str">
        <f t="shared" si="95"/>
        <v>54 Textiles, printing and other skilled trades</v>
      </c>
      <c r="B98" s="18">
        <f t="shared" si="96"/>
        <v>-2.3908922327490534</v>
      </c>
      <c r="C98" s="18">
        <f t="shared" si="96"/>
        <v>-7.03821149064302</v>
      </c>
      <c r="D98" s="18">
        <f t="shared" si="96"/>
        <v>0.61672991572250258</v>
      </c>
      <c r="E98" s="18">
        <f t="shared" si="96"/>
        <v>0.2969793365161788</v>
      </c>
      <c r="F98" s="18">
        <f t="shared" si="97"/>
        <v>0.40344979898863098</v>
      </c>
      <c r="H98" s="18">
        <f t="shared" si="98"/>
        <v>0.40344979898863098</v>
      </c>
      <c r="I98" s="18">
        <f t="shared" si="99"/>
        <v>2.4842691035029674</v>
      </c>
      <c r="J98" s="18">
        <f t="shared" si="100"/>
        <v>2.7728804792180428</v>
      </c>
      <c r="L98" t="str">
        <f t="shared" si="101"/>
        <v>54 Textiles, printing and other skilled trades</v>
      </c>
      <c r="M98" s="18">
        <f t="shared" si="102"/>
        <v>-2.2607768513809523</v>
      </c>
      <c r="N98" s="18">
        <f t="shared" si="102"/>
        <v>-14.848703721516554</v>
      </c>
      <c r="O98" s="18">
        <f t="shared" si="102"/>
        <v>0.55788799752869433</v>
      </c>
      <c r="P98" s="18">
        <f t="shared" si="102"/>
        <v>0.15798592739397765</v>
      </c>
      <c r="Q98" s="18">
        <f t="shared" si="103"/>
        <v>0.29110959946556658</v>
      </c>
      <c r="S98" s="18">
        <f t="shared" si="104"/>
        <v>0.29110959946556658</v>
      </c>
      <c r="T98" s="18">
        <f t="shared" si="105"/>
        <v>1.9368027022780732</v>
      </c>
      <c r="U98" s="18">
        <f t="shared" si="106"/>
        <v>2.1604743817684291</v>
      </c>
      <c r="W98" t="str">
        <f t="shared" si="107"/>
        <v>54 Textiles, printing and other skilled trades</v>
      </c>
      <c r="X98" s="18">
        <f t="shared" si="108"/>
        <v>-2.6215607324754031</v>
      </c>
      <c r="Y98" s="18">
        <f t="shared" si="108"/>
        <v>6.9368677017687785</v>
      </c>
      <c r="Z98" s="18">
        <f t="shared" si="108"/>
        <v>0.7003281037042175</v>
      </c>
      <c r="AA98" s="18">
        <f t="shared" si="108"/>
        <v>0.49069986798970788</v>
      </c>
      <c r="AB98" s="18">
        <f t="shared" si="109"/>
        <v>0.56052741455150379</v>
      </c>
      <c r="AD98" s="18">
        <f t="shared" si="110"/>
        <v>0.56052741455150379</v>
      </c>
      <c r="AE98" s="18">
        <f t="shared" si="111"/>
        <v>3.1997276368244343</v>
      </c>
      <c r="AF98" s="18">
        <f t="shared" si="112"/>
        <v>3.5656636097151306</v>
      </c>
    </row>
    <row r="99" spans="1:32" x14ac:dyDescent="0.2">
      <c r="A99" t="str">
        <f t="shared" si="95"/>
        <v>61 Caring personal service occupations</v>
      </c>
      <c r="B99" s="18">
        <f t="shared" si="96"/>
        <v>0.43849946091714109</v>
      </c>
      <c r="C99" s="18">
        <f t="shared" si="96"/>
        <v>-5.1851596693759605</v>
      </c>
      <c r="D99" s="18">
        <f t="shared" si="96"/>
        <v>1.9323000793190603</v>
      </c>
      <c r="E99" s="18">
        <f t="shared" si="96"/>
        <v>1.0571581260949481</v>
      </c>
      <c r="F99" s="18">
        <f t="shared" si="97"/>
        <v>1.3480340699950188</v>
      </c>
      <c r="H99" s="18">
        <f t="shared" si="98"/>
        <v>1.3480340699950188</v>
      </c>
      <c r="I99" s="18">
        <f t="shared" si="99"/>
        <v>3.2714376930700784</v>
      </c>
      <c r="J99" s="18">
        <f t="shared" si="100"/>
        <v>4.1607348940841726</v>
      </c>
      <c r="L99" t="str">
        <f t="shared" si="101"/>
        <v>61 Caring personal service occupations</v>
      </c>
      <c r="M99" s="18">
        <f t="shared" si="102"/>
        <v>-0.85584385842509825</v>
      </c>
      <c r="N99" s="18">
        <f t="shared" si="102"/>
        <v>-1.1469192025779562</v>
      </c>
      <c r="O99" s="18">
        <f t="shared" si="102"/>
        <v>4.5599910827841761</v>
      </c>
      <c r="P99" s="18">
        <f t="shared" si="102"/>
        <v>1.876776675884928</v>
      </c>
      <c r="Q99" s="18">
        <f t="shared" si="103"/>
        <v>2.7634421632019235</v>
      </c>
      <c r="S99" s="18">
        <f t="shared" si="104"/>
        <v>2.7634421632019235</v>
      </c>
      <c r="T99" s="18">
        <f t="shared" si="105"/>
        <v>3.085221588560727</v>
      </c>
      <c r="U99" s="18">
        <f t="shared" si="106"/>
        <v>5.0122360352269579</v>
      </c>
      <c r="W99" t="str">
        <f t="shared" si="107"/>
        <v>61 Caring personal service occupations</v>
      </c>
      <c r="X99" s="18">
        <f t="shared" si="108"/>
        <v>0.74079934007571513</v>
      </c>
      <c r="Y99" s="18">
        <f t="shared" si="108"/>
        <v>-6.0912923018952796</v>
      </c>
      <c r="Z99" s="18">
        <f t="shared" si="108"/>
        <v>1.2702537641178679</v>
      </c>
      <c r="AA99" s="18">
        <f t="shared" si="108"/>
        <v>0.81902600978209783</v>
      </c>
      <c r="AB99" s="18">
        <f t="shared" si="109"/>
        <v>0.96921142590431497</v>
      </c>
      <c r="AD99" s="18">
        <f t="shared" si="110"/>
        <v>0.96921142590431497</v>
      </c>
      <c r="AE99" s="18">
        <f t="shared" si="111"/>
        <v>3.3147441244524511</v>
      </c>
      <c r="AF99" s="18">
        <f t="shared" si="112"/>
        <v>3.9445690599446248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1.5162927901174461</v>
      </c>
      <c r="C100" s="18">
        <f t="shared" si="96"/>
        <v>-7.9130083483661569</v>
      </c>
      <c r="D100" s="18">
        <f t="shared" si="96"/>
        <v>0.58317739844238048</v>
      </c>
      <c r="E100" s="18">
        <f t="shared" si="96"/>
        <v>0.3897549496918673</v>
      </c>
      <c r="F100" s="18">
        <f t="shared" si="97"/>
        <v>0.45418773577046156</v>
      </c>
      <c r="H100" s="18">
        <f t="shared" si="98"/>
        <v>0.45418773577046156</v>
      </c>
      <c r="I100" s="18">
        <f t="shared" si="99"/>
        <v>2.8677674895821292</v>
      </c>
      <c r="J100" s="18">
        <f t="shared" si="100"/>
        <v>3.1768172397129479</v>
      </c>
      <c r="L100" t="str">
        <f t="shared" si="101"/>
        <v>62 Leisure, travel and related personal service occupations</v>
      </c>
      <c r="M100" s="18">
        <f t="shared" si="102"/>
        <v>2.4945532752224775</v>
      </c>
      <c r="N100" s="18">
        <f t="shared" si="102"/>
        <v>-11.837558371534772</v>
      </c>
      <c r="O100" s="18">
        <f t="shared" si="102"/>
        <v>1.2754605570644006</v>
      </c>
      <c r="P100" s="18">
        <f t="shared" si="102"/>
        <v>1.2826849250379802</v>
      </c>
      <c r="Q100" s="18">
        <f t="shared" si="103"/>
        <v>1.2802767451217223</v>
      </c>
      <c r="S100" s="18">
        <f t="shared" si="104"/>
        <v>1.2802767451217223</v>
      </c>
      <c r="T100" s="18">
        <f t="shared" si="105"/>
        <v>2.6661539286503944</v>
      </c>
      <c r="U100" s="18">
        <f t="shared" si="106"/>
        <v>3.5770755189068915</v>
      </c>
      <c r="W100" t="str">
        <f t="shared" si="107"/>
        <v>62 Leisure, travel and related personal service occupations</v>
      </c>
      <c r="X100" s="18">
        <f t="shared" si="108"/>
        <v>1.1129292865538654</v>
      </c>
      <c r="Y100" s="18">
        <f t="shared" si="108"/>
        <v>-6.2390427351202593</v>
      </c>
      <c r="Z100" s="18">
        <f t="shared" si="108"/>
        <v>0.30008720752614515</v>
      </c>
      <c r="AA100" s="18">
        <f t="shared" si="108"/>
        <v>-8.5707350923835968E-3</v>
      </c>
      <c r="AB100" s="18">
        <f t="shared" si="109"/>
        <v>9.4209562631886179E-2</v>
      </c>
      <c r="AD100" s="18">
        <f t="shared" si="110"/>
        <v>9.4209562631886179E-2</v>
      </c>
      <c r="AE100" s="18">
        <f t="shared" si="111"/>
        <v>2.9470985836878461</v>
      </c>
      <c r="AF100" s="18">
        <f t="shared" si="112"/>
        <v>3.0099776266179878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-4.4003211567485874</v>
      </c>
      <c r="C101" s="18">
        <f t="shared" si="96"/>
        <v>25.579846911032877</v>
      </c>
      <c r="D101" s="18">
        <f t="shared" si="96"/>
        <v>-3.9966140897227498</v>
      </c>
      <c r="E101" s="18">
        <f t="shared" si="96"/>
        <v>0.41886417530563325</v>
      </c>
      <c r="F101" s="18">
        <f t="shared" si="97"/>
        <v>-1.0750772098885641</v>
      </c>
      <c r="H101" s="18">
        <f t="shared" si="98"/>
        <v>-1.0750772098885641</v>
      </c>
      <c r="I101" s="18">
        <f t="shared" si="99"/>
        <v>2.3240761597634885</v>
      </c>
      <c r="J101" s="18">
        <f t="shared" si="100"/>
        <v>1.56225015146223</v>
      </c>
      <c r="L101" t="str">
        <f t="shared" si="101"/>
        <v>63 Community and civil enforcement occupations</v>
      </c>
      <c r="M101" s="18">
        <f t="shared" si="102"/>
        <v>-8.0114057363517848</v>
      </c>
      <c r="N101" s="18">
        <f t="shared" si="102"/>
        <v>47.012562186643272</v>
      </c>
      <c r="O101" s="18">
        <f t="shared" si="102"/>
        <v>-8.377812787677442</v>
      </c>
      <c r="P101" s="18">
        <f t="shared" si="102"/>
        <v>0.88118482010259847</v>
      </c>
      <c r="Q101" s="18">
        <f t="shared" si="103"/>
        <v>-2.3047006720333996</v>
      </c>
      <c r="S101" s="18">
        <f t="shared" si="104"/>
        <v>-2.3047006720333996</v>
      </c>
      <c r="T101" s="18">
        <f t="shared" si="105"/>
        <v>1.6802085728046423</v>
      </c>
      <c r="U101" s="18">
        <f t="shared" si="106"/>
        <v>-7.5002432378779016E-2</v>
      </c>
      <c r="W101" t="str">
        <f t="shared" si="107"/>
        <v>63 Community and civil enforcement occupations</v>
      </c>
      <c r="X101" s="18">
        <f t="shared" si="108"/>
        <v>4.3678845028870317</v>
      </c>
      <c r="Y101" s="18">
        <f t="shared" si="108"/>
        <v>-12.522661714430317</v>
      </c>
      <c r="Z101" s="18">
        <f t="shared" si="108"/>
        <v>5.75765208168173</v>
      </c>
      <c r="AA101" s="18">
        <f t="shared" si="108"/>
        <v>-0.29156798589082822</v>
      </c>
      <c r="AB101" s="18">
        <f t="shared" si="109"/>
        <v>1.6853820405661857</v>
      </c>
      <c r="AD101" s="18">
        <f t="shared" si="110"/>
        <v>1.6853820405661857</v>
      </c>
      <c r="AE101" s="18">
        <f t="shared" si="111"/>
        <v>3.9671165697590771</v>
      </c>
      <c r="AF101" s="18">
        <f t="shared" si="112"/>
        <v>4.9946711705726399</v>
      </c>
    </row>
    <row r="102" spans="1:32" x14ac:dyDescent="0.2">
      <c r="A102" t="str">
        <f t="shared" si="95"/>
        <v>71 Sales occupations</v>
      </c>
      <c r="B102" s="18">
        <f t="shared" si="96"/>
        <v>-0.38855485112048171</v>
      </c>
      <c r="C102" s="18">
        <f t="shared" si="96"/>
        <v>0.3461852183027414</v>
      </c>
      <c r="D102" s="18">
        <f t="shared" si="96"/>
        <v>-1.4585841877470807</v>
      </c>
      <c r="E102" s="18">
        <f t="shared" si="96"/>
        <v>-0.49553842442018325</v>
      </c>
      <c r="F102" s="18">
        <f t="shared" si="97"/>
        <v>-0.81759492350992335</v>
      </c>
      <c r="H102" s="18">
        <f t="shared" si="98"/>
        <v>-0.81759492350992335</v>
      </c>
      <c r="I102" s="18">
        <f t="shared" si="99"/>
        <v>2.289936359911926</v>
      </c>
      <c r="J102" s="18">
        <f t="shared" si="100"/>
        <v>1.7044592605465869</v>
      </c>
      <c r="L102" t="str">
        <f t="shared" si="101"/>
        <v>71 Sales occupations</v>
      </c>
      <c r="M102" s="18">
        <f t="shared" si="102"/>
        <v>0.74561718146175515</v>
      </c>
      <c r="N102" s="18">
        <f t="shared" si="102"/>
        <v>4.8117577369888309E-2</v>
      </c>
      <c r="O102" s="18">
        <f t="shared" si="102"/>
        <v>-0.91127646814208596</v>
      </c>
      <c r="P102" s="18">
        <f t="shared" si="102"/>
        <v>-9.7194218719032222E-2</v>
      </c>
      <c r="Q102" s="18">
        <f t="shared" si="103"/>
        <v>-0.36929540656344129</v>
      </c>
      <c r="S102" s="18">
        <f t="shared" si="104"/>
        <v>-0.36929540656344129</v>
      </c>
      <c r="T102" s="18">
        <f t="shared" si="105"/>
        <v>1.8606737456787092</v>
      </c>
      <c r="U102" s="18">
        <f t="shared" si="106"/>
        <v>1.5771880138223837</v>
      </c>
      <c r="W102" t="str">
        <f t="shared" si="107"/>
        <v>71 Sales occupations</v>
      </c>
      <c r="X102" s="18">
        <f t="shared" si="108"/>
        <v>-1.2710557511573795</v>
      </c>
      <c r="Y102" s="18">
        <f t="shared" si="108"/>
        <v>0.5901302226049232</v>
      </c>
      <c r="Z102" s="18">
        <f t="shared" si="108"/>
        <v>-1.913251834928964</v>
      </c>
      <c r="AA102" s="18">
        <f t="shared" si="108"/>
        <v>-0.84849171675149826</v>
      </c>
      <c r="AB102" s="18">
        <f t="shared" si="109"/>
        <v>-1.2046898524664784</v>
      </c>
      <c r="AD102" s="18">
        <f t="shared" si="110"/>
        <v>-1.2046898524664784</v>
      </c>
      <c r="AE102" s="18">
        <f t="shared" si="111"/>
        <v>2.6216443538015444</v>
      </c>
      <c r="AF102" s="18">
        <f t="shared" si="112"/>
        <v>1.8064380457773144</v>
      </c>
    </row>
    <row r="103" spans="1:32" x14ac:dyDescent="0.2">
      <c r="A103" t="str">
        <f t="shared" si="95"/>
        <v>72 Customer service occupations</v>
      </c>
      <c r="B103" s="18">
        <f t="shared" si="96"/>
        <v>1.4771727761010878</v>
      </c>
      <c r="C103" s="18">
        <f t="shared" si="96"/>
        <v>2.7227507795137385</v>
      </c>
      <c r="D103" s="18">
        <f t="shared" si="96"/>
        <v>5.006040339399509</v>
      </c>
      <c r="E103" s="18">
        <f t="shared" si="96"/>
        <v>1.2561605729285663</v>
      </c>
      <c r="F103" s="18">
        <f t="shared" si="97"/>
        <v>2.4910001574792284</v>
      </c>
      <c r="H103" s="18">
        <f t="shared" si="98"/>
        <v>2.4910001574792284</v>
      </c>
      <c r="I103" s="18">
        <f t="shared" si="99"/>
        <v>3.1725441033397139</v>
      </c>
      <c r="J103" s="18">
        <f t="shared" si="100"/>
        <v>4.8813576459049823</v>
      </c>
      <c r="L103" t="str">
        <f t="shared" si="101"/>
        <v>72 Customer service occupations</v>
      </c>
      <c r="M103" s="18">
        <f t="shared" si="102"/>
        <v>-2.6468329747918684</v>
      </c>
      <c r="N103" s="18">
        <f t="shared" si="102"/>
        <v>16.271138498312364</v>
      </c>
      <c r="O103" s="18">
        <f t="shared" si="102"/>
        <v>6.7526999639559548</v>
      </c>
      <c r="P103" s="18">
        <f t="shared" si="102"/>
        <v>1.7885542645484254</v>
      </c>
      <c r="Q103" s="18">
        <f t="shared" si="103"/>
        <v>3.4170757297168564</v>
      </c>
      <c r="S103" s="18">
        <f t="shared" si="104"/>
        <v>3.4170757297168564</v>
      </c>
      <c r="T103" s="18">
        <f t="shared" si="105"/>
        <v>2.6817431063558717</v>
      </c>
      <c r="U103" s="18">
        <f t="shared" si="106"/>
        <v>5.2114729624048506</v>
      </c>
      <c r="W103" t="str">
        <f t="shared" si="107"/>
        <v>72 Customer service occupations</v>
      </c>
      <c r="X103" s="18">
        <f t="shared" si="108"/>
        <v>3.5521259999490296</v>
      </c>
      <c r="Y103" s="18">
        <f t="shared" si="108"/>
        <v>-3.1143665340084725</v>
      </c>
      <c r="Z103" s="18">
        <f t="shared" si="108"/>
        <v>4.0553417078220022</v>
      </c>
      <c r="AA103" s="18">
        <f t="shared" si="108"/>
        <v>0.93115477706247063</v>
      </c>
      <c r="AB103" s="18">
        <f t="shared" si="109"/>
        <v>1.9619864718457558</v>
      </c>
      <c r="AD103" s="18">
        <f t="shared" si="110"/>
        <v>1.9619864718457558</v>
      </c>
      <c r="AE103" s="18">
        <f t="shared" si="111"/>
        <v>3.4140318647272627</v>
      </c>
      <c r="AF103" s="18">
        <f t="shared" si="112"/>
        <v>4.7047972929284976</v>
      </c>
    </row>
    <row r="104" spans="1:32" x14ac:dyDescent="0.2">
      <c r="A104" t="str">
        <f t="shared" si="95"/>
        <v>81 Process, plant and machine operatives</v>
      </c>
      <c r="B104" s="18">
        <f t="shared" si="96"/>
        <v>-0.5104285235586703</v>
      </c>
      <c r="C104" s="18">
        <f t="shared" si="96"/>
        <v>-11.870384603224249</v>
      </c>
      <c r="D104" s="18">
        <f t="shared" si="96"/>
        <v>4.0828851916280939</v>
      </c>
      <c r="E104" s="18">
        <f t="shared" si="96"/>
        <v>-3.2310889771525186E-2</v>
      </c>
      <c r="F104" s="18">
        <f t="shared" si="97"/>
        <v>1.3210175646367395</v>
      </c>
      <c r="H104" s="18">
        <f t="shared" si="98"/>
        <v>1.3210175646367395</v>
      </c>
      <c r="I104" s="18">
        <f t="shared" si="99"/>
        <v>2.5353023508742911</v>
      </c>
      <c r="J104" s="18">
        <f t="shared" si="100"/>
        <v>3.4918298940757486</v>
      </c>
      <c r="L104" t="str">
        <f t="shared" si="101"/>
        <v>81 Process, plant and machine operatives</v>
      </c>
      <c r="M104" s="18">
        <f t="shared" si="102"/>
        <v>-0.54743185467925892</v>
      </c>
      <c r="N104" s="18">
        <f t="shared" si="102"/>
        <v>-12.401900090459483</v>
      </c>
      <c r="O104" s="18">
        <f t="shared" si="102"/>
        <v>4.2106278708801792</v>
      </c>
      <c r="P104" s="18">
        <f t="shared" si="102"/>
        <v>-4.9321811037794649E-2</v>
      </c>
      <c r="Q104" s="18">
        <f t="shared" si="103"/>
        <v>1.3509524497992365</v>
      </c>
      <c r="S104" s="18">
        <f t="shared" si="104"/>
        <v>1.3509524497992365</v>
      </c>
      <c r="T104" s="18">
        <f t="shared" si="105"/>
        <v>2.4454398108636255</v>
      </c>
      <c r="U104" s="18">
        <f t="shared" si="106"/>
        <v>3.4354836377711528</v>
      </c>
      <c r="W104" t="str">
        <f t="shared" si="107"/>
        <v>81 Process, plant and machine operatives</v>
      </c>
      <c r="X104" s="18">
        <f t="shared" si="108"/>
        <v>-0.32855834568952247</v>
      </c>
      <c r="Y104" s="18">
        <f t="shared" si="108"/>
        <v>-9.2723159875067509</v>
      </c>
      <c r="Z104" s="18">
        <f t="shared" si="108"/>
        <v>3.4713877748060673</v>
      </c>
      <c r="AA104" s="18">
        <f t="shared" si="108"/>
        <v>5.0506957565099597E-2</v>
      </c>
      <c r="AB104" s="18">
        <f t="shared" si="109"/>
        <v>1.1780458078960443</v>
      </c>
      <c r="AD104" s="18">
        <f t="shared" si="110"/>
        <v>1.1780458078960443</v>
      </c>
      <c r="AE104" s="18">
        <f t="shared" si="111"/>
        <v>2.9451422843457919</v>
      </c>
      <c r="AF104" s="18">
        <f t="shared" si="112"/>
        <v>3.752108561109746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1.7094156375265124</v>
      </c>
      <c r="C105" s="18">
        <f t="shared" si="96"/>
        <v>-14.720725761394625</v>
      </c>
      <c r="D105" s="18">
        <f t="shared" si="96"/>
        <v>1.5840181301431722</v>
      </c>
      <c r="E105" s="18">
        <f t="shared" si="96"/>
        <v>0.10418773596683195</v>
      </c>
      <c r="F105" s="18">
        <f t="shared" si="97"/>
        <v>0.59505361444505134</v>
      </c>
      <c r="H105" s="18">
        <f t="shared" si="98"/>
        <v>0.59505361444505134</v>
      </c>
      <c r="I105" s="18">
        <f t="shared" si="99"/>
        <v>3.0282574658386352</v>
      </c>
      <c r="J105" s="18">
        <f t="shared" si="100"/>
        <v>3.4259735695850946</v>
      </c>
      <c r="L105" t="str">
        <f t="shared" si="101"/>
        <v>82 Transport and mobile machine drivers and operatives</v>
      </c>
      <c r="M105" s="18">
        <f t="shared" si="102"/>
        <v>1.9713040322459019</v>
      </c>
      <c r="N105" s="18">
        <f t="shared" si="102"/>
        <v>-14.812762257968959</v>
      </c>
      <c r="O105" s="18">
        <f t="shared" si="102"/>
        <v>0.83520643727785782</v>
      </c>
      <c r="P105" s="18">
        <f t="shared" si="102"/>
        <v>-9.92098900805094E-2</v>
      </c>
      <c r="Q105" s="18">
        <f t="shared" si="103"/>
        <v>0.21129612184549451</v>
      </c>
      <c r="S105" s="18">
        <f t="shared" si="104"/>
        <v>0.21129612184549451</v>
      </c>
      <c r="T105" s="18">
        <f t="shared" si="105"/>
        <v>2.8893512498956442</v>
      </c>
      <c r="U105" s="18">
        <f t="shared" si="106"/>
        <v>3.0318870606279802</v>
      </c>
      <c r="W105" t="str">
        <f t="shared" si="107"/>
        <v>82 Transport and mobile machine drivers and operatives</v>
      </c>
      <c r="X105" s="18">
        <f t="shared" si="108"/>
        <v>-0.88724273287319466</v>
      </c>
      <c r="Y105" s="18">
        <f t="shared" si="108"/>
        <v>-13.740537699757581</v>
      </c>
      <c r="Z105" s="18">
        <f t="shared" si="108"/>
        <v>8.3740360235590838</v>
      </c>
      <c r="AA105" s="18">
        <f t="shared" si="108"/>
        <v>1.492456553791488</v>
      </c>
      <c r="AB105" s="18">
        <f t="shared" si="109"/>
        <v>3.736341001686716</v>
      </c>
      <c r="AD105" s="18">
        <f t="shared" si="110"/>
        <v>3.736341001686716</v>
      </c>
      <c r="AE105" s="18">
        <f t="shared" si="111"/>
        <v>4.3499628761407116</v>
      </c>
      <c r="AF105" s="18">
        <f t="shared" si="112"/>
        <v>6.6526111349190176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-3.5088073658569918</v>
      </c>
      <c r="C106" s="18">
        <f t="shared" si="96"/>
        <v>-8.4828535194338741</v>
      </c>
      <c r="D106" s="18">
        <f t="shared" si="96"/>
        <v>-3.201316408117505</v>
      </c>
      <c r="E106" s="18">
        <f t="shared" si="96"/>
        <v>-0.42333361262376634</v>
      </c>
      <c r="F106" s="18">
        <f t="shared" si="97"/>
        <v>-1.3580749816755167</v>
      </c>
      <c r="H106" s="18">
        <f t="shared" si="98"/>
        <v>-1.3580749816755167</v>
      </c>
      <c r="I106" s="18">
        <f t="shared" si="99"/>
        <v>1.8460568711338832</v>
      </c>
      <c r="J106" s="18">
        <f t="shared" si="100"/>
        <v>0.81977454680972617</v>
      </c>
      <c r="L106" t="str">
        <f t="shared" si="101"/>
        <v>91 Elementary trades and related occupations</v>
      </c>
      <c r="M106" s="18">
        <f t="shared" si="102"/>
        <v>-2.7738569224969978</v>
      </c>
      <c r="N106" s="18">
        <f t="shared" si="102"/>
        <v>-8.9158641692240632</v>
      </c>
      <c r="O106" s="18">
        <f t="shared" si="102"/>
        <v>-3.3497254417028666</v>
      </c>
      <c r="P106" s="18">
        <f t="shared" si="102"/>
        <v>-0.40305483561144939</v>
      </c>
      <c r="Q106" s="18">
        <f t="shared" si="103"/>
        <v>-1.3951274708062678</v>
      </c>
      <c r="S106" s="18">
        <f t="shared" si="104"/>
        <v>-1.3951274708062678</v>
      </c>
      <c r="T106" s="18">
        <f t="shared" si="105"/>
        <v>1.64155760355571</v>
      </c>
      <c r="U106" s="18">
        <f t="shared" si="106"/>
        <v>0.55538720662418051</v>
      </c>
      <c r="W106" t="str">
        <f t="shared" si="107"/>
        <v>91 Elementary trades and related occupations</v>
      </c>
      <c r="X106" s="18">
        <f t="shared" si="108"/>
        <v>-6.6503215522811239</v>
      </c>
      <c r="Y106" s="18">
        <f t="shared" si="108"/>
        <v>-6.4324618678767926</v>
      </c>
      <c r="Z106" s="18">
        <f t="shared" si="108"/>
        <v>-2.5287282102954722</v>
      </c>
      <c r="AA106" s="18">
        <f t="shared" si="108"/>
        <v>-0.51338587001565905</v>
      </c>
      <c r="AB106" s="18">
        <f t="shared" si="109"/>
        <v>-1.1897545829918532</v>
      </c>
      <c r="AD106" s="18">
        <f t="shared" si="110"/>
        <v>-1.1897545829918532</v>
      </c>
      <c r="AE106" s="18">
        <f t="shared" si="111"/>
        <v>2.7209469176156409</v>
      </c>
      <c r="AF106" s="18">
        <f t="shared" si="112"/>
        <v>1.9270415657206108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-2.903261570686988E-2</v>
      </c>
      <c r="C107" s="18">
        <f t="shared" si="96"/>
        <v>-6.5866737212397002</v>
      </c>
      <c r="D107" s="18">
        <f t="shared" si="96"/>
        <v>0.84446947865721711</v>
      </c>
      <c r="E107" s="18">
        <f t="shared" si="96"/>
        <v>-0.31815919620237221</v>
      </c>
      <c r="F107" s="18">
        <f t="shared" si="97"/>
        <v>6.7886694387908619E-2</v>
      </c>
      <c r="H107" s="18">
        <f t="shared" si="98"/>
        <v>6.7886694387908619E-2</v>
      </c>
      <c r="I107" s="18">
        <f t="shared" si="99"/>
        <v>2.7454512042349499</v>
      </c>
      <c r="J107" s="18">
        <f t="shared" si="100"/>
        <v>2.7919879181637963</v>
      </c>
      <c r="L107" t="str">
        <f t="shared" si="101"/>
        <v>92 Elementary administration and service occupations</v>
      </c>
      <c r="M107" s="18">
        <f t="shared" si="102"/>
        <v>-0.55076944248048099</v>
      </c>
      <c r="N107" s="18">
        <f t="shared" si="102"/>
        <v>-5.1983932386455827</v>
      </c>
      <c r="O107" s="18">
        <f t="shared" si="102"/>
        <v>1.5750897741368286</v>
      </c>
      <c r="P107" s="18">
        <f t="shared" si="102"/>
        <v>-0.50237009885893968</v>
      </c>
      <c r="Q107" s="18">
        <f t="shared" si="103"/>
        <v>0.18535207545689047</v>
      </c>
      <c r="S107" s="18">
        <f t="shared" si="104"/>
        <v>0.18535207545689047</v>
      </c>
      <c r="T107" s="18">
        <f t="shared" si="105"/>
        <v>2.3388599063663973</v>
      </c>
      <c r="U107" s="18">
        <f t="shared" si="106"/>
        <v>2.473467605772095</v>
      </c>
      <c r="W107" t="str">
        <f t="shared" si="107"/>
        <v>92 Elementary administration and service occupations</v>
      </c>
      <c r="X107" s="18">
        <f t="shared" si="108"/>
        <v>0.41877699029613247</v>
      </c>
      <c r="Y107" s="18">
        <f t="shared" si="108"/>
        <v>-7.7496835104477917</v>
      </c>
      <c r="Z107" s="18">
        <f t="shared" si="108"/>
        <v>0.19806229462766556</v>
      </c>
      <c r="AA107" s="18">
        <f t="shared" si="108"/>
        <v>-0.15104194975096297</v>
      </c>
      <c r="AB107" s="18">
        <f t="shared" si="109"/>
        <v>-3.480922562218991E-2</v>
      </c>
      <c r="AD107" s="18">
        <f t="shared" si="110"/>
        <v>-3.480922562218991E-2</v>
      </c>
      <c r="AE107" s="18">
        <f t="shared" si="111"/>
        <v>3.0782997674595247</v>
      </c>
      <c r="AF107" s="18">
        <f t="shared" si="112"/>
        <v>3.0555505841924013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0.969758875979565</v>
      </c>
      <c r="C109" s="26">
        <f>IF(AND(D$6-C$6 &lt;&gt; 0,C35&lt;&gt;0,D35&lt;&gt;0),(EXP(LN(D35/C35)/(D$6-C$6))-1)*100,0)</f>
        <v>-1.442770118627823</v>
      </c>
      <c r="D109" s="26">
        <f>IF(AND(E$6-D$6 &lt;&gt; 0,D35&lt;&gt;0,E35&lt;&gt;0),(EXP(LN(E35/D35)/(E$6-D$6))-1)*100,0)</f>
        <v>0.6693952331591424</v>
      </c>
      <c r="E109" s="26">
        <f>IF(AND(F$6-E$6 &lt;&gt; 0,E35&lt;&gt;0,F35&lt;&gt;0),(EXP(LN(F35/E35)/(F$6-E$6))-1)*100,0)</f>
        <v>0.4531618095065415</v>
      </c>
      <c r="F109" s="26">
        <f t="shared" ref="F109" si="113">IF(AND(F$6-D$6 &lt;&gt; 0,D35&lt;&gt;0,F35&lt;&gt;0),(EXP(LN(F35/D35)/(F$6-D$6))-1)*100,0)</f>
        <v>0.52518796141134416</v>
      </c>
      <c r="H109" s="26">
        <f t="shared" ref="H109" si="114">IF($F$6-$D$6 &lt;&gt; 0,(EXP(LN(1+(H72/100))/($F$6-$D$6))-1)*100,0)</f>
        <v>0.52518796141134416</v>
      </c>
      <c r="I109" s="26">
        <f>IF(D35&gt;0,((1+(I35/D35))^(1/($F$6-$D$6))-1)*100,0)</f>
        <v>2.746705150642903</v>
      </c>
      <c r="J109" s="26">
        <f t="shared" ref="J109" si="115">IF($F$6-$D$6 &lt;&gt; 0,(EXP(LN(1+(J72/100))/($F$6-$D$6))-1)*100,0)</f>
        <v>3.1104570722265246</v>
      </c>
      <c r="L109" s="24" t="str">
        <f>L35</f>
        <v>All occupations</v>
      </c>
      <c r="M109" s="26">
        <f>IF(AND(N$6-M$6 &lt;&gt; 0,M35&lt;&gt;0,N35&lt;&gt;0),(EXP(LN(N35/M35)/(N$6-M$6))-1)*100,0)</f>
        <v>0.68278091147280229</v>
      </c>
      <c r="N109" s="26">
        <f>IF(AND(O$6-N$6 &lt;&gt; 0,N35&lt;&gt;0,O35&lt;&gt;0),(EXP(LN(O35/N35)/(O$6-N$6))-1)*100,0)</f>
        <v>-2.3822339187067776</v>
      </c>
      <c r="O109" s="26">
        <f>IF(AND(P$6-O$6 &lt;&gt; 0,O35&lt;&gt;0,P35&lt;&gt;0),(EXP(LN(P35/O35)/(P$6-O$6))-1)*100,0)</f>
        <v>0.66879209066854628</v>
      </c>
      <c r="P109" s="26">
        <f>IF(AND(Q$6-P$6 &lt;&gt; 0,P35&lt;&gt;0,Q35&lt;&gt;0),(EXP(LN(Q35/P35)/(Q$6-P$6))-1)*100,0)</f>
        <v>0.42664653927046992</v>
      </c>
      <c r="Q109" s="26">
        <f t="shared" ref="Q109" si="116">IF(AND(Q$6-O$6 &lt;&gt; 0,O35&lt;&gt;0,Q35&lt;&gt;0),(EXP(LN(Q35/O35)/(Q$6-O$6))-1)*100,0)</f>
        <v>0.50729693719762103</v>
      </c>
      <c r="S109" s="26">
        <f t="shared" ref="S109" si="117">IF($F$6-$D$6 &lt;&gt; 0,(EXP(LN(1+(S72/100))/($F$6-$D$6))-1)*100,0)</f>
        <v>0.50729693719762103</v>
      </c>
      <c r="T109" s="26">
        <f t="shared" ref="T109" si="118">IF(O35&gt;0,((1+(T35/O35))^(1/($F$6-$D$6))-1)*100,0)</f>
        <v>2.3570538244403805</v>
      </c>
      <c r="U109" s="26">
        <f t="shared" ref="U109" si="119">IF($F$6-$D$6 &lt;&gt; 0,(EXP(LN(1+(U72/100))/($F$6-$D$6))-1)*100,0)</f>
        <v>2.7269511582707073</v>
      </c>
      <c r="W109" s="24" t="str">
        <f>W35</f>
        <v>All occupations</v>
      </c>
      <c r="X109" s="26">
        <f>IF(AND(Y$6-X$6 &lt;&gt; 0,X35&lt;&gt;0,Y35&lt;&gt;0),(EXP(LN(Y35/X35)/(Y$6-X$6))-1)*100,0)</f>
        <v>1.2747695228429556</v>
      </c>
      <c r="Y109" s="26">
        <f>IF(AND(Z$6-Y$6 &lt;&gt; 0,Y35&lt;&gt;0,Z35&lt;&gt;0),(EXP(LN(Z35/Y35)/(Z$6-Y$6))-1)*100,0)</f>
        <v>-0.45880066431697175</v>
      </c>
      <c r="Z109" s="26">
        <f>IF(AND(AA$6-Z$6 &lt;&gt; 0,Z35&lt;&gt;0,AA35&lt;&gt;0),(EXP(LN(AA35/Z35)/(AA$6-Z$6))-1)*100,0)</f>
        <v>0.67001472692194142</v>
      </c>
      <c r="AA109" s="26">
        <f>IF(AND(AB$6-AA$6 &lt;&gt; 0,AA35&lt;&gt;0,AB35&lt;&gt;0),(EXP(LN(AB35/AA35)/(AB$6-AA$6))-1)*100,0)</f>
        <v>0.48032950729457458</v>
      </c>
      <c r="AB109" s="26">
        <f t="shared" ref="AB109" si="120">IF(AND(AB$6-Z$6 &lt;&gt; 0,Z35&lt;&gt;0,AB35&lt;&gt;0),(EXP(LN(AB35/Z35)/(AB$6-Z$6))-1)*100,0)</f>
        <v>0.54351816830793265</v>
      </c>
      <c r="AD109" s="26">
        <f t="shared" ref="AD109" si="121">IF($F$6-$D$6 &lt;&gt; 0,(EXP(LN(1+(AD72/100))/($F$6-$D$6))-1)*100,0)</f>
        <v>0.54351816830793265</v>
      </c>
      <c r="AE109" s="26">
        <f t="shared" ref="AE109" si="122">IF(Z35&gt;0,((1+(AE35/Z35))^(1/($F$6-$D$6))-1)*100,0)</f>
        <v>3.1264918833827648</v>
      </c>
      <c r="AF109" s="26">
        <f t="shared" ref="AF109" si="123">IF($F$6-$D$6 &lt;&gt; 0,(EXP(LN(1+(AF72/100))/($F$6-$D$6))-1)*100,0)</f>
        <v>3.4846217646665956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Dorset (Continued)</v>
      </c>
      <c r="L112" s="19" t="str">
        <f>CONCATENATE(L$1," (Continued)")</f>
        <v>Occupation Table 2.1  Males: Employment Change by Occupation (SOC 2020) and Replacement Demand, 2015-2035, Dorset (Continued)</v>
      </c>
      <c r="W112" s="19" t="str">
        <f>CONCATENATE(W$1," (Continued)")</f>
        <v>Occupation Table 2.2  Females: Employment Change by Occupation (SOC 2020) and Replacement Demand, 2015-2035, Dorset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10.001040152913248</v>
      </c>
      <c r="C119" s="27">
        <f t="shared" si="125"/>
        <v>1.1467522648606234</v>
      </c>
      <c r="D119" s="27">
        <f t="shared" si="125"/>
        <v>-4.0749801465191666</v>
      </c>
      <c r="E119" s="27">
        <f t="shared" si="125"/>
        <v>6.5862622983427599</v>
      </c>
      <c r="F119" s="27">
        <f t="shared" ref="F119:F144" si="126">F8-D8</f>
        <v>2.5112821518235933</v>
      </c>
      <c r="L119" t="str">
        <f t="shared" ref="L119:L144" si="127">L8</f>
        <v>11 Corporate managers and directors</v>
      </c>
      <c r="M119" s="27">
        <f t="shared" ref="M119:P144" si="128">N8-M8</f>
        <v>4.6304637366729935</v>
      </c>
      <c r="N119" s="27">
        <f t="shared" si="128"/>
        <v>0.46281594916074198</v>
      </c>
      <c r="O119" s="27">
        <f t="shared" si="128"/>
        <v>-4.0537759236468602</v>
      </c>
      <c r="P119" s="27">
        <f t="shared" si="128"/>
        <v>2.3563706892486636</v>
      </c>
      <c r="Q119" s="27">
        <f t="shared" ref="Q119:Q144" si="129">Q8-O8</f>
        <v>-1.6974052343981967</v>
      </c>
      <c r="W119" t="str">
        <f t="shared" ref="W119:W144" si="130">W8</f>
        <v>11 Corporate managers and directors</v>
      </c>
      <c r="X119" s="27">
        <f t="shared" ref="X119:AA144" si="131">Y8-X8</f>
        <v>5.3705764162401906</v>
      </c>
      <c r="Y119" s="27">
        <f t="shared" si="131"/>
        <v>0.68393631570000579</v>
      </c>
      <c r="Z119" s="27">
        <f t="shared" si="131"/>
        <v>-2.1204222872402312E-2</v>
      </c>
      <c r="AA119" s="27">
        <f t="shared" si="131"/>
        <v>4.2298916090941461</v>
      </c>
      <c r="AB119" s="27">
        <f t="shared" ref="AB119:AB144" si="132">AB8-Z8</f>
        <v>4.2086873862217438</v>
      </c>
    </row>
    <row r="120" spans="1:28" x14ac:dyDescent="0.2">
      <c r="A120" t="str">
        <f t="shared" si="124"/>
        <v>12 Other managers and proprietors</v>
      </c>
      <c r="B120" s="27">
        <f t="shared" si="125"/>
        <v>1.7495892139493883</v>
      </c>
      <c r="C120" s="27">
        <f t="shared" si="125"/>
        <v>-0.40692472353569187</v>
      </c>
      <c r="D120" s="27">
        <f t="shared" si="125"/>
        <v>7.767689583987643</v>
      </c>
      <c r="E120" s="27">
        <f t="shared" si="125"/>
        <v>6.0450843780072461</v>
      </c>
      <c r="F120" s="27">
        <f t="shared" si="126"/>
        <v>13.812773961994889</v>
      </c>
      <c r="L120" t="str">
        <f t="shared" si="127"/>
        <v>12 Other managers and proprietors</v>
      </c>
      <c r="M120" s="27">
        <f t="shared" si="128"/>
        <v>0.82979442974745865</v>
      </c>
      <c r="N120" s="27">
        <f t="shared" si="128"/>
        <v>-0.89305153605622323</v>
      </c>
      <c r="O120" s="27">
        <f t="shared" si="128"/>
        <v>4.6878416890653618</v>
      </c>
      <c r="P120" s="27">
        <f t="shared" si="128"/>
        <v>3.0136041163330063</v>
      </c>
      <c r="Q120" s="27">
        <f t="shared" si="129"/>
        <v>7.7014458053983681</v>
      </c>
      <c r="W120" t="str">
        <f t="shared" si="130"/>
        <v>12 Other managers and proprietors</v>
      </c>
      <c r="X120" s="27">
        <f t="shared" si="131"/>
        <v>0.91979478420197758</v>
      </c>
      <c r="Y120" s="27">
        <f t="shared" si="131"/>
        <v>0.48612681252048517</v>
      </c>
      <c r="Z120" s="27">
        <f t="shared" si="131"/>
        <v>3.0798478949223504</v>
      </c>
      <c r="AA120" s="27">
        <f t="shared" si="131"/>
        <v>3.0314802616742078</v>
      </c>
      <c r="AB120" s="27">
        <f t="shared" si="132"/>
        <v>6.1113281565965583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5.1969307653095527</v>
      </c>
      <c r="C121" s="27">
        <f t="shared" si="125"/>
        <v>2.1510804093685465</v>
      </c>
      <c r="D121" s="27">
        <f t="shared" si="125"/>
        <v>3.748103321870758</v>
      </c>
      <c r="E121" s="27">
        <f t="shared" si="125"/>
        <v>6.5642497843785463</v>
      </c>
      <c r="F121" s="27">
        <f t="shared" si="126"/>
        <v>10.312353106249304</v>
      </c>
      <c r="L121" t="str">
        <f t="shared" si="127"/>
        <v>21 Science, research, engineering and technology professionals</v>
      </c>
      <c r="M121" s="27">
        <f t="shared" si="128"/>
        <v>4.3097025676862657</v>
      </c>
      <c r="N121" s="27">
        <f t="shared" si="128"/>
        <v>-0.21518517890167033</v>
      </c>
      <c r="O121" s="27">
        <f t="shared" si="128"/>
        <v>1.2620851778037832</v>
      </c>
      <c r="P121" s="27">
        <f t="shared" si="128"/>
        <v>3.5504811876514708</v>
      </c>
      <c r="Q121" s="27">
        <f t="shared" si="129"/>
        <v>4.812566365455254</v>
      </c>
      <c r="W121" t="str">
        <f t="shared" si="130"/>
        <v>21 Science, research, engineering and technology professionals</v>
      </c>
      <c r="X121" s="27">
        <f t="shared" si="131"/>
        <v>0.88722819762321592</v>
      </c>
      <c r="Y121" s="27">
        <f t="shared" si="131"/>
        <v>2.3662655882702985</v>
      </c>
      <c r="Z121" s="27">
        <f t="shared" si="131"/>
        <v>2.4860181440668772</v>
      </c>
      <c r="AA121" s="27">
        <f t="shared" si="131"/>
        <v>3.0137685967271288</v>
      </c>
      <c r="AB121" s="27">
        <f t="shared" si="132"/>
        <v>5.499786740794006</v>
      </c>
    </row>
    <row r="122" spans="1:28" x14ac:dyDescent="0.2">
      <c r="A122" t="str">
        <f t="shared" si="124"/>
        <v>22 Health professionals</v>
      </c>
      <c r="B122" s="27">
        <f t="shared" si="125"/>
        <v>5.2353108159353532</v>
      </c>
      <c r="C122" s="27">
        <f t="shared" si="125"/>
        <v>-0.73651105253263438</v>
      </c>
      <c r="D122" s="27">
        <f t="shared" si="125"/>
        <v>2.4759588660473852</v>
      </c>
      <c r="E122" s="27">
        <f t="shared" si="125"/>
        <v>3.0309473278596784</v>
      </c>
      <c r="F122" s="27">
        <f t="shared" si="126"/>
        <v>5.5069061939070636</v>
      </c>
      <c r="L122" t="str">
        <f t="shared" si="127"/>
        <v>22 Health professionals</v>
      </c>
      <c r="M122" s="27">
        <f t="shared" si="128"/>
        <v>1.0302215753100201</v>
      </c>
      <c r="N122" s="27">
        <f t="shared" si="128"/>
        <v>0.46530571132142473</v>
      </c>
      <c r="O122" s="27">
        <f t="shared" si="128"/>
        <v>0.46811598667844123</v>
      </c>
      <c r="P122" s="27">
        <f t="shared" si="128"/>
        <v>0.62335858315859038</v>
      </c>
      <c r="Q122" s="27">
        <f t="shared" si="129"/>
        <v>1.0914745698370316</v>
      </c>
      <c r="W122" t="str">
        <f t="shared" si="130"/>
        <v>22 Health professionals</v>
      </c>
      <c r="X122" s="27">
        <f t="shared" si="131"/>
        <v>4.2050892406253055</v>
      </c>
      <c r="Y122" s="27">
        <f t="shared" si="131"/>
        <v>-1.201816763854044</v>
      </c>
      <c r="Z122" s="27">
        <f t="shared" si="131"/>
        <v>2.0078428793689476</v>
      </c>
      <c r="AA122" s="27">
        <f t="shared" si="131"/>
        <v>2.4075887447010693</v>
      </c>
      <c r="AB122" s="27">
        <f t="shared" si="132"/>
        <v>4.4154316240700169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1.2702272651832303</v>
      </c>
      <c r="C123" s="27">
        <f t="shared" si="125"/>
        <v>0.1818896305872002</v>
      </c>
      <c r="D123" s="27">
        <f t="shared" si="125"/>
        <v>1.4953116494521623</v>
      </c>
      <c r="E123" s="27">
        <f t="shared" si="125"/>
        <v>3.2774044838089225</v>
      </c>
      <c r="F123" s="27">
        <f t="shared" si="126"/>
        <v>4.7727161332610848</v>
      </c>
      <c r="L123" t="str">
        <f t="shared" si="127"/>
        <v>23 Teaching and other educational professionals</v>
      </c>
      <c r="M123" s="27">
        <f t="shared" si="128"/>
        <v>-0.15591419441724419</v>
      </c>
      <c r="N123" s="27">
        <f t="shared" si="128"/>
        <v>0.61252178383656464</v>
      </c>
      <c r="O123" s="27">
        <f t="shared" si="128"/>
        <v>0.93807183038797781</v>
      </c>
      <c r="P123" s="27">
        <f t="shared" si="128"/>
        <v>1.0151048335160411</v>
      </c>
      <c r="Q123" s="27">
        <f t="shared" si="129"/>
        <v>1.9531766639040189</v>
      </c>
      <c r="W123" t="str">
        <f t="shared" si="130"/>
        <v>23 Teaching and other educational professionals</v>
      </c>
      <c r="X123" s="27">
        <f t="shared" si="131"/>
        <v>1.4261414596004798</v>
      </c>
      <c r="Y123" s="27">
        <f t="shared" si="131"/>
        <v>-0.43063215324938398</v>
      </c>
      <c r="Z123" s="27">
        <f t="shared" si="131"/>
        <v>0.55723981906415077</v>
      </c>
      <c r="AA123" s="27">
        <f t="shared" si="131"/>
        <v>2.2622996502929276</v>
      </c>
      <c r="AB123" s="27">
        <f t="shared" si="132"/>
        <v>2.8195394693570783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7.4138599790348252</v>
      </c>
      <c r="C124" s="27">
        <f t="shared" si="125"/>
        <v>3.8128144486344056</v>
      </c>
      <c r="D124" s="27">
        <f t="shared" si="125"/>
        <v>7.4693459156883577</v>
      </c>
      <c r="E124" s="27">
        <f t="shared" si="125"/>
        <v>8.1571936666356777</v>
      </c>
      <c r="F124" s="27">
        <f t="shared" si="126"/>
        <v>15.626539582324035</v>
      </c>
      <c r="L124" t="str">
        <f t="shared" si="127"/>
        <v>24 Business, media and public service professionals</v>
      </c>
      <c r="M124" s="27">
        <f t="shared" si="128"/>
        <v>2.6666307499417314</v>
      </c>
      <c r="N124" s="27">
        <f t="shared" si="128"/>
        <v>1.660640081926914</v>
      </c>
      <c r="O124" s="27">
        <f t="shared" si="128"/>
        <v>4.48707323769802</v>
      </c>
      <c r="P124" s="27">
        <f t="shared" si="128"/>
        <v>3.7328785142918335</v>
      </c>
      <c r="Q124" s="27">
        <f t="shared" si="129"/>
        <v>8.2199517519898535</v>
      </c>
      <c r="W124" t="str">
        <f t="shared" si="130"/>
        <v>24 Business, media and public service professionals</v>
      </c>
      <c r="X124" s="27">
        <f t="shared" si="131"/>
        <v>4.7472292290930511</v>
      </c>
      <c r="Y124" s="27">
        <f t="shared" si="131"/>
        <v>2.1521743667076798</v>
      </c>
      <c r="Z124" s="27">
        <f t="shared" si="131"/>
        <v>2.9822726779903448</v>
      </c>
      <c r="AA124" s="27">
        <f t="shared" si="131"/>
        <v>4.4243151523436879</v>
      </c>
      <c r="AB124" s="27">
        <f t="shared" si="132"/>
        <v>7.4065878303340327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1.7342101059684971</v>
      </c>
      <c r="C125" s="27">
        <f t="shared" si="125"/>
        <v>1.3039183952337936</v>
      </c>
      <c r="D125" s="27">
        <f t="shared" si="125"/>
        <v>-1.7782605653500241</v>
      </c>
      <c r="E125" s="27">
        <f t="shared" si="125"/>
        <v>1.0745438272525583</v>
      </c>
      <c r="F125" s="27">
        <f t="shared" si="126"/>
        <v>-0.70371673809746582</v>
      </c>
      <c r="L125" t="str">
        <f t="shared" si="127"/>
        <v>31 Science, engineering and technology associate professionals</v>
      </c>
      <c r="M125" s="27">
        <f t="shared" si="128"/>
        <v>1.6405711487485952</v>
      </c>
      <c r="N125" s="27">
        <f t="shared" si="128"/>
        <v>0.40729723927668005</v>
      </c>
      <c r="O125" s="27">
        <f t="shared" si="128"/>
        <v>-1.9459265969838935</v>
      </c>
      <c r="P125" s="27">
        <f t="shared" si="128"/>
        <v>0.13003715801671056</v>
      </c>
      <c r="Q125" s="27">
        <f t="shared" si="129"/>
        <v>-1.8158894389671829</v>
      </c>
      <c r="W125" t="str">
        <f t="shared" si="130"/>
        <v>31 Science, engineering and technology associate professionals</v>
      </c>
      <c r="X125" s="27">
        <f t="shared" si="131"/>
        <v>9.3638957219899233E-2</v>
      </c>
      <c r="Y125" s="27">
        <f t="shared" si="131"/>
        <v>0.89662115595709668</v>
      </c>
      <c r="Z125" s="27">
        <f t="shared" si="131"/>
        <v>0.16766603163385696</v>
      </c>
      <c r="AA125" s="27">
        <f t="shared" si="131"/>
        <v>0.9445066692358477</v>
      </c>
      <c r="AB125" s="27">
        <f t="shared" si="132"/>
        <v>1.1121727008697047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1.5969128175619467</v>
      </c>
      <c r="C126" s="27">
        <f t="shared" si="125"/>
        <v>8.9206122831800627E-2</v>
      </c>
      <c r="D126" s="27">
        <f t="shared" si="125"/>
        <v>0.23245908003081972</v>
      </c>
      <c r="E126" s="27">
        <f t="shared" si="125"/>
        <v>1.4972924681909952</v>
      </c>
      <c r="F126" s="27">
        <f t="shared" si="126"/>
        <v>1.7297515482218149</v>
      </c>
      <c r="L126" t="str">
        <f t="shared" si="127"/>
        <v>32 Health and social care associate professionals</v>
      </c>
      <c r="M126" s="27">
        <f t="shared" si="128"/>
        <v>1.5342923577295053E-2</v>
      </c>
      <c r="N126" s="27">
        <f t="shared" si="128"/>
        <v>0.33317093350793892</v>
      </c>
      <c r="O126" s="27">
        <f t="shared" si="128"/>
        <v>-0.28541058230334215</v>
      </c>
      <c r="P126" s="27">
        <f t="shared" si="128"/>
        <v>0.187886519866999</v>
      </c>
      <c r="Q126" s="27">
        <f t="shared" si="129"/>
        <v>-9.7524062436343151E-2</v>
      </c>
      <c r="W126" t="str">
        <f t="shared" si="130"/>
        <v>32 Health and social care associate professionals</v>
      </c>
      <c r="X126" s="27">
        <f t="shared" si="131"/>
        <v>1.5815698939846587</v>
      </c>
      <c r="Y126" s="27">
        <f t="shared" si="131"/>
        <v>-0.2439648106761485</v>
      </c>
      <c r="Z126" s="27">
        <f t="shared" si="131"/>
        <v>0.51786966233417608</v>
      </c>
      <c r="AA126" s="27">
        <f t="shared" si="131"/>
        <v>1.3094059483239811</v>
      </c>
      <c r="AB126" s="27">
        <f t="shared" si="132"/>
        <v>1.8272756106581571</v>
      </c>
    </row>
    <row r="127" spans="1:28" x14ac:dyDescent="0.2">
      <c r="A127" t="str">
        <f t="shared" si="124"/>
        <v>33 Protective service occupations</v>
      </c>
      <c r="B127" s="27">
        <f t="shared" si="125"/>
        <v>-0.38560867530440568</v>
      </c>
      <c r="C127" s="27">
        <f t="shared" si="125"/>
        <v>0.65132102549545046</v>
      </c>
      <c r="D127" s="27">
        <f t="shared" si="125"/>
        <v>1.9283948901207495</v>
      </c>
      <c r="E127" s="27">
        <f t="shared" si="125"/>
        <v>1.7493271751940416</v>
      </c>
      <c r="F127" s="27">
        <f t="shared" si="126"/>
        <v>3.6777220653147911</v>
      </c>
      <c r="L127" t="str">
        <f t="shared" si="127"/>
        <v>33 Protective service occupations</v>
      </c>
      <c r="M127" s="27">
        <f t="shared" si="128"/>
        <v>-0.59560642142868048</v>
      </c>
      <c r="N127" s="27">
        <f t="shared" si="128"/>
        <v>0.32951886142562259</v>
      </c>
      <c r="O127" s="27">
        <f t="shared" si="128"/>
        <v>0.99907013913731468</v>
      </c>
      <c r="P127" s="27">
        <f t="shared" si="128"/>
        <v>0.61926529741726455</v>
      </c>
      <c r="Q127" s="27">
        <f t="shared" si="129"/>
        <v>1.6183354365545792</v>
      </c>
      <c r="W127" t="str">
        <f t="shared" si="130"/>
        <v>33 Protective service occupations</v>
      </c>
      <c r="X127" s="27">
        <f t="shared" si="131"/>
        <v>0.20999774612427169</v>
      </c>
      <c r="Y127" s="27">
        <f t="shared" si="131"/>
        <v>0.32180216406983364</v>
      </c>
      <c r="Z127" s="27">
        <f t="shared" si="131"/>
        <v>0.92932475098343126</v>
      </c>
      <c r="AA127" s="27">
        <f t="shared" si="131"/>
        <v>1.1300618777767855</v>
      </c>
      <c r="AB127" s="27">
        <f t="shared" si="132"/>
        <v>2.0593866287602167</v>
      </c>
    </row>
    <row r="128" spans="1:28" x14ac:dyDescent="0.2">
      <c r="A128" t="str">
        <f t="shared" si="124"/>
        <v>34 Culture, media and sports occupations</v>
      </c>
      <c r="B128" s="27">
        <f t="shared" si="125"/>
        <v>-1.0155445061255861</v>
      </c>
      <c r="C128" s="27">
        <f t="shared" si="125"/>
        <v>0.51509729371512591</v>
      </c>
      <c r="D128" s="27">
        <f t="shared" si="125"/>
        <v>0.19003021636743256</v>
      </c>
      <c r="E128" s="27">
        <f t="shared" si="125"/>
        <v>1.9456585223058163</v>
      </c>
      <c r="F128" s="27">
        <f t="shared" si="126"/>
        <v>2.1356887386732488</v>
      </c>
      <c r="L128" t="str">
        <f t="shared" si="127"/>
        <v>34 Culture, media and sports occupations</v>
      </c>
      <c r="M128" s="27">
        <f t="shared" si="128"/>
        <v>-1.0542197973290612</v>
      </c>
      <c r="N128" s="27">
        <f t="shared" si="128"/>
        <v>-0.11060073904500101</v>
      </c>
      <c r="O128" s="27">
        <f t="shared" si="128"/>
        <v>0.27387293620080833</v>
      </c>
      <c r="P128" s="27">
        <f t="shared" si="128"/>
        <v>1.2676184110127888</v>
      </c>
      <c r="Q128" s="27">
        <f t="shared" si="129"/>
        <v>1.5414913472135972</v>
      </c>
      <c r="W128" t="str">
        <f t="shared" si="130"/>
        <v>34 Culture, media and sports occupations</v>
      </c>
      <c r="X128" s="27">
        <f t="shared" si="131"/>
        <v>3.8675291203485784E-2</v>
      </c>
      <c r="Y128" s="27">
        <f t="shared" si="131"/>
        <v>0.62569803276013047</v>
      </c>
      <c r="Z128" s="27">
        <f t="shared" si="131"/>
        <v>-8.3842719833377544E-2</v>
      </c>
      <c r="AA128" s="27">
        <f t="shared" si="131"/>
        <v>0.67804011129303099</v>
      </c>
      <c r="AB128" s="27">
        <f t="shared" si="132"/>
        <v>0.59419739145965345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2.8983793474909874</v>
      </c>
      <c r="C129" s="27">
        <f t="shared" si="125"/>
        <v>1.8167249513814667</v>
      </c>
      <c r="D129" s="27">
        <f t="shared" si="125"/>
        <v>-1.7302043714983526</v>
      </c>
      <c r="E129" s="27">
        <f t="shared" si="125"/>
        <v>2.3355257114150234</v>
      </c>
      <c r="F129" s="27">
        <f t="shared" si="126"/>
        <v>0.60532133991667081</v>
      </c>
      <c r="L129" t="str">
        <f t="shared" si="127"/>
        <v>35 Business and public service associate professionals</v>
      </c>
      <c r="M129" s="27">
        <f t="shared" si="128"/>
        <v>0.62310443721923292</v>
      </c>
      <c r="N129" s="27">
        <f t="shared" si="128"/>
        <v>1.2504071283493126</v>
      </c>
      <c r="O129" s="27">
        <f t="shared" si="128"/>
        <v>-1.7326766655998931</v>
      </c>
      <c r="P129" s="27">
        <f t="shared" si="128"/>
        <v>0.11131360412226243</v>
      </c>
      <c r="Q129" s="27">
        <f t="shared" si="129"/>
        <v>-1.6213630614776307</v>
      </c>
      <c r="W129" t="str">
        <f t="shared" si="130"/>
        <v>35 Business and public service associate professionals</v>
      </c>
      <c r="X129" s="27">
        <f t="shared" si="131"/>
        <v>2.2752749102717047</v>
      </c>
      <c r="Y129" s="27">
        <f t="shared" si="131"/>
        <v>0.56631782303214351</v>
      </c>
      <c r="Z129" s="27">
        <f t="shared" si="131"/>
        <v>2.4722941015156152E-3</v>
      </c>
      <c r="AA129" s="27">
        <f t="shared" si="131"/>
        <v>2.2242121072926793</v>
      </c>
      <c r="AB129" s="27">
        <f t="shared" si="132"/>
        <v>2.2266844013941949</v>
      </c>
    </row>
    <row r="130" spans="1:28" x14ac:dyDescent="0.2">
      <c r="A130" t="str">
        <f t="shared" si="124"/>
        <v>41 Administrative occupations</v>
      </c>
      <c r="B130" s="27">
        <f t="shared" si="125"/>
        <v>-2.280204779012152</v>
      </c>
      <c r="C130" s="27">
        <f t="shared" si="125"/>
        <v>2.0662461313652045</v>
      </c>
      <c r="D130" s="27">
        <f t="shared" si="125"/>
        <v>-6.0784440650337572</v>
      </c>
      <c r="E130" s="27">
        <f t="shared" si="125"/>
        <v>-4.8894554629390328</v>
      </c>
      <c r="F130" s="27">
        <f t="shared" si="126"/>
        <v>-10.96789952797279</v>
      </c>
      <c r="L130" t="str">
        <f t="shared" si="127"/>
        <v>41 Administrative occupations</v>
      </c>
      <c r="M130" s="27">
        <f t="shared" si="128"/>
        <v>-1.4169098814751084</v>
      </c>
      <c r="N130" s="27">
        <f t="shared" si="128"/>
        <v>2.7271399008535102</v>
      </c>
      <c r="O130" s="27">
        <f t="shared" si="128"/>
        <v>-1.151662849156363</v>
      </c>
      <c r="P130" s="27">
        <f t="shared" si="128"/>
        <v>1.0205432140305675</v>
      </c>
      <c r="Q130" s="27">
        <f t="shared" si="129"/>
        <v>-0.1311196351257955</v>
      </c>
      <c r="W130" t="str">
        <f t="shared" si="130"/>
        <v>41 Administrative occupations</v>
      </c>
      <c r="X130" s="27">
        <f t="shared" si="131"/>
        <v>-0.8632948975371022</v>
      </c>
      <c r="Y130" s="27">
        <f t="shared" si="131"/>
        <v>-0.6608937694882826</v>
      </c>
      <c r="Z130" s="27">
        <f t="shared" si="131"/>
        <v>-4.9267812158773481</v>
      </c>
      <c r="AA130" s="27">
        <f t="shared" si="131"/>
        <v>-5.9099986769696073</v>
      </c>
      <c r="AB130" s="27">
        <f t="shared" si="132"/>
        <v>-10.836779892846955</v>
      </c>
    </row>
    <row r="131" spans="1:28" x14ac:dyDescent="0.2">
      <c r="A131" t="str">
        <f t="shared" si="124"/>
        <v>42 Secretarial and related occupations</v>
      </c>
      <c r="B131" s="27">
        <f t="shared" si="125"/>
        <v>-2.096711580857896</v>
      </c>
      <c r="C131" s="27">
        <f t="shared" si="125"/>
        <v>-0.40785675717719627</v>
      </c>
      <c r="D131" s="27">
        <f t="shared" si="125"/>
        <v>0.49624663285735693</v>
      </c>
      <c r="E131" s="27">
        <f t="shared" si="125"/>
        <v>-3.6073038390072192</v>
      </c>
      <c r="F131" s="27">
        <f t="shared" si="126"/>
        <v>-3.1110572061498623</v>
      </c>
      <c r="L131" t="str">
        <f t="shared" si="127"/>
        <v>42 Secretarial and related occupations</v>
      </c>
      <c r="M131" s="27">
        <f t="shared" si="128"/>
        <v>-0.18312521195465237</v>
      </c>
      <c r="N131" s="27">
        <f t="shared" si="128"/>
        <v>-7.3206538588855175E-2</v>
      </c>
      <c r="O131" s="27">
        <f t="shared" si="128"/>
        <v>0.25439298213798744</v>
      </c>
      <c r="P131" s="27">
        <f t="shared" si="128"/>
        <v>0.1490332470084339</v>
      </c>
      <c r="Q131" s="27">
        <f t="shared" si="129"/>
        <v>0.40342622914642134</v>
      </c>
      <c r="W131" t="str">
        <f t="shared" si="130"/>
        <v>42 Secretarial and related occupations</v>
      </c>
      <c r="X131" s="27">
        <f t="shared" si="131"/>
        <v>-1.9135863689032462</v>
      </c>
      <c r="Y131" s="27">
        <f t="shared" si="131"/>
        <v>-0.33465021858834731</v>
      </c>
      <c r="Z131" s="27">
        <f t="shared" si="131"/>
        <v>0.24185365071939557</v>
      </c>
      <c r="AA131" s="27">
        <f t="shared" si="131"/>
        <v>-3.756337086015666</v>
      </c>
      <c r="AB131" s="27">
        <f t="shared" si="132"/>
        <v>-3.5144834352962704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0.92088078253986971</v>
      </c>
      <c r="C132" s="27">
        <f t="shared" si="125"/>
        <v>-1.4768795522248581</v>
      </c>
      <c r="D132" s="27">
        <f t="shared" si="125"/>
        <v>0.55197139577980003</v>
      </c>
      <c r="E132" s="27">
        <f t="shared" si="125"/>
        <v>1.3198561905485864</v>
      </c>
      <c r="F132" s="27">
        <f t="shared" si="126"/>
        <v>1.8718275863283864</v>
      </c>
      <c r="L132" t="str">
        <f t="shared" si="127"/>
        <v>51 Skilled agricultural and related trades</v>
      </c>
      <c r="M132" s="27">
        <f t="shared" si="128"/>
        <v>1.659235303276577</v>
      </c>
      <c r="N132" s="27">
        <f t="shared" si="128"/>
        <v>-2.148575583587462</v>
      </c>
      <c r="O132" s="27">
        <f t="shared" si="128"/>
        <v>0.14840905363420998</v>
      </c>
      <c r="P132" s="27">
        <f t="shared" si="128"/>
        <v>0.76910739327891964</v>
      </c>
      <c r="Q132" s="27">
        <f t="shared" si="129"/>
        <v>0.91751644691312961</v>
      </c>
      <c r="W132" t="str">
        <f t="shared" si="130"/>
        <v>51 Skilled agricultural and related trades</v>
      </c>
      <c r="X132" s="27">
        <f t="shared" si="131"/>
        <v>-0.73835452073668639</v>
      </c>
      <c r="Y132" s="27">
        <f t="shared" si="131"/>
        <v>0.67169603136257994</v>
      </c>
      <c r="Z132" s="27">
        <f t="shared" si="131"/>
        <v>0.40356234214561493</v>
      </c>
      <c r="AA132" s="27">
        <f t="shared" si="131"/>
        <v>0.55074879726965076</v>
      </c>
      <c r="AB132" s="27">
        <f t="shared" si="132"/>
        <v>0.95431113941526569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0.45095822201474078</v>
      </c>
      <c r="C133" s="27">
        <f t="shared" si="125"/>
        <v>-3.5630496349731366</v>
      </c>
      <c r="D133" s="27">
        <f t="shared" si="125"/>
        <v>0.70276863561910119</v>
      </c>
      <c r="E133" s="27">
        <f t="shared" si="125"/>
        <v>-0.47829703613628283</v>
      </c>
      <c r="F133" s="27">
        <f t="shared" si="126"/>
        <v>0.22447159948281836</v>
      </c>
      <c r="L133" t="str">
        <f t="shared" si="127"/>
        <v>52 Skilled metal, electrical and electronic trades</v>
      </c>
      <c r="M133" s="27">
        <f t="shared" si="128"/>
        <v>9.5831444409633093E-3</v>
      </c>
      <c r="N133" s="27">
        <f t="shared" si="128"/>
        <v>-3.2952472405440965</v>
      </c>
      <c r="O133" s="27">
        <f t="shared" si="128"/>
        <v>-0.33398919448434583</v>
      </c>
      <c r="P133" s="27">
        <f t="shared" si="128"/>
        <v>-1.0743773507968868</v>
      </c>
      <c r="Q133" s="27">
        <f t="shared" si="129"/>
        <v>-1.4083665452812326</v>
      </c>
      <c r="W133" t="str">
        <f t="shared" si="130"/>
        <v>52 Skilled metal, electrical and electronic trades</v>
      </c>
      <c r="X133" s="27">
        <f t="shared" si="131"/>
        <v>0.44137507757380667</v>
      </c>
      <c r="Y133" s="27">
        <f t="shared" si="131"/>
        <v>-0.26780239442912146</v>
      </c>
      <c r="Z133" s="27">
        <f t="shared" si="131"/>
        <v>1.0367578301034961</v>
      </c>
      <c r="AA133" s="27">
        <f t="shared" si="131"/>
        <v>0.59608031466061417</v>
      </c>
      <c r="AB133" s="27">
        <f t="shared" si="132"/>
        <v>1.6328381447641103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-1.4802038168146652</v>
      </c>
      <c r="C134" s="27">
        <f t="shared" si="125"/>
        <v>-2.6324532188735432</v>
      </c>
      <c r="D134" s="27">
        <f t="shared" si="125"/>
        <v>1.5743671644225472</v>
      </c>
      <c r="E134" s="27">
        <f t="shared" si="125"/>
        <v>-1.1635876986246885</v>
      </c>
      <c r="F134" s="27">
        <f t="shared" si="126"/>
        <v>0.41077946579785873</v>
      </c>
      <c r="L134" t="str">
        <f t="shared" si="127"/>
        <v>53 Skilled construction and building trades</v>
      </c>
      <c r="M134" s="27">
        <f t="shared" si="128"/>
        <v>-1.5501089452391597</v>
      </c>
      <c r="N134" s="27">
        <f t="shared" si="128"/>
        <v>-2.5942932915472596</v>
      </c>
      <c r="O134" s="27">
        <f t="shared" si="128"/>
        <v>1.5996608557239647</v>
      </c>
      <c r="P134" s="27">
        <f t="shared" si="128"/>
        <v>-1.2609805473398943</v>
      </c>
      <c r="Q134" s="27">
        <f t="shared" si="129"/>
        <v>0.33868030838407037</v>
      </c>
      <c r="W134" t="str">
        <f t="shared" si="130"/>
        <v>53 Skilled construction and building trades</v>
      </c>
      <c r="X134" s="27">
        <f t="shared" si="131"/>
        <v>6.9905128424480267E-2</v>
      </c>
      <c r="Y134" s="27">
        <f t="shared" si="131"/>
        <v>-3.8159927326259224E-2</v>
      </c>
      <c r="Z134" s="27">
        <f t="shared" si="131"/>
        <v>-2.5293691301431942E-2</v>
      </c>
      <c r="AA134" s="27">
        <f t="shared" si="131"/>
        <v>9.7392848715186664E-2</v>
      </c>
      <c r="AB134" s="27">
        <f t="shared" si="132"/>
        <v>7.2099157413754722E-2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-1.811992660372578</v>
      </c>
      <c r="C135" s="27">
        <f t="shared" si="125"/>
        <v>-1.2547744606613342</v>
      </c>
      <c r="D135" s="27">
        <f t="shared" si="125"/>
        <v>0.5174038573905051</v>
      </c>
      <c r="E135" s="27">
        <f t="shared" si="125"/>
        <v>0.51439429979960494</v>
      </c>
      <c r="F135" s="27">
        <f t="shared" si="126"/>
        <v>1.03179815719011</v>
      </c>
      <c r="L135" t="str">
        <f t="shared" si="127"/>
        <v>54 Textiles, printing and other skilled trades</v>
      </c>
      <c r="M135" s="27">
        <f t="shared" si="128"/>
        <v>-1.0954084502573291</v>
      </c>
      <c r="N135" s="27">
        <f t="shared" si="128"/>
        <v>-1.6981545827798161</v>
      </c>
      <c r="O135" s="27">
        <f t="shared" si="128"/>
        <v>0.27468990193079179</v>
      </c>
      <c r="P135" s="27">
        <f t="shared" si="128"/>
        <v>0.15931939580083565</v>
      </c>
      <c r="Q135" s="27">
        <f t="shared" si="129"/>
        <v>0.43400929773162744</v>
      </c>
      <c r="W135" t="str">
        <f t="shared" si="130"/>
        <v>54 Textiles, printing and other skilled trades</v>
      </c>
      <c r="X135" s="27">
        <f t="shared" si="131"/>
        <v>-0.71658421011524442</v>
      </c>
      <c r="Y135" s="27">
        <f t="shared" si="131"/>
        <v>0.44338012211847921</v>
      </c>
      <c r="Z135" s="27">
        <f t="shared" si="131"/>
        <v>0.24271395545969998</v>
      </c>
      <c r="AA135" s="27">
        <f t="shared" si="131"/>
        <v>0.35507490399879771</v>
      </c>
      <c r="AB135" s="27">
        <f t="shared" si="132"/>
        <v>0.59778885945849769</v>
      </c>
    </row>
    <row r="136" spans="1:28" x14ac:dyDescent="0.2">
      <c r="A136" t="str">
        <f t="shared" si="124"/>
        <v>61 Caring personal service occupations</v>
      </c>
      <c r="B136" s="27">
        <f t="shared" si="125"/>
        <v>0.9994756806459435</v>
      </c>
      <c r="C136" s="27">
        <f t="shared" si="125"/>
        <v>-2.9871061337782763</v>
      </c>
      <c r="D136" s="27">
        <f t="shared" si="125"/>
        <v>5.4851956914791558</v>
      </c>
      <c r="E136" s="27">
        <f t="shared" si="125"/>
        <v>6.6652105248507567</v>
      </c>
      <c r="F136" s="27">
        <f t="shared" si="126"/>
        <v>12.150406216329912</v>
      </c>
      <c r="L136" t="str">
        <f t="shared" si="127"/>
        <v>61 Caring personal service occupations</v>
      </c>
      <c r="M136" s="27">
        <f t="shared" si="128"/>
        <v>-0.3692970482724558</v>
      </c>
      <c r="N136" s="27">
        <f t="shared" si="128"/>
        <v>-0.1210882156042814</v>
      </c>
      <c r="O136" s="27">
        <f t="shared" si="128"/>
        <v>2.6066786203580445</v>
      </c>
      <c r="P136" s="27">
        <f t="shared" si="128"/>
        <v>2.6653675950956632</v>
      </c>
      <c r="Q136" s="27">
        <f t="shared" si="129"/>
        <v>5.2720462154537078</v>
      </c>
      <c r="W136" t="str">
        <f t="shared" si="130"/>
        <v>61 Caring personal service occupations</v>
      </c>
      <c r="X136" s="27">
        <f t="shared" si="131"/>
        <v>1.3687727289184082</v>
      </c>
      <c r="Y136" s="27">
        <f t="shared" si="131"/>
        <v>-2.8660179181739807</v>
      </c>
      <c r="Z136" s="27">
        <f t="shared" si="131"/>
        <v>2.8785170711211379</v>
      </c>
      <c r="AA136" s="27">
        <f t="shared" si="131"/>
        <v>3.9998429297550189</v>
      </c>
      <c r="AB136" s="27">
        <f t="shared" si="132"/>
        <v>6.8783600008761567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1.1859157887798162</v>
      </c>
      <c r="C137" s="27">
        <f t="shared" si="125"/>
        <v>-1.606313526740216</v>
      </c>
      <c r="D137" s="27">
        <f t="shared" si="125"/>
        <v>0.55147147388850115</v>
      </c>
      <c r="E137" s="27">
        <f t="shared" si="125"/>
        <v>0.76336940965828859</v>
      </c>
      <c r="F137" s="27">
        <f t="shared" si="126"/>
        <v>1.3148408835467897</v>
      </c>
      <c r="L137" t="str">
        <f t="shared" si="127"/>
        <v>62 Leisure, travel and related personal service occupations</v>
      </c>
      <c r="M137" s="27">
        <f t="shared" si="128"/>
        <v>0.56967598444091028</v>
      </c>
      <c r="N137" s="27">
        <f t="shared" si="128"/>
        <v>-0.71849617938339261</v>
      </c>
      <c r="O137" s="27">
        <f t="shared" si="128"/>
        <v>0.35007507264066184</v>
      </c>
      <c r="P137" s="27">
        <f t="shared" si="128"/>
        <v>0.77497279806643871</v>
      </c>
      <c r="Q137" s="27">
        <f t="shared" si="129"/>
        <v>1.1250478707071006</v>
      </c>
      <c r="W137" t="str">
        <f t="shared" si="130"/>
        <v>62 Leisure, travel and related personal service occupations</v>
      </c>
      <c r="X137" s="27">
        <f t="shared" si="131"/>
        <v>0.6162398043389139</v>
      </c>
      <c r="Y137" s="27">
        <f t="shared" si="131"/>
        <v>-0.88781734735682782</v>
      </c>
      <c r="Z137" s="27">
        <f t="shared" si="131"/>
        <v>0.20139640124783753</v>
      </c>
      <c r="AA137" s="27">
        <f t="shared" si="131"/>
        <v>-1.160338840816344E-2</v>
      </c>
      <c r="AB137" s="27">
        <f t="shared" si="132"/>
        <v>0.18979301283967409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-0.15180678577599349</v>
      </c>
      <c r="C138" s="27">
        <f t="shared" si="125"/>
        <v>0.1968957442669641</v>
      </c>
      <c r="D138" s="27">
        <f t="shared" si="125"/>
        <v>-0.17832649393642519</v>
      </c>
      <c r="E138" s="27">
        <f t="shared" si="125"/>
        <v>3.3648404595992942E-2</v>
      </c>
      <c r="F138" s="27">
        <f t="shared" si="126"/>
        <v>-0.14467808934043225</v>
      </c>
      <c r="L138" t="str">
        <f t="shared" si="127"/>
        <v>63 Community and civil enforcement occupations</v>
      </c>
      <c r="M138" s="27">
        <f t="shared" si="128"/>
        <v>-0.19536313830989677</v>
      </c>
      <c r="N138" s="27">
        <f t="shared" si="128"/>
        <v>0.23159644464441892</v>
      </c>
      <c r="O138" s="27">
        <f t="shared" si="128"/>
        <v>-0.25662189023284498</v>
      </c>
      <c r="P138" s="27">
        <f t="shared" si="128"/>
        <v>4.2877194416003794E-2</v>
      </c>
      <c r="Q138" s="27">
        <f t="shared" si="129"/>
        <v>-0.21374469581684119</v>
      </c>
      <c r="W138" t="str">
        <f t="shared" si="130"/>
        <v>63 Community and civil enforcement occupations</v>
      </c>
      <c r="X138" s="27">
        <f t="shared" si="131"/>
        <v>4.3556352533903553E-2</v>
      </c>
      <c r="Y138" s="27">
        <f t="shared" si="131"/>
        <v>-3.4700700377455512E-2</v>
      </c>
      <c r="Z138" s="27">
        <f t="shared" si="131"/>
        <v>7.8295396296420489E-2</v>
      </c>
      <c r="AA138" s="27">
        <f t="shared" si="131"/>
        <v>-9.2287898200115737E-3</v>
      </c>
      <c r="AB138" s="27">
        <f t="shared" si="132"/>
        <v>6.9066606476408915E-2</v>
      </c>
    </row>
    <row r="139" spans="1:28" x14ac:dyDescent="0.2">
      <c r="A139" t="str">
        <f t="shared" si="124"/>
        <v>71 Sales occupations</v>
      </c>
      <c r="B139" s="27">
        <f t="shared" si="125"/>
        <v>-0.77388188725038276</v>
      </c>
      <c r="C139" s="27">
        <f t="shared" si="125"/>
        <v>0.17070249288337891</v>
      </c>
      <c r="D139" s="27">
        <f t="shared" si="125"/>
        <v>-3.5048147478235663</v>
      </c>
      <c r="E139" s="27">
        <f t="shared" si="125"/>
        <v>-2.2281233868686883</v>
      </c>
      <c r="F139" s="27">
        <f t="shared" si="126"/>
        <v>-5.7329381346922546</v>
      </c>
      <c r="L139" t="str">
        <f t="shared" si="127"/>
        <v>71 Sales occupations</v>
      </c>
      <c r="M139" s="27">
        <f t="shared" si="128"/>
        <v>0.64973958336804927</v>
      </c>
      <c r="N139" s="27">
        <f t="shared" si="128"/>
        <v>1.0678680837386878E-2</v>
      </c>
      <c r="O139" s="27">
        <f t="shared" si="128"/>
        <v>-0.99340833218450797</v>
      </c>
      <c r="P139" s="27">
        <f t="shared" si="128"/>
        <v>-0.20525117712422514</v>
      </c>
      <c r="Q139" s="27">
        <f t="shared" si="129"/>
        <v>-1.1986595093087331</v>
      </c>
      <c r="W139" t="str">
        <f t="shared" si="130"/>
        <v>71 Sales occupations</v>
      </c>
      <c r="X139" s="27">
        <f t="shared" si="131"/>
        <v>-1.4236214706183468</v>
      </c>
      <c r="Y139" s="27">
        <f t="shared" si="131"/>
        <v>0.16002381204602756</v>
      </c>
      <c r="Z139" s="27">
        <f t="shared" si="131"/>
        <v>-2.5114064156390903</v>
      </c>
      <c r="AA139" s="27">
        <f t="shared" si="131"/>
        <v>-2.0228722097444916</v>
      </c>
      <c r="AB139" s="27">
        <f t="shared" si="132"/>
        <v>-4.5342786253835818</v>
      </c>
    </row>
    <row r="140" spans="1:28" x14ac:dyDescent="0.2">
      <c r="A140" t="str">
        <f t="shared" si="124"/>
        <v>72 Customer service occupations</v>
      </c>
      <c r="B140" s="27">
        <f t="shared" si="125"/>
        <v>0.71091462023468033</v>
      </c>
      <c r="C140" s="27">
        <f t="shared" si="125"/>
        <v>0.33977903986733615</v>
      </c>
      <c r="D140" s="27">
        <f t="shared" si="125"/>
        <v>3.5463694833135833</v>
      </c>
      <c r="E140" s="27">
        <f t="shared" si="125"/>
        <v>2.1759433725872235</v>
      </c>
      <c r="F140" s="27">
        <f t="shared" si="126"/>
        <v>5.7223128559008067</v>
      </c>
      <c r="L140" t="str">
        <f t="shared" si="127"/>
        <v>72 Customer service occupations</v>
      </c>
      <c r="M140" s="27">
        <f t="shared" si="128"/>
        <v>-0.42561469150436615</v>
      </c>
      <c r="N140" s="27">
        <f t="shared" si="128"/>
        <v>0.61140352395078246</v>
      </c>
      <c r="O140" s="27">
        <f t="shared" si="128"/>
        <v>1.6882618706389261</v>
      </c>
      <c r="P140" s="27">
        <f t="shared" si="128"/>
        <v>1.1748609838680713</v>
      </c>
      <c r="Q140" s="27">
        <f t="shared" si="129"/>
        <v>2.8631228545069973</v>
      </c>
      <c r="W140" t="str">
        <f t="shared" si="130"/>
        <v>72 Customer service occupations</v>
      </c>
      <c r="X140" s="27">
        <f t="shared" si="131"/>
        <v>1.13652931173905</v>
      </c>
      <c r="Y140" s="27">
        <f t="shared" si="131"/>
        <v>-0.27162448408344098</v>
      </c>
      <c r="Z140" s="27">
        <f t="shared" si="131"/>
        <v>1.8581076126746421</v>
      </c>
      <c r="AA140" s="27">
        <f t="shared" si="131"/>
        <v>1.0010823887191425</v>
      </c>
      <c r="AB140" s="27">
        <f t="shared" si="132"/>
        <v>2.8591900013937845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-0.26452586328400685</v>
      </c>
      <c r="C141" s="27">
        <f t="shared" si="125"/>
        <v>-1.5183601485808786</v>
      </c>
      <c r="D141" s="27">
        <f t="shared" si="125"/>
        <v>2.4970252372933004</v>
      </c>
      <c r="E141" s="27">
        <f t="shared" si="125"/>
        <v>-4.4426902631048648E-2</v>
      </c>
      <c r="F141" s="27">
        <f t="shared" si="126"/>
        <v>2.4525983346622517</v>
      </c>
      <c r="L141" t="str">
        <f t="shared" si="127"/>
        <v>81 Process, plant and machine operatives</v>
      </c>
      <c r="M141" s="27">
        <f t="shared" si="128"/>
        <v>-0.23573942808141979</v>
      </c>
      <c r="N141" s="27">
        <f t="shared" si="128"/>
        <v>-1.3169285840623299</v>
      </c>
      <c r="O141" s="27">
        <f t="shared" si="128"/>
        <v>2.1303357807856997</v>
      </c>
      <c r="P141" s="27">
        <f t="shared" si="128"/>
        <v>-5.6260559800174192E-2</v>
      </c>
      <c r="Q141" s="27">
        <f t="shared" si="129"/>
        <v>2.0740752209855255</v>
      </c>
      <c r="W141" t="str">
        <f t="shared" si="130"/>
        <v>81 Process, plant and machine operatives</v>
      </c>
      <c r="X141" s="27">
        <f t="shared" si="131"/>
        <v>-2.8786435202573735E-2</v>
      </c>
      <c r="Y141" s="27">
        <f t="shared" si="131"/>
        <v>-0.20143156451853206</v>
      </c>
      <c r="Z141" s="27">
        <f t="shared" si="131"/>
        <v>0.36668945650760754</v>
      </c>
      <c r="AA141" s="27">
        <f t="shared" si="131"/>
        <v>1.1833657169103784E-2</v>
      </c>
      <c r="AB141" s="27">
        <f t="shared" si="132"/>
        <v>0.37852311367671132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1.6242838726808309</v>
      </c>
      <c r="C142" s="27">
        <f t="shared" si="125"/>
        <v>-3.6476101090104152</v>
      </c>
      <c r="D142" s="27">
        <f t="shared" si="125"/>
        <v>1.7274714296007865</v>
      </c>
      <c r="E142" s="27">
        <f t="shared" si="125"/>
        <v>0.23927827601202623</v>
      </c>
      <c r="F142" s="27">
        <f t="shared" si="126"/>
        <v>1.9667497056128127</v>
      </c>
      <c r="L142" t="str">
        <f t="shared" si="127"/>
        <v>82 Transport and mobile machine drivers and operatives</v>
      </c>
      <c r="M142" s="27">
        <f t="shared" si="128"/>
        <v>1.7014725540837539</v>
      </c>
      <c r="N142" s="27">
        <f t="shared" si="128"/>
        <v>-3.3553582750899444</v>
      </c>
      <c r="O142" s="27">
        <f t="shared" si="128"/>
        <v>0.81939941124177551</v>
      </c>
      <c r="P142" s="27">
        <f t="shared" si="128"/>
        <v>-0.19868049311185842</v>
      </c>
      <c r="Q142" s="27">
        <f t="shared" si="129"/>
        <v>0.62071891812991709</v>
      </c>
      <c r="W142" t="str">
        <f t="shared" si="130"/>
        <v>82 Transport and mobile machine drivers and operatives</v>
      </c>
      <c r="X142" s="27">
        <f t="shared" si="131"/>
        <v>-7.7188681402896364E-2</v>
      </c>
      <c r="Y142" s="27">
        <f t="shared" si="131"/>
        <v>-0.2922518339204796</v>
      </c>
      <c r="Z142" s="27">
        <f t="shared" si="131"/>
        <v>0.90807201835899942</v>
      </c>
      <c r="AA142" s="27">
        <f t="shared" si="131"/>
        <v>0.43795876912393394</v>
      </c>
      <c r="AB142" s="27">
        <f t="shared" si="132"/>
        <v>1.3460307874829334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-1.4542245347306437</v>
      </c>
      <c r="C143" s="27">
        <f t="shared" si="125"/>
        <v>-0.8032058605827519</v>
      </c>
      <c r="D143" s="27">
        <f t="shared" si="125"/>
        <v>-1.3010216864175508</v>
      </c>
      <c r="E143" s="27">
        <f t="shared" si="125"/>
        <v>-0.305885396936735</v>
      </c>
      <c r="F143" s="27">
        <f t="shared" si="126"/>
        <v>-1.6069070833542858</v>
      </c>
      <c r="L143" t="str">
        <f t="shared" si="127"/>
        <v>91 Elementary trades and related occupations</v>
      </c>
      <c r="M143" s="27">
        <f t="shared" si="128"/>
        <v>-0.93105603328569853</v>
      </c>
      <c r="N143" s="27">
        <f t="shared" si="128"/>
        <v>-0.6970085252124143</v>
      </c>
      <c r="O143" s="27">
        <f t="shared" si="128"/>
        <v>-1.115338798354319</v>
      </c>
      <c r="P143" s="27">
        <f t="shared" si="128"/>
        <v>-0.23770224650134253</v>
      </c>
      <c r="Q143" s="27">
        <f t="shared" si="129"/>
        <v>-1.3530410448556616</v>
      </c>
      <c r="W143" t="str">
        <f t="shared" si="130"/>
        <v>91 Elementary trades and related occupations</v>
      </c>
      <c r="X143" s="27">
        <f t="shared" si="131"/>
        <v>-0.52316850144493654</v>
      </c>
      <c r="Y143" s="27">
        <f t="shared" si="131"/>
        <v>-0.10619733537035048</v>
      </c>
      <c r="Z143" s="27">
        <f t="shared" si="131"/>
        <v>-0.18568288806321021</v>
      </c>
      <c r="AA143" s="27">
        <f t="shared" si="131"/>
        <v>-6.8183150435399575E-2</v>
      </c>
      <c r="AB143" s="27">
        <f t="shared" si="132"/>
        <v>-0.25386603849860978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-9.3184340714529412E-2</v>
      </c>
      <c r="C144" s="27">
        <f t="shared" si="125"/>
        <v>-5.2813827718208302</v>
      </c>
      <c r="D144" s="27">
        <f t="shared" si="125"/>
        <v>3.2164675513693055</v>
      </c>
      <c r="E144" s="27">
        <f t="shared" si="125"/>
        <v>-2.4501103982996568</v>
      </c>
      <c r="F144" s="27">
        <f t="shared" si="126"/>
        <v>0.76635715306964869</v>
      </c>
      <c r="L144" t="str">
        <f t="shared" si="127"/>
        <v>92 Elementary administration and service occupations</v>
      </c>
      <c r="M144" s="27">
        <f t="shared" si="128"/>
        <v>-0.81646868112705562</v>
      </c>
      <c r="N144" s="27">
        <f t="shared" si="128"/>
        <v>-1.9000897714296769</v>
      </c>
      <c r="O144" s="27">
        <f t="shared" si="128"/>
        <v>2.8162843444056307</v>
      </c>
      <c r="P144" s="27">
        <f t="shared" si="128"/>
        <v>-1.8402774119065839</v>
      </c>
      <c r="Q144" s="27">
        <f t="shared" si="129"/>
        <v>0.9760069324990468</v>
      </c>
      <c r="W144" t="str">
        <f t="shared" si="130"/>
        <v>92 Elementary administration and service occupations</v>
      </c>
      <c r="X144" s="27">
        <f t="shared" si="131"/>
        <v>0.72328434041259015</v>
      </c>
      <c r="Y144" s="27">
        <f t="shared" si="131"/>
        <v>-3.3812930003913522</v>
      </c>
      <c r="Z144" s="27">
        <f t="shared" si="131"/>
        <v>0.4001832069637814</v>
      </c>
      <c r="AA144" s="27">
        <f t="shared" si="131"/>
        <v>-0.60983298639318662</v>
      </c>
      <c r="AB144" s="27">
        <f t="shared" si="132"/>
        <v>-0.20964977942940521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31.181000000000154</v>
      </c>
      <c r="C146" s="29">
        <f t="shared" ref="C146" si="133">D35-C35</f>
        <v>-11.88000000000045</v>
      </c>
      <c r="D146" s="29">
        <f>E35-D35</f>
        <v>27.528000000000247</v>
      </c>
      <c r="E146" s="29">
        <f>F35-E35</f>
        <v>38.808000000000675</v>
      </c>
      <c r="F146" s="29">
        <f t="shared" ref="F146" si="134">F35-D35</f>
        <v>66.336000000000922</v>
      </c>
      <c r="L146" s="24" t="str">
        <f>L35</f>
        <v>All occupations</v>
      </c>
      <c r="M146" s="29">
        <f>N35-M35</f>
        <v>11.310706215831601</v>
      </c>
      <c r="N146" s="29">
        <f t="shared" ref="N146" si="135">O35-N35</f>
        <v>-10.034788002741095</v>
      </c>
      <c r="O146" s="29">
        <f>P35-O35</f>
        <v>13.935508057523123</v>
      </c>
      <c r="P146" s="29">
        <f>Q35-P35</f>
        <v>18.490470949619521</v>
      </c>
      <c r="Q146" s="29">
        <f t="shared" ref="Q146" si="136">Q35-O35</f>
        <v>32.425979007142644</v>
      </c>
      <c r="W146" s="24" t="str">
        <f>W35</f>
        <v>All occupations</v>
      </c>
      <c r="X146" s="29">
        <f>Y35-X35</f>
        <v>19.870293784168325</v>
      </c>
      <c r="Y146" s="29">
        <f t="shared" ref="Y146" si="137">Z35-Y35</f>
        <v>-1.8452119972592982</v>
      </c>
      <c r="Z146" s="29">
        <f>AA35-Z35</f>
        <v>13.592491942477409</v>
      </c>
      <c r="AA146" s="29">
        <f>AB35-AA35</f>
        <v>20.317529050380358</v>
      </c>
      <c r="AB146" s="29">
        <f t="shared" ref="AB146" si="138">AB35-Z35</f>
        <v>33.910020992857767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61.832544847325707</v>
      </c>
      <c r="C153" s="11">
        <f t="shared" ref="C153:F153" si="143">C8</f>
        <v>71.833585000238955</v>
      </c>
      <c r="D153" s="11">
        <f t="shared" si="143"/>
        <v>72.980337265099578</v>
      </c>
      <c r="E153" s="11">
        <f t="shared" si="143"/>
        <v>68.905357118580412</v>
      </c>
      <c r="F153" s="11">
        <f t="shared" si="143"/>
        <v>75.491619416923172</v>
      </c>
      <c r="H153" s="40">
        <f>IF(D$151-B$151 &lt;&gt; 0,(EXP(LN(D153/B153)/(D$151-B$151))-1)*100,0)</f>
        <v>3.3707694450933356</v>
      </c>
      <c r="I153" s="40">
        <f>IF(F$151-D$151 &lt;&gt; 0,(EXP(LN(F153/D153)/(F$151-D$151))-1)*100,0)</f>
        <v>0.22579851949433571</v>
      </c>
      <c r="L153" s="10" t="str">
        <f>L8</f>
        <v>11 Corporate managers and directors</v>
      </c>
      <c r="M153" s="11">
        <f>M8</f>
        <v>42.334146740502874</v>
      </c>
      <c r="N153" s="11">
        <f t="shared" ref="N153:Q153" si="144">N8</f>
        <v>46.964610477175867</v>
      </c>
      <c r="O153" s="11">
        <f t="shared" si="144"/>
        <v>47.427426426336609</v>
      </c>
      <c r="P153" s="11">
        <f t="shared" si="144"/>
        <v>43.373650502689749</v>
      </c>
      <c r="Q153" s="11">
        <f t="shared" si="144"/>
        <v>45.730021191938413</v>
      </c>
      <c r="S153" s="40">
        <f>IF(O$151-M$151 &lt;&gt; 0,(EXP(LN(O153/M153)/(O$151-M$151))-1)*100,0)</f>
        <v>2.2981428863997344</v>
      </c>
      <c r="T153" s="40">
        <f>IF(Q$151-O$151 &lt;&gt; 0,(EXP(LN(Q153/O153)/(Q$151-O$151))-1)*100,0)</f>
        <v>-0.24267624309651792</v>
      </c>
      <c r="W153" s="10" t="str">
        <f>W8</f>
        <v>11 Corporate managers and directors</v>
      </c>
      <c r="X153" s="11">
        <f>X8</f>
        <v>19.498398106822837</v>
      </c>
      <c r="Y153" s="11">
        <f t="shared" ref="Y153:AB153" si="145">Y8</f>
        <v>24.868974523063027</v>
      </c>
      <c r="Z153" s="11">
        <f t="shared" si="145"/>
        <v>25.552910838763033</v>
      </c>
      <c r="AA153" s="11">
        <f t="shared" si="145"/>
        <v>25.531706615890631</v>
      </c>
      <c r="AB153" s="11">
        <f t="shared" si="145"/>
        <v>29.761598224984777</v>
      </c>
      <c r="AD153" s="40">
        <f>IF(Z$151-X$151 &lt;&gt; 0,(EXP(LN(Z153/X153)/(Z$151-X$151))-1)*100,0)</f>
        <v>5.5573039317740047</v>
      </c>
      <c r="AE153" s="40">
        <f>IF(AB$151-Z$151 &lt;&gt; 0,(EXP(LN(AB153/Z153)/(AB$151-Z$151))-1)*100,0)</f>
        <v>1.0216345789753278</v>
      </c>
    </row>
    <row r="154" spans="1:31" x14ac:dyDescent="0.2">
      <c r="A154" s="10" t="str">
        <f t="shared" si="142"/>
        <v>12 Other managers and proprietors</v>
      </c>
      <c r="B154" s="11">
        <f t="shared" si="142"/>
        <v>27.964669950760079</v>
      </c>
      <c r="C154" s="11">
        <f t="shared" ref="C154:F178" si="146">C9</f>
        <v>29.714259164709468</v>
      </c>
      <c r="D154" s="11">
        <f t="shared" si="146"/>
        <v>29.307334441173776</v>
      </c>
      <c r="E154" s="11">
        <f t="shared" si="146"/>
        <v>37.075024025161419</v>
      </c>
      <c r="F154" s="11">
        <f t="shared" si="146"/>
        <v>43.120108403168665</v>
      </c>
      <c r="H154" s="40">
        <f t="shared" ref="H154:H177" si="147">IF(D$151-B$151 &lt;&gt; 0,(EXP(LN(D154/B154)/(D$151-B$151))-1)*100,0)</f>
        <v>0.94232984974886858</v>
      </c>
      <c r="I154" s="40">
        <f t="shared" ref="I154:I180" si="148">IF(F$151-D$151 &lt;&gt; 0,(EXP(LN(F154/D154)/(F$151-D$151))-1)*100,0)</f>
        <v>2.6077666518023346</v>
      </c>
      <c r="L154" s="10" t="str">
        <f t="shared" ref="L154:Q154" si="149">L9</f>
        <v>12 Other managers and proprietors</v>
      </c>
      <c r="M154" s="11">
        <f t="shared" si="149"/>
        <v>16.22537077516823</v>
      </c>
      <c r="N154" s="11">
        <f t="shared" si="149"/>
        <v>17.055165204915689</v>
      </c>
      <c r="O154" s="11">
        <f t="shared" si="149"/>
        <v>16.162113668859465</v>
      </c>
      <c r="P154" s="11">
        <f t="shared" si="149"/>
        <v>20.849955357924827</v>
      </c>
      <c r="Q154" s="11">
        <f t="shared" si="149"/>
        <v>23.863559474257833</v>
      </c>
      <c r="S154" s="40">
        <f t="shared" ref="S154:S177" si="150">IF(O$151-M$151 &lt;&gt; 0,(EXP(LN(O154/M154)/(O$151-M$151))-1)*100,0)</f>
        <v>-7.8094960787411516E-2</v>
      </c>
      <c r="T154" s="40">
        <f t="shared" ref="T154:T177" si="151">IF(Q$151-O$151 &lt;&gt; 0,(EXP(LN(Q154/O154)/(Q$151-O$151))-1)*100,0)</f>
        <v>2.6319241339927135</v>
      </c>
      <c r="W154" s="10" t="str">
        <f t="shared" ref="W154:AB154" si="152">W9</f>
        <v>12 Other managers and proprietors</v>
      </c>
      <c r="X154" s="11">
        <f t="shared" si="152"/>
        <v>11.739299175591825</v>
      </c>
      <c r="Y154" s="11">
        <f t="shared" si="152"/>
        <v>12.659093959793802</v>
      </c>
      <c r="Z154" s="11">
        <f t="shared" si="152"/>
        <v>13.145220772314287</v>
      </c>
      <c r="AA154" s="11">
        <f t="shared" si="152"/>
        <v>16.225068667236638</v>
      </c>
      <c r="AB154" s="11">
        <f t="shared" si="152"/>
        <v>19.256548928910846</v>
      </c>
      <c r="AD154" s="40">
        <f t="shared" ref="AD154:AD177" si="153">IF(Z$151-X$151 &lt;&gt; 0,(EXP(LN(Z154/X154)/(Z$151-X$151))-1)*100,0)</f>
        <v>2.2881073171797883</v>
      </c>
      <c r="AE154" s="40">
        <f t="shared" ref="AE154:AE177" si="154">IF(AB$151-Z$151 &lt;&gt; 0,(EXP(LN(AB154/Z154)/(AB$151-Z$151))-1)*100,0)</f>
        <v>2.5779553560529633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51.670396213620499</v>
      </c>
      <c r="C155" s="11">
        <f t="shared" si="146"/>
        <v>56.867326978930052</v>
      </c>
      <c r="D155" s="11">
        <f t="shared" si="146"/>
        <v>59.018407388298598</v>
      </c>
      <c r="E155" s="11">
        <f t="shared" si="146"/>
        <v>62.766510710169356</v>
      </c>
      <c r="F155" s="11">
        <f t="shared" si="146"/>
        <v>69.330760494547903</v>
      </c>
      <c r="H155" s="40">
        <f t="shared" si="147"/>
        <v>2.6949620666502749</v>
      </c>
      <c r="I155" s="40">
        <f t="shared" si="148"/>
        <v>1.0793790286202531</v>
      </c>
      <c r="L155" s="10" t="str">
        <f t="shared" ref="L155:Q155" si="155">L10</f>
        <v>21 Science, research, engineering and technology professionals</v>
      </c>
      <c r="M155" s="11">
        <f t="shared" si="155"/>
        <v>40.913187772825566</v>
      </c>
      <c r="N155" s="11">
        <f t="shared" si="155"/>
        <v>45.222890340511832</v>
      </c>
      <c r="O155" s="11">
        <f t="shared" si="155"/>
        <v>45.007705161610161</v>
      </c>
      <c r="P155" s="11">
        <f t="shared" si="155"/>
        <v>46.269790339413944</v>
      </c>
      <c r="Q155" s="11">
        <f t="shared" si="155"/>
        <v>49.820271527065415</v>
      </c>
      <c r="S155" s="40">
        <f t="shared" si="150"/>
        <v>1.9259364265926449</v>
      </c>
      <c r="T155" s="40">
        <f t="shared" si="151"/>
        <v>0.67955361855231988</v>
      </c>
      <c r="W155" s="10" t="str">
        <f t="shared" ref="W155:AB155" si="156">W10</f>
        <v>21 Science, research, engineering and technology professionals</v>
      </c>
      <c r="X155" s="11">
        <f t="shared" si="156"/>
        <v>10.757208440795035</v>
      </c>
      <c r="Y155" s="11">
        <f t="shared" si="156"/>
        <v>11.64443663841825</v>
      </c>
      <c r="Z155" s="11">
        <f t="shared" si="156"/>
        <v>14.010702226688549</v>
      </c>
      <c r="AA155" s="11">
        <f t="shared" si="156"/>
        <v>16.496720370755426</v>
      </c>
      <c r="AB155" s="11">
        <f t="shared" si="156"/>
        <v>19.510488967482555</v>
      </c>
      <c r="AD155" s="40">
        <f t="shared" si="153"/>
        <v>5.427052257418441</v>
      </c>
      <c r="AE155" s="40">
        <f t="shared" si="154"/>
        <v>2.2320846454706444</v>
      </c>
    </row>
    <row r="156" spans="1:31" x14ac:dyDescent="0.2">
      <c r="A156" s="10" t="str">
        <f t="shared" si="142"/>
        <v>22 Health professionals</v>
      </c>
      <c r="B156" s="11">
        <f t="shared" si="142"/>
        <v>28.598570229469924</v>
      </c>
      <c r="C156" s="11">
        <f t="shared" si="146"/>
        <v>33.833881045405278</v>
      </c>
      <c r="D156" s="11">
        <f t="shared" si="146"/>
        <v>33.097369992872643</v>
      </c>
      <c r="E156" s="11">
        <f t="shared" si="146"/>
        <v>35.573328858920028</v>
      </c>
      <c r="F156" s="11">
        <f t="shared" si="146"/>
        <v>38.604276186779707</v>
      </c>
      <c r="H156" s="40">
        <f t="shared" si="147"/>
        <v>2.9650495235372443</v>
      </c>
      <c r="I156" s="40">
        <f t="shared" si="148"/>
        <v>1.0313435919858893</v>
      </c>
      <c r="L156" s="10" t="str">
        <f t="shared" ref="L156:Q156" si="157">L11</f>
        <v>22 Health professionals</v>
      </c>
      <c r="M156" s="11">
        <f t="shared" si="157"/>
        <v>6.0158240183069447</v>
      </c>
      <c r="N156" s="11">
        <f t="shared" si="157"/>
        <v>7.0460455936169648</v>
      </c>
      <c r="O156" s="11">
        <f t="shared" si="157"/>
        <v>7.5113513049383895</v>
      </c>
      <c r="P156" s="11">
        <f t="shared" si="157"/>
        <v>7.9794672916168308</v>
      </c>
      <c r="Q156" s="11">
        <f t="shared" si="157"/>
        <v>8.6028258747754212</v>
      </c>
      <c r="S156" s="40">
        <f t="shared" si="150"/>
        <v>4.5405041608904906</v>
      </c>
      <c r="T156" s="40">
        <f t="shared" si="151"/>
        <v>0.90860535527272912</v>
      </c>
      <c r="W156" s="10" t="str">
        <f t="shared" ref="W156:AB156" si="158">W11</f>
        <v>22 Health professionals</v>
      </c>
      <c r="X156" s="11">
        <f t="shared" si="158"/>
        <v>22.582746211162984</v>
      </c>
      <c r="Y156" s="11">
        <f t="shared" si="158"/>
        <v>26.78783545178829</v>
      </c>
      <c r="Z156" s="11">
        <f t="shared" si="158"/>
        <v>25.586018687934246</v>
      </c>
      <c r="AA156" s="11">
        <f t="shared" si="158"/>
        <v>27.593861567303193</v>
      </c>
      <c r="AB156" s="11">
        <f t="shared" si="158"/>
        <v>30.001450312004263</v>
      </c>
      <c r="AD156" s="40">
        <f t="shared" si="153"/>
        <v>2.5286388432675055</v>
      </c>
      <c r="AE156" s="40">
        <f t="shared" si="154"/>
        <v>1.0669832096834364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32.837554352103069</v>
      </c>
      <c r="C157" s="11">
        <f t="shared" si="146"/>
        <v>34.1077816172863</v>
      </c>
      <c r="D157" s="11">
        <f t="shared" si="146"/>
        <v>34.2896712478735</v>
      </c>
      <c r="E157" s="11">
        <f t="shared" si="146"/>
        <v>35.784982897325662</v>
      </c>
      <c r="F157" s="11">
        <f t="shared" si="146"/>
        <v>39.062387381134585</v>
      </c>
      <c r="H157" s="40">
        <f t="shared" si="147"/>
        <v>0.86918302562835059</v>
      </c>
      <c r="I157" s="40">
        <f t="shared" si="148"/>
        <v>0.87255721633792138</v>
      </c>
      <c r="L157" s="10" t="str">
        <f t="shared" ref="L157:Q157" si="159">L12</f>
        <v>23 Teaching and other educational professionals</v>
      </c>
      <c r="M157" s="11">
        <f t="shared" si="159"/>
        <v>10.246283969891264</v>
      </c>
      <c r="N157" s="11">
        <f t="shared" si="159"/>
        <v>10.09036977547402</v>
      </c>
      <c r="O157" s="11">
        <f t="shared" si="159"/>
        <v>10.702891559310585</v>
      </c>
      <c r="P157" s="11">
        <f t="shared" si="159"/>
        <v>11.640963389698562</v>
      </c>
      <c r="Q157" s="11">
        <f t="shared" si="159"/>
        <v>12.656068223214604</v>
      </c>
      <c r="S157" s="40">
        <f t="shared" si="150"/>
        <v>0.87578966891952437</v>
      </c>
      <c r="T157" s="40">
        <f t="shared" si="151"/>
        <v>1.1237529111821853</v>
      </c>
      <c r="W157" s="10" t="str">
        <f t="shared" ref="W157:AB157" si="160">W12</f>
        <v>23 Teaching and other educational professionals</v>
      </c>
      <c r="X157" s="11">
        <f t="shared" si="160"/>
        <v>22.591270382211796</v>
      </c>
      <c r="Y157" s="11">
        <f t="shared" si="160"/>
        <v>24.017411841812276</v>
      </c>
      <c r="Z157" s="11">
        <f t="shared" si="160"/>
        <v>23.586779688562892</v>
      </c>
      <c r="AA157" s="11">
        <f t="shared" si="160"/>
        <v>24.144019507627043</v>
      </c>
      <c r="AB157" s="11">
        <f t="shared" si="160"/>
        <v>26.40631915791997</v>
      </c>
      <c r="AD157" s="40">
        <f t="shared" si="153"/>
        <v>0.86618600804548862</v>
      </c>
      <c r="AE157" s="40">
        <f t="shared" si="154"/>
        <v>0.75562031811475805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49.700655204836323</v>
      </c>
      <c r="C158" s="11">
        <f t="shared" si="146"/>
        <v>57.114515183871148</v>
      </c>
      <c r="D158" s="11">
        <f t="shared" si="146"/>
        <v>60.927329632505554</v>
      </c>
      <c r="E158" s="11">
        <f t="shared" si="146"/>
        <v>68.396675548193912</v>
      </c>
      <c r="F158" s="11">
        <f t="shared" si="146"/>
        <v>76.553869214829589</v>
      </c>
      <c r="H158" s="40">
        <f t="shared" si="147"/>
        <v>4.1573701581515854</v>
      </c>
      <c r="I158" s="40">
        <f t="shared" si="148"/>
        <v>1.5337282459607859</v>
      </c>
      <c r="L158" s="10" t="str">
        <f t="shared" ref="L158:Q158" si="161">L13</f>
        <v>24 Business, media and public service professionals</v>
      </c>
      <c r="M158" s="11">
        <f t="shared" si="161"/>
        <v>29.279752512842272</v>
      </c>
      <c r="N158" s="11">
        <f t="shared" si="161"/>
        <v>31.946383262784003</v>
      </c>
      <c r="O158" s="11">
        <f t="shared" si="161"/>
        <v>33.607023344710917</v>
      </c>
      <c r="P158" s="11">
        <f t="shared" si="161"/>
        <v>38.094096582408937</v>
      </c>
      <c r="Q158" s="11">
        <f t="shared" si="161"/>
        <v>41.826975096700771</v>
      </c>
      <c r="S158" s="40">
        <f t="shared" si="150"/>
        <v>2.795127425296684</v>
      </c>
      <c r="T158" s="40">
        <f t="shared" si="151"/>
        <v>1.4694003874418549</v>
      </c>
      <c r="W158" s="10" t="str">
        <f t="shared" ref="W158:AB158" si="162">W13</f>
        <v>24 Business, media and public service professionals</v>
      </c>
      <c r="X158" s="11">
        <f t="shared" si="162"/>
        <v>20.420902691994026</v>
      </c>
      <c r="Y158" s="11">
        <f t="shared" si="162"/>
        <v>25.168131921087078</v>
      </c>
      <c r="Z158" s="11">
        <f t="shared" si="162"/>
        <v>27.320306287794757</v>
      </c>
      <c r="AA158" s="11">
        <f t="shared" si="162"/>
        <v>30.302578965785102</v>
      </c>
      <c r="AB158" s="11">
        <f t="shared" si="162"/>
        <v>34.72689411812879</v>
      </c>
      <c r="AD158" s="40">
        <f t="shared" si="153"/>
        <v>5.9942059251398172</v>
      </c>
      <c r="AE158" s="40">
        <f t="shared" si="154"/>
        <v>1.6120840085071642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13.166080862966538</v>
      </c>
      <c r="C159" s="11">
        <f t="shared" si="146"/>
        <v>14.900290968935035</v>
      </c>
      <c r="D159" s="11">
        <f t="shared" si="146"/>
        <v>16.204209364168829</v>
      </c>
      <c r="E159" s="11">
        <f t="shared" si="146"/>
        <v>14.425948798818805</v>
      </c>
      <c r="F159" s="11">
        <f t="shared" si="146"/>
        <v>15.500492626071363</v>
      </c>
      <c r="H159" s="40">
        <f t="shared" si="147"/>
        <v>4.2399670770400855</v>
      </c>
      <c r="I159" s="40">
        <f t="shared" si="148"/>
        <v>-0.29555730045036643</v>
      </c>
      <c r="L159" s="10" t="str">
        <f t="shared" ref="L159:Q159" si="163">L14</f>
        <v>31 Science, engineering and technology associate professionals</v>
      </c>
      <c r="M159" s="11">
        <f t="shared" si="163"/>
        <v>9.0953590922170449</v>
      </c>
      <c r="N159" s="11">
        <f t="shared" si="163"/>
        <v>10.73593024096564</v>
      </c>
      <c r="O159" s="11">
        <f t="shared" si="163"/>
        <v>11.14322748024232</v>
      </c>
      <c r="P159" s="11">
        <f t="shared" si="163"/>
        <v>9.1973008832584267</v>
      </c>
      <c r="Q159" s="11">
        <f t="shared" si="163"/>
        <v>9.3273380412751372</v>
      </c>
      <c r="S159" s="40">
        <f t="shared" si="150"/>
        <v>4.1449532283785118</v>
      </c>
      <c r="T159" s="40">
        <f t="shared" si="151"/>
        <v>-1.1788778038627989</v>
      </c>
      <c r="W159" s="10" t="str">
        <f t="shared" ref="W159:AB159" si="164">W14</f>
        <v>31 Science, engineering and technology associate professionals</v>
      </c>
      <c r="X159" s="11">
        <f t="shared" si="164"/>
        <v>4.0707217707495049</v>
      </c>
      <c r="Y159" s="11">
        <f t="shared" si="164"/>
        <v>4.1643607279694042</v>
      </c>
      <c r="Z159" s="11">
        <f t="shared" si="164"/>
        <v>5.0609818839265008</v>
      </c>
      <c r="AA159" s="11">
        <f t="shared" si="164"/>
        <v>5.2286479155603578</v>
      </c>
      <c r="AB159" s="11">
        <f t="shared" si="164"/>
        <v>6.1731545847962055</v>
      </c>
      <c r="AD159" s="40">
        <f t="shared" si="153"/>
        <v>4.4510169223501483</v>
      </c>
      <c r="AE159" s="40">
        <f t="shared" si="154"/>
        <v>1.3331379037610169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12.769336670369141</v>
      </c>
      <c r="C160" s="11">
        <f t="shared" si="146"/>
        <v>14.366249487931087</v>
      </c>
      <c r="D160" s="11">
        <f t="shared" si="146"/>
        <v>14.455455610762888</v>
      </c>
      <c r="E160" s="11">
        <f t="shared" si="146"/>
        <v>14.687914690793708</v>
      </c>
      <c r="F160" s="11">
        <f t="shared" si="146"/>
        <v>16.185207158984703</v>
      </c>
      <c r="H160" s="40">
        <f t="shared" si="147"/>
        <v>2.5115238401594464</v>
      </c>
      <c r="I160" s="40">
        <f t="shared" si="148"/>
        <v>0.75635127825994797</v>
      </c>
      <c r="L160" s="10" t="str">
        <f t="shared" ref="L160:Q160" si="165">L15</f>
        <v>32 Health and social care associate professionals</v>
      </c>
      <c r="M160" s="11">
        <f t="shared" si="165"/>
        <v>2.6171352145525595</v>
      </c>
      <c r="N160" s="11">
        <f t="shared" si="165"/>
        <v>2.6324781381298545</v>
      </c>
      <c r="O160" s="11">
        <f t="shared" si="165"/>
        <v>2.9656490716377935</v>
      </c>
      <c r="P160" s="11">
        <f t="shared" si="165"/>
        <v>2.6802384893344513</v>
      </c>
      <c r="Q160" s="11">
        <f t="shared" si="165"/>
        <v>2.8681250092014503</v>
      </c>
      <c r="S160" s="40">
        <f t="shared" si="150"/>
        <v>2.531832560006686</v>
      </c>
      <c r="T160" s="40">
        <f>IF(Q$151-O$151 &lt;&gt; 0,(EXP(LN(Q160/O160)/(Q$151-O$151))-1)*100,0)</f>
        <v>-0.22266779526853853</v>
      </c>
      <c r="W160" s="10" t="str">
        <f t="shared" ref="W160:AB160" si="166">W15</f>
        <v>32 Health and social care associate professionals</v>
      </c>
      <c r="X160" s="11">
        <f t="shared" si="166"/>
        <v>10.152201455816579</v>
      </c>
      <c r="Y160" s="11">
        <f t="shared" si="166"/>
        <v>11.733771349801238</v>
      </c>
      <c r="Z160" s="11">
        <f t="shared" si="166"/>
        <v>11.489806539125089</v>
      </c>
      <c r="AA160" s="11">
        <f t="shared" si="166"/>
        <v>12.007676201459265</v>
      </c>
      <c r="AB160" s="11">
        <f t="shared" si="166"/>
        <v>13.317082149783246</v>
      </c>
      <c r="AD160" s="40">
        <f t="shared" si="153"/>
        <v>2.5062858468164917</v>
      </c>
      <c r="AE160" s="40">
        <f t="shared" si="154"/>
        <v>0.98877188923747195</v>
      </c>
    </row>
    <row r="161" spans="1:31" x14ac:dyDescent="0.2">
      <c r="A161" s="10" t="str">
        <f t="shared" si="142"/>
        <v>33 Protective service occupations</v>
      </c>
      <c r="B161" s="11">
        <f t="shared" si="142"/>
        <v>10.662448442025832</v>
      </c>
      <c r="C161" s="11">
        <f t="shared" si="146"/>
        <v>10.276839766721427</v>
      </c>
      <c r="D161" s="11">
        <f t="shared" si="146"/>
        <v>10.928160792216877</v>
      </c>
      <c r="E161" s="11">
        <f t="shared" si="146"/>
        <v>12.856555682337627</v>
      </c>
      <c r="F161" s="11">
        <f t="shared" si="146"/>
        <v>14.605882857531668</v>
      </c>
      <c r="H161" s="40">
        <f t="shared" si="147"/>
        <v>0.49351256436458435</v>
      </c>
      <c r="I161" s="40">
        <f t="shared" si="148"/>
        <v>1.9526962802294934</v>
      </c>
      <c r="L161" s="10" t="str">
        <f t="shared" ref="L161:Q161" si="167">L16</f>
        <v>33 Protective service occupations</v>
      </c>
      <c r="M161" s="11">
        <f t="shared" si="167"/>
        <v>8.3034354278207232</v>
      </c>
      <c r="N161" s="11">
        <f t="shared" si="167"/>
        <v>7.7078290063920427</v>
      </c>
      <c r="O161" s="11">
        <f t="shared" si="167"/>
        <v>8.0373478678176653</v>
      </c>
      <c r="P161" s="11">
        <f t="shared" si="167"/>
        <v>9.03641800695498</v>
      </c>
      <c r="Q161" s="11">
        <f t="shared" si="167"/>
        <v>9.6556833043722445</v>
      </c>
      <c r="S161" s="40">
        <f t="shared" si="150"/>
        <v>-0.64928645770715443</v>
      </c>
      <c r="T161" s="40">
        <f t="shared" si="151"/>
        <v>1.2304925156900071</v>
      </c>
      <c r="W161" s="10" t="str">
        <f t="shared" ref="W161:AB161" si="168">W16</f>
        <v>33 Protective service occupations</v>
      </c>
      <c r="X161" s="11">
        <f t="shared" si="168"/>
        <v>2.3590130142051131</v>
      </c>
      <c r="Y161" s="11">
        <f t="shared" si="168"/>
        <v>2.5690107603293848</v>
      </c>
      <c r="Z161" s="11">
        <f t="shared" si="168"/>
        <v>2.8908129243992184</v>
      </c>
      <c r="AA161" s="11">
        <f t="shared" si="168"/>
        <v>3.8201376753826497</v>
      </c>
      <c r="AB161" s="11">
        <f t="shared" si="168"/>
        <v>4.9501995531594352</v>
      </c>
      <c r="AD161" s="40">
        <f t="shared" si="153"/>
        <v>4.1496776656939183</v>
      </c>
      <c r="AE161" s="40">
        <f t="shared" si="154"/>
        <v>3.6510043377282475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17.874427605414454</v>
      </c>
      <c r="C162" s="11">
        <f t="shared" si="146"/>
        <v>16.858883099288867</v>
      </c>
      <c r="D162" s="11">
        <f t="shared" si="146"/>
        <v>17.373980393003993</v>
      </c>
      <c r="E162" s="11">
        <f t="shared" si="146"/>
        <v>17.564010609371426</v>
      </c>
      <c r="F162" s="11">
        <f t="shared" si="146"/>
        <v>19.509669131677242</v>
      </c>
      <c r="H162" s="40">
        <f t="shared" si="147"/>
        <v>-0.56633740264528942</v>
      </c>
      <c r="I162" s="40">
        <f t="shared" si="148"/>
        <v>0.77590458090230907</v>
      </c>
      <c r="L162" s="10" t="str">
        <f t="shared" ref="L162:Q162" si="169">L17</f>
        <v>34 Culture, media and sports occupations</v>
      </c>
      <c r="M162" s="11">
        <f t="shared" si="169"/>
        <v>9.7087424439072656</v>
      </c>
      <c r="N162" s="11">
        <f t="shared" si="169"/>
        <v>8.6545226465782044</v>
      </c>
      <c r="O162" s="11">
        <f t="shared" si="169"/>
        <v>8.5439219075332034</v>
      </c>
      <c r="P162" s="11">
        <f t="shared" si="169"/>
        <v>8.8177948437340117</v>
      </c>
      <c r="Q162" s="11">
        <f t="shared" si="169"/>
        <v>10.085413254746801</v>
      </c>
      <c r="S162" s="40">
        <f t="shared" si="150"/>
        <v>-2.5237399274135708</v>
      </c>
      <c r="T162" s="40">
        <f t="shared" si="151"/>
        <v>1.1119366044420653</v>
      </c>
      <c r="W162" s="10" t="str">
        <f t="shared" ref="W162:AB162" si="170">W17</f>
        <v>34 Culture, media and sports occupations</v>
      </c>
      <c r="X162" s="11">
        <f t="shared" si="170"/>
        <v>8.1656851615071719</v>
      </c>
      <c r="Y162" s="11">
        <f t="shared" si="170"/>
        <v>8.2043604527106577</v>
      </c>
      <c r="Z162" s="11">
        <f t="shared" si="170"/>
        <v>8.8300584854707882</v>
      </c>
      <c r="AA162" s="11">
        <f t="shared" si="170"/>
        <v>8.7462157656374107</v>
      </c>
      <c r="AB162" s="11">
        <f t="shared" si="170"/>
        <v>9.4242558769304416</v>
      </c>
      <c r="AD162" s="40">
        <f t="shared" si="153"/>
        <v>1.5767211279322346</v>
      </c>
      <c r="AE162" s="40">
        <f t="shared" si="154"/>
        <v>0.43511147354473589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52.232082076966883</v>
      </c>
      <c r="C163" s="11">
        <f t="shared" si="146"/>
        <v>55.13046142445787</v>
      </c>
      <c r="D163" s="11">
        <f t="shared" si="146"/>
        <v>56.947186375839337</v>
      </c>
      <c r="E163" s="11">
        <f t="shared" si="146"/>
        <v>55.216982004340984</v>
      </c>
      <c r="F163" s="11">
        <f t="shared" si="146"/>
        <v>57.552507715756008</v>
      </c>
      <c r="H163" s="40">
        <f t="shared" si="147"/>
        <v>1.7435733994369818</v>
      </c>
      <c r="I163" s="40">
        <f t="shared" si="148"/>
        <v>7.051435147502616E-2</v>
      </c>
      <c r="L163" s="10" t="str">
        <f t="shared" ref="L163:Q163" si="171">L18</f>
        <v>35 Business and public service associate professionals</v>
      </c>
      <c r="M163" s="11">
        <f t="shared" si="171"/>
        <v>27.477385145390276</v>
      </c>
      <c r="N163" s="11">
        <f t="shared" si="171"/>
        <v>28.100489582609509</v>
      </c>
      <c r="O163" s="11">
        <f t="shared" si="171"/>
        <v>29.350896710958821</v>
      </c>
      <c r="P163" s="11">
        <f t="shared" si="171"/>
        <v>27.618220045358928</v>
      </c>
      <c r="Q163" s="11">
        <f t="shared" si="171"/>
        <v>27.729533649481191</v>
      </c>
      <c r="S163" s="40">
        <f t="shared" si="150"/>
        <v>1.3279355799139081</v>
      </c>
      <c r="T163" s="40">
        <f t="shared" si="151"/>
        <v>-0.37811703837926647</v>
      </c>
      <c r="W163" s="10" t="str">
        <f t="shared" ref="W163:AB163" si="172">W18</f>
        <v>35 Business and public service associate professionals</v>
      </c>
      <c r="X163" s="11">
        <f t="shared" si="172"/>
        <v>24.754696931576717</v>
      </c>
      <c r="Y163" s="11">
        <f t="shared" si="172"/>
        <v>27.029971841848422</v>
      </c>
      <c r="Z163" s="11">
        <f t="shared" si="172"/>
        <v>27.596289664880565</v>
      </c>
      <c r="AA163" s="11">
        <f t="shared" si="172"/>
        <v>27.598761958982081</v>
      </c>
      <c r="AB163" s="11">
        <f t="shared" si="172"/>
        <v>29.82297406627476</v>
      </c>
      <c r="AD163" s="40">
        <f t="shared" si="153"/>
        <v>2.1971103629131461</v>
      </c>
      <c r="AE163" s="40">
        <f t="shared" si="154"/>
        <v>0.51865844722467358</v>
      </c>
    </row>
    <row r="164" spans="1:31" x14ac:dyDescent="0.2">
      <c r="A164" s="10" t="str">
        <f t="shared" si="142"/>
        <v>41 Administrative occupations</v>
      </c>
      <c r="B164" s="11">
        <f t="shared" si="142"/>
        <v>67.556879171502914</v>
      </c>
      <c r="C164" s="11">
        <f t="shared" si="146"/>
        <v>65.276674392490762</v>
      </c>
      <c r="D164" s="11">
        <f t="shared" si="146"/>
        <v>67.342920523855966</v>
      </c>
      <c r="E164" s="11">
        <f t="shared" si="146"/>
        <v>61.264476458822209</v>
      </c>
      <c r="F164" s="11">
        <f t="shared" si="146"/>
        <v>56.375020995883176</v>
      </c>
      <c r="H164" s="40">
        <f t="shared" si="147"/>
        <v>-6.3422176072525094E-2</v>
      </c>
      <c r="I164" s="40">
        <f t="shared" si="148"/>
        <v>-1.178148911473953</v>
      </c>
      <c r="L164" s="10" t="str">
        <f t="shared" ref="L164:Q164" si="173">L19</f>
        <v>41 Administrative occupations</v>
      </c>
      <c r="M164" s="11">
        <f t="shared" si="173"/>
        <v>16.903616855339155</v>
      </c>
      <c r="N164" s="11">
        <f t="shared" si="173"/>
        <v>15.486706973864047</v>
      </c>
      <c r="O164" s="11">
        <f t="shared" si="173"/>
        <v>18.213846874717557</v>
      </c>
      <c r="P164" s="11">
        <f t="shared" si="173"/>
        <v>17.062184025561194</v>
      </c>
      <c r="Q164" s="11">
        <f t="shared" si="173"/>
        <v>18.082727239591762</v>
      </c>
      <c r="S164" s="40">
        <f t="shared" si="150"/>
        <v>1.5042924342388186</v>
      </c>
      <c r="T164" s="40">
        <f t="shared" si="151"/>
        <v>-4.8154639356734474E-2</v>
      </c>
      <c r="W164" s="10" t="str">
        <f t="shared" ref="W164:AB164" si="174">W19</f>
        <v>41 Administrative occupations</v>
      </c>
      <c r="X164" s="11">
        <f t="shared" si="174"/>
        <v>50.65326231616379</v>
      </c>
      <c r="Y164" s="11">
        <f t="shared" si="174"/>
        <v>49.789967418626688</v>
      </c>
      <c r="Z164" s="11">
        <f t="shared" si="174"/>
        <v>49.129073649138405</v>
      </c>
      <c r="AA164" s="11">
        <f t="shared" si="174"/>
        <v>44.202292433261057</v>
      </c>
      <c r="AB164" s="11">
        <f t="shared" si="174"/>
        <v>38.29229375629145</v>
      </c>
      <c r="AD164" s="40">
        <f t="shared" si="153"/>
        <v>-0.60918980279163204</v>
      </c>
      <c r="AE164" s="40">
        <f t="shared" si="154"/>
        <v>-1.6476245242702192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20.023736286166347</v>
      </c>
      <c r="C165" s="11">
        <f t="shared" si="146"/>
        <v>17.927024705308451</v>
      </c>
      <c r="D165" s="11">
        <f t="shared" si="146"/>
        <v>17.519167948131255</v>
      </c>
      <c r="E165" s="11">
        <f t="shared" si="146"/>
        <v>18.015414580988612</v>
      </c>
      <c r="F165" s="11">
        <f t="shared" si="146"/>
        <v>14.408110741981393</v>
      </c>
      <c r="H165" s="40">
        <f t="shared" si="147"/>
        <v>-2.637061723848988</v>
      </c>
      <c r="I165" s="40">
        <f t="shared" si="148"/>
        <v>-1.294905011455183</v>
      </c>
      <c r="L165" s="10" t="str">
        <f t="shared" ref="L165:Q165" si="175">L20</f>
        <v>42 Secretarial and related occupations</v>
      </c>
      <c r="M165" s="11">
        <f t="shared" si="175"/>
        <v>0.93927450092036691</v>
      </c>
      <c r="N165" s="11">
        <f t="shared" si="175"/>
        <v>0.75614928896571454</v>
      </c>
      <c r="O165" s="11">
        <f t="shared" si="175"/>
        <v>0.68294275037685936</v>
      </c>
      <c r="P165" s="11">
        <f t="shared" si="175"/>
        <v>0.93733573251484681</v>
      </c>
      <c r="Q165" s="11">
        <f t="shared" si="175"/>
        <v>1.0863689795232807</v>
      </c>
      <c r="S165" s="40">
        <f>IF(O$151-M$151 &lt;&gt; 0,(EXP(LN(O165/M165)/(O$151-M$151))-1)*100,0)</f>
        <v>-6.1750474692004893</v>
      </c>
      <c r="T165" s="40">
        <f t="shared" si="151"/>
        <v>3.1429472895087462</v>
      </c>
      <c r="W165" s="10" t="str">
        <f t="shared" ref="W165:AB165" si="176">W20</f>
        <v>42 Secretarial and related occupations</v>
      </c>
      <c r="X165" s="11">
        <f t="shared" si="176"/>
        <v>19.084461785245978</v>
      </c>
      <c r="Y165" s="11">
        <f t="shared" si="176"/>
        <v>17.170875416342732</v>
      </c>
      <c r="Z165" s="11">
        <f t="shared" si="176"/>
        <v>16.836225197754384</v>
      </c>
      <c r="AA165" s="11">
        <f t="shared" si="176"/>
        <v>17.07807884847378</v>
      </c>
      <c r="AB165" s="11">
        <f t="shared" si="176"/>
        <v>13.321741762458114</v>
      </c>
      <c r="AD165" s="40">
        <f t="shared" si="153"/>
        <v>-2.4756730198112642</v>
      </c>
      <c r="AE165" s="40">
        <f t="shared" si="154"/>
        <v>-1.5487837656631309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9.0862630006301952</v>
      </c>
      <c r="C166" s="11">
        <f t="shared" si="146"/>
        <v>10.007143783170065</v>
      </c>
      <c r="D166" s="11">
        <f t="shared" si="146"/>
        <v>8.5302642309452068</v>
      </c>
      <c r="E166" s="11">
        <f t="shared" si="146"/>
        <v>9.0822356267250068</v>
      </c>
      <c r="F166" s="11">
        <f t="shared" si="146"/>
        <v>10.402091817273593</v>
      </c>
      <c r="H166" s="40">
        <f t="shared" si="147"/>
        <v>-1.2549267890397786</v>
      </c>
      <c r="I166" s="40">
        <f t="shared" si="148"/>
        <v>1.3313619683112954</v>
      </c>
      <c r="L166" s="10" t="str">
        <f t="shared" ref="L166:Q166" si="177">L21</f>
        <v>51 Skilled agricultural and related trades</v>
      </c>
      <c r="M166" s="11">
        <f t="shared" si="177"/>
        <v>6.8715305944959093</v>
      </c>
      <c r="N166" s="11">
        <f t="shared" si="177"/>
        <v>8.5307658977724863</v>
      </c>
      <c r="O166" s="11">
        <f t="shared" si="177"/>
        <v>6.3821903141850242</v>
      </c>
      <c r="P166" s="11">
        <f t="shared" si="177"/>
        <v>6.5305993678192342</v>
      </c>
      <c r="Q166" s="11">
        <f t="shared" si="177"/>
        <v>7.2997067610981539</v>
      </c>
      <c r="S166" s="40">
        <f t="shared" si="150"/>
        <v>-1.4666489226711987</v>
      </c>
      <c r="T166" s="40">
        <f t="shared" si="151"/>
        <v>0.89950699835563697</v>
      </c>
      <c r="W166" s="10" t="str">
        <f t="shared" ref="W166:AB166" si="178">W21</f>
        <v>51 Skilled agricultural and related trades</v>
      </c>
      <c r="X166" s="11">
        <f t="shared" si="178"/>
        <v>2.2147324061342801</v>
      </c>
      <c r="Y166" s="11">
        <f t="shared" si="178"/>
        <v>1.4763778853975937</v>
      </c>
      <c r="Z166" s="11">
        <f t="shared" si="178"/>
        <v>2.1480739167601737</v>
      </c>
      <c r="AA166" s="11">
        <f t="shared" si="178"/>
        <v>2.5516362589057886</v>
      </c>
      <c r="AB166" s="11">
        <f t="shared" si="178"/>
        <v>3.1023850561754394</v>
      </c>
      <c r="AD166" s="40">
        <f t="shared" si="153"/>
        <v>-0.60933594004287661</v>
      </c>
      <c r="AE166" s="40">
        <f t="shared" si="154"/>
        <v>2.48093958655351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27.006136786169744</v>
      </c>
      <c r="C167" s="11">
        <f t="shared" si="146"/>
        <v>27.457095008184485</v>
      </c>
      <c r="D167" s="11">
        <f t="shared" si="146"/>
        <v>23.894045373211348</v>
      </c>
      <c r="E167" s="11">
        <f t="shared" si="146"/>
        <v>24.596814008830449</v>
      </c>
      <c r="F167" s="11">
        <f t="shared" si="146"/>
        <v>24.118516972694167</v>
      </c>
      <c r="H167" s="40">
        <f t="shared" si="147"/>
        <v>-2.4189596008305059</v>
      </c>
      <c r="I167" s="40">
        <f t="shared" si="148"/>
        <v>6.2356795507856333E-2</v>
      </c>
      <c r="L167" s="10" t="str">
        <f t="shared" ref="L167:Q167" si="179">L22</f>
        <v>52 Skilled metal, electrical and electronic trades</v>
      </c>
      <c r="M167" s="11">
        <f t="shared" si="179"/>
        <v>26.363741050720432</v>
      </c>
      <c r="N167" s="11">
        <f t="shared" si="179"/>
        <v>26.373324195161395</v>
      </c>
      <c r="O167" s="11">
        <f t="shared" si="179"/>
        <v>23.078076954617298</v>
      </c>
      <c r="P167" s="11">
        <f t="shared" si="179"/>
        <v>22.744087760132953</v>
      </c>
      <c r="Q167" s="11">
        <f t="shared" si="179"/>
        <v>21.669710409336066</v>
      </c>
      <c r="S167" s="40">
        <f t="shared" si="150"/>
        <v>-2.6270077498762978</v>
      </c>
      <c r="T167" s="40">
        <f t="shared" si="151"/>
        <v>-0.41890457353613852</v>
      </c>
      <c r="W167" s="10" t="str">
        <f t="shared" ref="W167:AB167" si="180">W22</f>
        <v>52 Skilled metal, electrical and electronic trades</v>
      </c>
      <c r="X167" s="11">
        <f t="shared" si="180"/>
        <v>0.64239573544930406</v>
      </c>
      <c r="Y167" s="11">
        <f t="shared" si="180"/>
        <v>1.0837708130231107</v>
      </c>
      <c r="Z167" s="11">
        <f t="shared" si="180"/>
        <v>0.81596841859398928</v>
      </c>
      <c r="AA167" s="11">
        <f t="shared" si="180"/>
        <v>1.8527262486974854</v>
      </c>
      <c r="AB167" s="11">
        <f t="shared" si="180"/>
        <v>2.4488065633580995</v>
      </c>
      <c r="AD167" s="40">
        <f t="shared" si="153"/>
        <v>4.8996743971277734</v>
      </c>
      <c r="AE167" s="40">
        <f t="shared" si="154"/>
        <v>7.6016031820495655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23.70784357580219</v>
      </c>
      <c r="C168" s="11">
        <f t="shared" si="146"/>
        <v>22.227639758987525</v>
      </c>
      <c r="D168" s="11">
        <f t="shared" si="146"/>
        <v>19.595186540113982</v>
      </c>
      <c r="E168" s="11">
        <f t="shared" si="146"/>
        <v>21.169553704536529</v>
      </c>
      <c r="F168" s="11">
        <f t="shared" si="146"/>
        <v>20.005966005911841</v>
      </c>
      <c r="H168" s="40">
        <f t="shared" si="147"/>
        <v>-3.7387560047426494</v>
      </c>
      <c r="I168" s="40">
        <f t="shared" si="148"/>
        <v>0.13840621297460665</v>
      </c>
      <c r="L168" s="10" t="str">
        <f t="shared" ref="L168:Q168" si="181">L23</f>
        <v>53 Skilled construction and building trades</v>
      </c>
      <c r="M168" s="11">
        <f t="shared" si="181"/>
        <v>23.334322268507119</v>
      </c>
      <c r="N168" s="11">
        <f t="shared" si="181"/>
        <v>21.784213323267959</v>
      </c>
      <c r="O168" s="11">
        <f t="shared" si="181"/>
        <v>19.1899200317207</v>
      </c>
      <c r="P168" s="11">
        <f t="shared" si="181"/>
        <v>20.789580887444664</v>
      </c>
      <c r="Q168" s="11">
        <f t="shared" si="181"/>
        <v>19.52860034010477</v>
      </c>
      <c r="S168" s="40">
        <f t="shared" si="150"/>
        <v>-3.8353191362814565</v>
      </c>
      <c r="T168" s="40">
        <f t="shared" si="151"/>
        <v>0.11670092473721194</v>
      </c>
      <c r="W168" s="10" t="str">
        <f t="shared" ref="W168:AB168" si="182">W23</f>
        <v>53 Skilled construction and building trades</v>
      </c>
      <c r="X168" s="11">
        <f t="shared" si="182"/>
        <v>0.37352130729508343</v>
      </c>
      <c r="Y168" s="11">
        <f t="shared" si="182"/>
        <v>0.44342643571956369</v>
      </c>
      <c r="Z168" s="11">
        <f t="shared" si="182"/>
        <v>0.40526650839330447</v>
      </c>
      <c r="AA168" s="11">
        <f t="shared" si="182"/>
        <v>0.37997281709187253</v>
      </c>
      <c r="AB168" s="11">
        <f t="shared" si="182"/>
        <v>0.47736566580705919</v>
      </c>
      <c r="AD168" s="40">
        <f t="shared" si="153"/>
        <v>1.644776850654317</v>
      </c>
      <c r="AE168" s="40">
        <f t="shared" si="154"/>
        <v>1.0975655110334159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19.640022726384373</v>
      </c>
      <c r="C169" s="11">
        <f t="shared" si="146"/>
        <v>17.828030066011795</v>
      </c>
      <c r="D169" s="11">
        <f t="shared" si="146"/>
        <v>16.573255605350461</v>
      </c>
      <c r="E169" s="11">
        <f t="shared" si="146"/>
        <v>17.090659462740966</v>
      </c>
      <c r="F169" s="11">
        <f t="shared" si="146"/>
        <v>17.605053762540571</v>
      </c>
      <c r="H169" s="40">
        <f t="shared" si="147"/>
        <v>-3.3385805219540376</v>
      </c>
      <c r="I169" s="40">
        <f t="shared" si="148"/>
        <v>0.40344979898863098</v>
      </c>
      <c r="L169" s="10" t="str">
        <f t="shared" ref="L169:Q169" si="183">L24</f>
        <v>54 Textiles, printing and other skilled trades</v>
      </c>
      <c r="M169" s="11">
        <f t="shared" si="183"/>
        <v>12.531791144856456</v>
      </c>
      <c r="N169" s="11">
        <f t="shared" si="183"/>
        <v>11.436382694599127</v>
      </c>
      <c r="O169" s="11">
        <f t="shared" si="183"/>
        <v>9.7382281118193106</v>
      </c>
      <c r="P169" s="11">
        <f t="shared" si="183"/>
        <v>10.012918013750102</v>
      </c>
      <c r="Q169" s="11">
        <f t="shared" si="183"/>
        <v>10.172237409550938</v>
      </c>
      <c r="S169" s="40">
        <f t="shared" si="150"/>
        <v>-4.9190835636293002</v>
      </c>
      <c r="T169" s="40">
        <f t="shared" si="151"/>
        <v>0.29110959946556658</v>
      </c>
      <c r="W169" s="10" t="str">
        <f t="shared" ref="W169:AB169" si="184">W24</f>
        <v>54 Textiles, printing and other skilled trades</v>
      </c>
      <c r="X169" s="11">
        <f t="shared" si="184"/>
        <v>7.1082315815279165</v>
      </c>
      <c r="Y169" s="11">
        <f t="shared" si="184"/>
        <v>6.391647371412672</v>
      </c>
      <c r="Z169" s="11">
        <f t="shared" si="184"/>
        <v>6.8350274935311512</v>
      </c>
      <c r="AA169" s="11">
        <f t="shared" si="184"/>
        <v>7.0777414489908512</v>
      </c>
      <c r="AB169" s="11">
        <f t="shared" si="184"/>
        <v>7.4328163529896489</v>
      </c>
      <c r="AD169" s="40">
        <f t="shared" si="153"/>
        <v>-0.78079578013685591</v>
      </c>
      <c r="AE169" s="40">
        <f t="shared" si="154"/>
        <v>0.56052741455150379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56.609283243797712</v>
      </c>
      <c r="C170" s="11">
        <f t="shared" si="146"/>
        <v>57.608758924443656</v>
      </c>
      <c r="D170" s="11">
        <f t="shared" si="146"/>
        <v>54.621652790665379</v>
      </c>
      <c r="E170" s="11">
        <f t="shared" si="146"/>
        <v>60.106848482144535</v>
      </c>
      <c r="F170" s="11">
        <f t="shared" si="146"/>
        <v>66.772059006995292</v>
      </c>
      <c r="H170" s="40">
        <f t="shared" si="147"/>
        <v>-0.71230323440263366</v>
      </c>
      <c r="I170" s="40">
        <f t="shared" si="148"/>
        <v>1.3480340699950188</v>
      </c>
      <c r="L170" s="10" t="str">
        <f t="shared" ref="L170:Q170" si="185">L25</f>
        <v>61 Caring personal service occupations</v>
      </c>
      <c r="M170" s="11">
        <f t="shared" si="185"/>
        <v>10.926990679358994</v>
      </c>
      <c r="N170" s="11">
        <f t="shared" si="185"/>
        <v>10.557693631086538</v>
      </c>
      <c r="O170" s="11">
        <f t="shared" si="185"/>
        <v>10.436605415482257</v>
      </c>
      <c r="P170" s="11">
        <f t="shared" si="185"/>
        <v>13.043284035840301</v>
      </c>
      <c r="Q170" s="11">
        <f t="shared" si="185"/>
        <v>15.708651630935965</v>
      </c>
      <c r="S170" s="40">
        <f t="shared" si="150"/>
        <v>-0.91412741291282407</v>
      </c>
      <c r="T170" s="40">
        <f t="shared" si="151"/>
        <v>2.7634421632019235</v>
      </c>
      <c r="W170" s="10" t="str">
        <f t="shared" ref="W170:AB170" si="186">W25</f>
        <v>61 Caring personal service occupations</v>
      </c>
      <c r="X170" s="11">
        <f t="shared" si="186"/>
        <v>45.682292564438704</v>
      </c>
      <c r="Y170" s="11">
        <f t="shared" si="186"/>
        <v>47.051065293357112</v>
      </c>
      <c r="Z170" s="11">
        <f t="shared" si="186"/>
        <v>44.185047375183132</v>
      </c>
      <c r="AA170" s="11">
        <f t="shared" si="186"/>
        <v>47.063564446304269</v>
      </c>
      <c r="AB170" s="11">
        <f t="shared" si="186"/>
        <v>51.063407376059288</v>
      </c>
      <c r="AD170" s="40">
        <f t="shared" si="153"/>
        <v>-0.66427019431506418</v>
      </c>
      <c r="AE170" s="40">
        <f t="shared" si="154"/>
        <v>0.96921142590431497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19.113740878104402</v>
      </c>
      <c r="C171" s="11">
        <f t="shared" si="146"/>
        <v>20.299656666884218</v>
      </c>
      <c r="D171" s="11">
        <f t="shared" si="146"/>
        <v>18.693343140144002</v>
      </c>
      <c r="E171" s="11">
        <f t="shared" si="146"/>
        <v>19.244814614032503</v>
      </c>
      <c r="F171" s="11">
        <f t="shared" si="146"/>
        <v>20.008184023690792</v>
      </c>
      <c r="H171" s="40">
        <f t="shared" si="147"/>
        <v>-0.44381253698793088</v>
      </c>
      <c r="I171" s="40">
        <f t="shared" si="148"/>
        <v>0.45418773577046156</v>
      </c>
      <c r="L171" s="10" t="str">
        <f t="shared" ref="L171:Q171" si="187">L26</f>
        <v>62 Leisure, travel and related personal service occupations</v>
      </c>
      <c r="M171" s="11">
        <f t="shared" si="187"/>
        <v>5.4999555800473141</v>
      </c>
      <c r="N171" s="11">
        <f t="shared" si="187"/>
        <v>6.0696315644882244</v>
      </c>
      <c r="O171" s="11">
        <f t="shared" si="187"/>
        <v>5.3511353851048318</v>
      </c>
      <c r="P171" s="11">
        <f t="shared" si="187"/>
        <v>5.7012104577454936</v>
      </c>
      <c r="Q171" s="11">
        <f t="shared" si="187"/>
        <v>6.4761832558119323</v>
      </c>
      <c r="S171" s="40">
        <f t="shared" si="150"/>
        <v>-0.54712291967240478</v>
      </c>
      <c r="T171" s="40">
        <f t="shared" si="151"/>
        <v>1.2802767451217223</v>
      </c>
      <c r="W171" s="10" t="str">
        <f t="shared" ref="W171:AB171" si="188">W26</f>
        <v>62 Leisure, travel and related personal service occupations</v>
      </c>
      <c r="X171" s="11">
        <f t="shared" si="188"/>
        <v>13.613785298057092</v>
      </c>
      <c r="Y171" s="11">
        <f t="shared" si="188"/>
        <v>14.230025102396006</v>
      </c>
      <c r="Z171" s="11">
        <f t="shared" si="188"/>
        <v>13.342207755039178</v>
      </c>
      <c r="AA171" s="11">
        <f t="shared" si="188"/>
        <v>13.543604156287016</v>
      </c>
      <c r="AB171" s="11">
        <f t="shared" si="188"/>
        <v>13.532000767878852</v>
      </c>
      <c r="AD171" s="40">
        <f t="shared" si="153"/>
        <v>-0.40219658541454928</v>
      </c>
      <c r="AE171" s="40">
        <f t="shared" si="154"/>
        <v>9.4209562631886179E-2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0.92153674136083585</v>
      </c>
      <c r="C172" s="11">
        <f t="shared" si="146"/>
        <v>0.76972995558484236</v>
      </c>
      <c r="D172" s="11">
        <f t="shared" si="146"/>
        <v>0.96662569985180646</v>
      </c>
      <c r="E172" s="11">
        <f t="shared" si="146"/>
        <v>0.78829920591538127</v>
      </c>
      <c r="F172" s="11">
        <f t="shared" si="146"/>
        <v>0.82194761051137422</v>
      </c>
      <c r="H172" s="40">
        <f t="shared" si="147"/>
        <v>0.95995225302625276</v>
      </c>
      <c r="I172" s="40">
        <f t="shared" si="148"/>
        <v>-1.0750772098885641</v>
      </c>
      <c r="L172" s="10" t="str">
        <f t="shared" ref="L172:Q172" si="189">L27</f>
        <v>63 Community and civil enforcement occupations</v>
      </c>
      <c r="M172" s="11">
        <f t="shared" si="189"/>
        <v>0.68798986162049691</v>
      </c>
      <c r="N172" s="11">
        <f t="shared" si="189"/>
        <v>0.49262672331060015</v>
      </c>
      <c r="O172" s="11">
        <f t="shared" si="189"/>
        <v>0.72422316795501906</v>
      </c>
      <c r="P172" s="11">
        <f t="shared" si="189"/>
        <v>0.46760127772217408</v>
      </c>
      <c r="Q172" s="11">
        <f t="shared" si="189"/>
        <v>0.51047847213817787</v>
      </c>
      <c r="S172" s="40">
        <f t="shared" si="150"/>
        <v>1.0317964072565911</v>
      </c>
      <c r="T172" s="40">
        <f t="shared" si="151"/>
        <v>-2.3047006720333996</v>
      </c>
      <c r="W172" s="10" t="str">
        <f t="shared" ref="W172:AB172" si="190">W27</f>
        <v>63 Community and civil enforcement occupations</v>
      </c>
      <c r="X172" s="11">
        <f t="shared" si="190"/>
        <v>0.23354687974033927</v>
      </c>
      <c r="Y172" s="11">
        <f t="shared" si="190"/>
        <v>0.27710323227424283</v>
      </c>
      <c r="Z172" s="11">
        <f t="shared" si="190"/>
        <v>0.24240253189678732</v>
      </c>
      <c r="AA172" s="11">
        <f t="shared" si="190"/>
        <v>0.3206979281932078</v>
      </c>
      <c r="AB172" s="11">
        <f t="shared" si="190"/>
        <v>0.31146913837319623</v>
      </c>
      <c r="AD172" s="40">
        <f t="shared" si="153"/>
        <v>0.74711452792317612</v>
      </c>
      <c r="AE172" s="40">
        <f t="shared" si="154"/>
        <v>1.6853820405661857</v>
      </c>
    </row>
    <row r="173" spans="1:31" x14ac:dyDescent="0.2">
      <c r="A173" s="10" t="str">
        <f t="shared" si="142"/>
        <v>71 Sales occupations</v>
      </c>
      <c r="B173" s="11">
        <f t="shared" si="142"/>
        <v>50.083466427079436</v>
      </c>
      <c r="C173" s="11">
        <f t="shared" si="146"/>
        <v>49.309584539829054</v>
      </c>
      <c r="D173" s="11">
        <f t="shared" si="146"/>
        <v>49.480287032712432</v>
      </c>
      <c r="E173" s="11">
        <f t="shared" si="146"/>
        <v>45.975472284888866</v>
      </c>
      <c r="F173" s="11">
        <f t="shared" si="146"/>
        <v>43.747348898020178</v>
      </c>
      <c r="H173" s="40">
        <f t="shared" si="147"/>
        <v>-0.24203848730343092</v>
      </c>
      <c r="I173" s="40">
        <f t="shared" si="148"/>
        <v>-0.81759492350992335</v>
      </c>
      <c r="L173" s="10" t="str">
        <f t="shared" ref="L173:Q173" si="191">L28</f>
        <v>71 Sales occupations</v>
      </c>
      <c r="M173" s="11">
        <f t="shared" si="191"/>
        <v>21.543150044674281</v>
      </c>
      <c r="N173" s="11">
        <f t="shared" si="191"/>
        <v>22.19288962804233</v>
      </c>
      <c r="O173" s="11">
        <f t="shared" si="191"/>
        <v>22.203568308879717</v>
      </c>
      <c r="P173" s="11">
        <f t="shared" si="191"/>
        <v>21.210159976695209</v>
      </c>
      <c r="Q173" s="11">
        <f t="shared" si="191"/>
        <v>21.004908799570984</v>
      </c>
      <c r="S173" s="40">
        <f t="shared" si="150"/>
        <v>0.60572932396556478</v>
      </c>
      <c r="T173" s="40">
        <f t="shared" si="151"/>
        <v>-0.36929540656344129</v>
      </c>
      <c r="W173" s="10" t="str">
        <f t="shared" ref="W173:AB173" si="192">W28</f>
        <v>71 Sales occupations</v>
      </c>
      <c r="X173" s="11">
        <f t="shared" si="192"/>
        <v>28.540316382405074</v>
      </c>
      <c r="Y173" s="11">
        <f t="shared" si="192"/>
        <v>27.116694911786727</v>
      </c>
      <c r="Z173" s="11">
        <f t="shared" si="192"/>
        <v>27.276718723832754</v>
      </c>
      <c r="AA173" s="11">
        <f t="shared" si="192"/>
        <v>24.765312308193664</v>
      </c>
      <c r="AB173" s="11">
        <f t="shared" si="192"/>
        <v>22.742440098449173</v>
      </c>
      <c r="AD173" s="40">
        <f t="shared" si="153"/>
        <v>-0.9015941087552215</v>
      </c>
      <c r="AE173" s="40">
        <f t="shared" si="154"/>
        <v>-1.2046898524664784</v>
      </c>
    </row>
    <row r="174" spans="1:31" x14ac:dyDescent="0.2">
      <c r="A174" s="10" t="str">
        <f t="shared" si="142"/>
        <v>72 Customer service occupations</v>
      </c>
      <c r="B174" s="11">
        <f t="shared" si="142"/>
        <v>11.768341374249609</v>
      </c>
      <c r="C174" s="11">
        <f t="shared" si="146"/>
        <v>12.479255994484289</v>
      </c>
      <c r="D174" s="11">
        <f t="shared" si="146"/>
        <v>12.819035034351625</v>
      </c>
      <c r="E174" s="11">
        <f t="shared" si="146"/>
        <v>16.365404517665208</v>
      </c>
      <c r="F174" s="11">
        <f t="shared" si="146"/>
        <v>18.541347890252432</v>
      </c>
      <c r="H174" s="40">
        <f t="shared" si="147"/>
        <v>1.7250742035866073</v>
      </c>
      <c r="I174" s="40">
        <f t="shared" si="148"/>
        <v>2.4910001574792284</v>
      </c>
      <c r="L174" s="10" t="str">
        <f t="shared" ref="L174:Q174" si="193">L29</f>
        <v>72 Customer service occupations</v>
      </c>
      <c r="M174" s="11">
        <f t="shared" si="193"/>
        <v>4.1832099207146447</v>
      </c>
      <c r="N174" s="11">
        <f t="shared" si="193"/>
        <v>3.7575952292102786</v>
      </c>
      <c r="O174" s="11">
        <f t="shared" si="193"/>
        <v>4.368998753161061</v>
      </c>
      <c r="P174" s="11">
        <f t="shared" si="193"/>
        <v>6.0572606237999871</v>
      </c>
      <c r="Q174" s="11">
        <f t="shared" si="193"/>
        <v>7.2321216076680583</v>
      </c>
      <c r="S174" s="40">
        <f t="shared" si="150"/>
        <v>0.87288741971132122</v>
      </c>
      <c r="T174" s="40">
        <f t="shared" si="151"/>
        <v>3.4170757297168564</v>
      </c>
      <c r="W174" s="10" t="str">
        <f t="shared" ref="W174:AB174" si="194">W29</f>
        <v>72 Customer service occupations</v>
      </c>
      <c r="X174" s="11">
        <f t="shared" si="194"/>
        <v>7.585131453534963</v>
      </c>
      <c r="Y174" s="11">
        <f t="shared" si="194"/>
        <v>8.721660765274013</v>
      </c>
      <c r="Z174" s="11">
        <f t="shared" si="194"/>
        <v>8.450036281190572</v>
      </c>
      <c r="AA174" s="11">
        <f t="shared" si="194"/>
        <v>10.308143893865214</v>
      </c>
      <c r="AB174" s="11">
        <f t="shared" si="194"/>
        <v>11.309226282584357</v>
      </c>
      <c r="AD174" s="40">
        <f t="shared" si="153"/>
        <v>2.1831043173594633</v>
      </c>
      <c r="AE174" s="40">
        <f>IF(AB$151-Z$151 &lt;&gt; 0,(EXP(LN(AB174/Z174)/(AB$151-Z$151))-1)*100,0)</f>
        <v>1.9619864718457558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13.055688065125887</v>
      </c>
      <c r="C175" s="11">
        <f t="shared" si="146"/>
        <v>12.79116220184188</v>
      </c>
      <c r="D175" s="11">
        <f t="shared" si="146"/>
        <v>11.272802053261001</v>
      </c>
      <c r="E175" s="11">
        <f t="shared" si="146"/>
        <v>13.769827290554302</v>
      </c>
      <c r="F175" s="11">
        <f t="shared" si="146"/>
        <v>13.725400387923253</v>
      </c>
      <c r="H175" s="40">
        <f t="shared" si="147"/>
        <v>-2.89391991004464</v>
      </c>
      <c r="I175" s="40">
        <f t="shared" si="148"/>
        <v>1.3210175646367395</v>
      </c>
      <c r="L175" s="10" t="str">
        <f t="shared" ref="L175:Q175" si="195">L30</f>
        <v>81 Process, plant and machine operatives</v>
      </c>
      <c r="M175" s="11">
        <f t="shared" si="195"/>
        <v>10.854504088791876</v>
      </c>
      <c r="N175" s="11">
        <f t="shared" si="195"/>
        <v>10.618764660710456</v>
      </c>
      <c r="O175" s="11">
        <f t="shared" si="195"/>
        <v>9.3018360766481258</v>
      </c>
      <c r="P175" s="11">
        <f t="shared" si="195"/>
        <v>11.432171857433826</v>
      </c>
      <c r="Q175" s="11">
        <f t="shared" si="195"/>
        <v>11.375911297633651</v>
      </c>
      <c r="S175" s="40">
        <f t="shared" si="150"/>
        <v>-3.0401937381536959</v>
      </c>
      <c r="T175" s="40">
        <f t="shared" si="151"/>
        <v>1.3509524497992365</v>
      </c>
      <c r="W175" s="10" t="str">
        <f t="shared" ref="W175:AB175" si="196">W30</f>
        <v>81 Process, plant and machine operatives</v>
      </c>
      <c r="X175" s="11">
        <f t="shared" si="196"/>
        <v>2.2011839763339909</v>
      </c>
      <c r="Y175" s="11">
        <f t="shared" si="196"/>
        <v>2.1723975411314171</v>
      </c>
      <c r="Z175" s="11">
        <f t="shared" si="196"/>
        <v>1.9709659766128851</v>
      </c>
      <c r="AA175" s="11">
        <f t="shared" si="196"/>
        <v>2.3376554331204926</v>
      </c>
      <c r="AB175" s="11">
        <f t="shared" si="196"/>
        <v>2.3494890902895964</v>
      </c>
      <c r="AD175" s="40">
        <f t="shared" si="153"/>
        <v>-2.1852032253161235</v>
      </c>
      <c r="AE175" s="40">
        <f t="shared" si="154"/>
        <v>1.1780458078960443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23.154454405131119</v>
      </c>
      <c r="C176" s="11">
        <f t="shared" si="146"/>
        <v>24.77873827781195</v>
      </c>
      <c r="D176" s="11">
        <f t="shared" si="146"/>
        <v>21.131128168801535</v>
      </c>
      <c r="E176" s="11">
        <f t="shared" si="146"/>
        <v>22.858599598402321</v>
      </c>
      <c r="F176" s="11">
        <f t="shared" si="146"/>
        <v>23.097877874414348</v>
      </c>
      <c r="H176" s="40">
        <f t="shared" si="147"/>
        <v>-1.8121780439206425</v>
      </c>
      <c r="I176" s="40">
        <f t="shared" si="148"/>
        <v>0.59505361444505134</v>
      </c>
      <c r="L176" s="10" t="str">
        <f t="shared" ref="L176:Q176" si="197">L31</f>
        <v>82 Transport and mobile machine drivers and operatives</v>
      </c>
      <c r="M176" s="11">
        <f t="shared" si="197"/>
        <v>20.950334155936392</v>
      </c>
      <c r="N176" s="11">
        <f t="shared" si="197"/>
        <v>22.651806710020146</v>
      </c>
      <c r="O176" s="11">
        <f t="shared" si="197"/>
        <v>19.296448434930202</v>
      </c>
      <c r="P176" s="11">
        <f t="shared" si="197"/>
        <v>20.115847846171977</v>
      </c>
      <c r="Q176" s="11">
        <f t="shared" si="197"/>
        <v>19.917167353060119</v>
      </c>
      <c r="S176" s="40">
        <f t="shared" si="150"/>
        <v>-1.6312198596458605</v>
      </c>
      <c r="T176" s="40">
        <f t="shared" si="151"/>
        <v>0.21129612184549451</v>
      </c>
      <c r="W176" s="10" t="str">
        <f t="shared" ref="W176:AB176" si="198">W31</f>
        <v>82 Transport and mobile machine drivers and operatives</v>
      </c>
      <c r="X176" s="11">
        <f t="shared" si="198"/>
        <v>2.2041202491947138</v>
      </c>
      <c r="Y176" s="11">
        <f t="shared" si="198"/>
        <v>2.1269315677918175</v>
      </c>
      <c r="Z176" s="11">
        <f t="shared" si="198"/>
        <v>1.8346797338713379</v>
      </c>
      <c r="AA176" s="11">
        <f t="shared" si="198"/>
        <v>2.7427517522303373</v>
      </c>
      <c r="AB176" s="11">
        <f t="shared" si="198"/>
        <v>3.1807105213542712</v>
      </c>
      <c r="AD176" s="40">
        <f t="shared" si="153"/>
        <v>-3.6026720388276812</v>
      </c>
      <c r="AE176" s="40">
        <f t="shared" si="154"/>
        <v>3.736341001686716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10.92280558169367</v>
      </c>
      <c r="C177" s="11">
        <f t="shared" si="146"/>
        <v>9.4685810469630258</v>
      </c>
      <c r="D177" s="11">
        <f t="shared" si="146"/>
        <v>8.6653751863802739</v>
      </c>
      <c r="E177" s="11">
        <f t="shared" si="146"/>
        <v>7.3643534999627231</v>
      </c>
      <c r="F177" s="11">
        <f t="shared" si="146"/>
        <v>7.0584681030259881</v>
      </c>
      <c r="H177" s="40">
        <f t="shared" si="147"/>
        <v>-4.5247875305187035</v>
      </c>
      <c r="I177" s="40">
        <f t="shared" si="148"/>
        <v>-1.3580749816755167</v>
      </c>
      <c r="L177" s="10" t="str">
        <f t="shared" ref="L177:Q178" si="199">L32</f>
        <v>91 Elementary trades and related occupations</v>
      </c>
      <c r="M177" s="11">
        <f t="shared" si="199"/>
        <v>8.7486776567550226</v>
      </c>
      <c r="N177" s="11">
        <f t="shared" si="199"/>
        <v>7.8176216234693241</v>
      </c>
      <c r="O177" s="11">
        <f t="shared" si="199"/>
        <v>7.1206130982569098</v>
      </c>
      <c r="P177" s="11">
        <f t="shared" si="199"/>
        <v>6.0052742999025908</v>
      </c>
      <c r="Q177" s="11">
        <f t="shared" si="199"/>
        <v>5.7675720534012482</v>
      </c>
      <c r="S177" s="40">
        <f t="shared" si="150"/>
        <v>-4.0345299878638219</v>
      </c>
      <c r="T177" s="40">
        <f t="shared" si="151"/>
        <v>-1.3951274708062678</v>
      </c>
      <c r="W177" s="10" t="str">
        <f t="shared" ref="W177:AB178" si="200">W32</f>
        <v>91 Elementary trades and related occupations</v>
      </c>
      <c r="X177" s="11">
        <f t="shared" si="200"/>
        <v>2.1741279249386327</v>
      </c>
      <c r="Y177" s="11">
        <f t="shared" si="200"/>
        <v>1.6509594234936962</v>
      </c>
      <c r="Z177" s="11">
        <f t="shared" si="200"/>
        <v>1.5447620881233457</v>
      </c>
      <c r="AA177" s="11">
        <f t="shared" si="200"/>
        <v>1.3590792000601355</v>
      </c>
      <c r="AB177" s="11">
        <f t="shared" si="200"/>
        <v>1.2908960496247359</v>
      </c>
      <c r="AD177" s="40">
        <f t="shared" si="153"/>
        <v>-6.6067902338490132</v>
      </c>
      <c r="AE177" s="40">
        <f t="shared" si="154"/>
        <v>-1.1897545829918532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80.276035280943006</v>
      </c>
      <c r="C178" s="11">
        <f t="shared" si="146"/>
        <v>80.182850940228477</v>
      </c>
      <c r="D178" s="11">
        <f t="shared" si="146"/>
        <v>74.901468168407646</v>
      </c>
      <c r="E178" s="11">
        <f t="shared" si="146"/>
        <v>78.117935719776952</v>
      </c>
      <c r="F178" s="11">
        <f t="shared" si="146"/>
        <v>75.667825321477295</v>
      </c>
      <c r="H178" s="40">
        <f>IF(D$151-B$151 &lt;&gt; 0,(EXP(LN(D178/B178)/(D$151-B$151))-1)*100,0)</f>
        <v>-1.3763927806241028</v>
      </c>
      <c r="I178" s="40">
        <f t="shared" ref="I178" si="201">IF(F$151-D$151 &lt;&gt; 0,(EXP(LN(F178/D178)/(F$151-D$151))-1)*100,0)</f>
        <v>6.7886694387908619E-2</v>
      </c>
      <c r="L178" s="10" t="str">
        <f t="shared" si="199"/>
        <v>92 Elementary administration and service occupations</v>
      </c>
      <c r="M178" s="11">
        <f t="shared" si="199"/>
        <v>37.367950729544333</v>
      </c>
      <c r="N178" s="11">
        <f t="shared" si="199"/>
        <v>36.551482048417277</v>
      </c>
      <c r="O178" s="11">
        <f t="shared" si="199"/>
        <v>34.6513922769876</v>
      </c>
      <c r="P178" s="11">
        <f t="shared" si="199"/>
        <v>37.467676621393231</v>
      </c>
      <c r="Q178" s="11">
        <f t="shared" si="199"/>
        <v>35.627399209486647</v>
      </c>
      <c r="S178" s="40">
        <f t="shared" ref="S178" si="202">IF(O$151-M$151 &lt;&gt; 0,(EXP(LN(O178/M178)/(O$151-M$151))-1)*100,0)</f>
        <v>-1.498173983100326</v>
      </c>
      <c r="T178" s="40">
        <f t="shared" ref="T178" si="203">IF(Q$151-O$151 &lt;&gt; 0,(EXP(LN(Q178/O178)/(Q$151-O$151))-1)*100,0)</f>
        <v>0.18535207545689047</v>
      </c>
      <c r="W178" s="10" t="str">
        <f t="shared" si="200"/>
        <v>92 Elementary administration and service occupations</v>
      </c>
      <c r="X178" s="11">
        <f t="shared" si="200"/>
        <v>42.908084551398794</v>
      </c>
      <c r="Y178" s="11">
        <f t="shared" si="200"/>
        <v>43.631368891811384</v>
      </c>
      <c r="Z178" s="11">
        <f t="shared" si="200"/>
        <v>40.250075891420032</v>
      </c>
      <c r="AA178" s="11">
        <f t="shared" si="200"/>
        <v>40.650259098383813</v>
      </c>
      <c r="AB178" s="11">
        <f t="shared" si="200"/>
        <v>40.040426111990627</v>
      </c>
      <c r="AD178" s="40">
        <f t="shared" ref="AD178" si="204">IF(Z$151-X$151 &lt;&gt; 0,(EXP(LN(Z178/X178)/(Z$151-X$151))-1)*100,0)</f>
        <v>-1.2708233667215962</v>
      </c>
      <c r="AE178" s="40">
        <f t="shared" ref="AE178" si="205">IF(AB$151-Z$151 &lt;&gt; 0,(EXP(LN(AB178/Z178)/(AB$151-Z$151))-1)*100,0)</f>
        <v>-3.480922562218991E-2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792.23499999999979</v>
      </c>
      <c r="C180" s="34">
        <f t="shared" si="206"/>
        <v>823.41599999999994</v>
      </c>
      <c r="D180" s="34">
        <f t="shared" si="206"/>
        <v>811.53599999999949</v>
      </c>
      <c r="E180" s="34">
        <f t="shared" si="206"/>
        <v>839.06399999999974</v>
      </c>
      <c r="F180" s="34">
        <f t="shared" si="206"/>
        <v>877.87200000000041</v>
      </c>
      <c r="H180" s="43">
        <f>IF(D$151-B$151 &lt;&gt; 0,(EXP(LN(D180/B180)/(D$151-B$151))-1)*100,0)</f>
        <v>0.48257432312976967</v>
      </c>
      <c r="I180" s="43">
        <f t="shared" si="148"/>
        <v>0.52518796141134416</v>
      </c>
      <c r="L180" s="231" t="str">
        <f t="shared" ref="L180:Q180" si="207">L35</f>
        <v>All occupations</v>
      </c>
      <c r="M180" s="34">
        <f t="shared" si="207"/>
        <v>409.92366224570787</v>
      </c>
      <c r="N180" s="34">
        <f t="shared" si="207"/>
        <v>421.23436846153947</v>
      </c>
      <c r="O180" s="34">
        <f t="shared" si="207"/>
        <v>411.19958045879838</v>
      </c>
      <c r="P180" s="34">
        <f t="shared" si="207"/>
        <v>425.1350885163215</v>
      </c>
      <c r="Q180" s="34">
        <f t="shared" si="207"/>
        <v>443.62555946594102</v>
      </c>
      <c r="S180" s="43">
        <f t="shared" ref="S180" si="208">IF(O$151-M$151 &lt;&gt; 0,(EXP(LN(O180/M180)/(O$151-M$151))-1)*100,0)</f>
        <v>6.2174142854876102E-2</v>
      </c>
      <c r="T180" s="43">
        <f t="shared" ref="T180" si="209">IF(Q$151-O$151 &lt;&gt; 0,(EXP(LN(Q180/O180)/(Q$151-O$151))-1)*100,0)</f>
        <v>0.50729693719762103</v>
      </c>
      <c r="W180" s="231" t="str">
        <f t="shared" ref="W180:AB180" si="210">W35</f>
        <v>All occupations</v>
      </c>
      <c r="X180" s="34">
        <f t="shared" si="210"/>
        <v>382.31133775429237</v>
      </c>
      <c r="Y180" s="34">
        <f t="shared" si="210"/>
        <v>402.18163153846069</v>
      </c>
      <c r="Z180" s="34">
        <f t="shared" si="210"/>
        <v>400.33641954120139</v>
      </c>
      <c r="AA180" s="34">
        <f t="shared" si="210"/>
        <v>413.9289114836788</v>
      </c>
      <c r="AB180" s="34">
        <f t="shared" si="210"/>
        <v>434.24644053405916</v>
      </c>
      <c r="AD180" s="43">
        <f t="shared" ref="AD180" si="211">IF(Z$151-X$151 &lt;&gt; 0,(EXP(LN(Z180/X180)/(Z$151-X$151))-1)*100,0)</f>
        <v>0.92565685768304373</v>
      </c>
      <c r="AE180" s="43">
        <f t="shared" ref="AE180" si="212">IF(AB$151-Z$151 &lt;&gt; 0,(EXP(LN(AB180/Z180)/(AB$151-Z$151))-1)*100,0)</f>
        <v>0.54351816830793265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Dorset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89.79721479808579</v>
      </c>
      <c r="C7" s="31">
        <f>'Occ T1'!C8</f>
        <v>101.54784416494843</v>
      </c>
      <c r="D7" s="31">
        <f>'Occ T1'!D8</f>
        <v>102.28767170627336</v>
      </c>
      <c r="E7" s="31">
        <f>'Occ T1'!E8</f>
        <v>105.98038114374182</v>
      </c>
      <c r="F7" s="31">
        <f>'Occ T1'!F8</f>
        <v>118.61172782009183</v>
      </c>
      <c r="H7" s="31">
        <f>C7-B7</f>
        <v>11.75062936686264</v>
      </c>
      <c r="I7" s="31">
        <f>D7-C7</f>
        <v>0.73982754132492801</v>
      </c>
      <c r="J7" s="31">
        <f>E7-D7</f>
        <v>3.6927094374684657</v>
      </c>
      <c r="K7" s="31">
        <f>F7-E7</f>
        <v>12.631346676350006</v>
      </c>
      <c r="L7" s="31">
        <f>F7-D7</f>
        <v>16.324056113818472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61.832544847325707</v>
      </c>
      <c r="C8" s="32">
        <f>'Occ T2'!C8</f>
        <v>71.833585000238955</v>
      </c>
      <c r="D8" s="32">
        <f>'Occ T2'!D8</f>
        <v>72.980337265099578</v>
      </c>
      <c r="E8" s="32">
        <f>'Occ T2'!E8</f>
        <v>68.905357118580412</v>
      </c>
      <c r="F8" s="32">
        <f>'Occ T2'!F8</f>
        <v>75.491619416923172</v>
      </c>
      <c r="H8" s="31">
        <f t="shared" ref="H8:H9" si="0">C8-B8</f>
        <v>10.001040152913248</v>
      </c>
      <c r="I8" s="31">
        <f t="shared" ref="I8:I9" si="1">D8-C8</f>
        <v>1.1467522648606234</v>
      </c>
      <c r="J8" s="31">
        <f t="shared" ref="J8:J9" si="2">E8-D8</f>
        <v>-4.0749801465191666</v>
      </c>
      <c r="K8" s="31">
        <f t="shared" ref="K8:K9" si="3">F8-E8</f>
        <v>6.5862622983427599</v>
      </c>
      <c r="L8" s="31">
        <f t="shared" ref="L8:L49" si="4">F8-D8</f>
        <v>2.5112821518235933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27.964669950760079</v>
      </c>
      <c r="C9" s="32">
        <f>'Occ T2'!C9</f>
        <v>29.714259164709468</v>
      </c>
      <c r="D9" s="32">
        <f>'Occ T2'!D9</f>
        <v>29.307334441173776</v>
      </c>
      <c r="E9" s="32">
        <f>'Occ T2'!E9</f>
        <v>37.075024025161419</v>
      </c>
      <c r="F9" s="32">
        <f>'Occ T2'!F9</f>
        <v>43.120108403168665</v>
      </c>
      <c r="H9" s="31">
        <f t="shared" si="0"/>
        <v>1.7495892139493883</v>
      </c>
      <c r="I9" s="31">
        <f t="shared" si="1"/>
        <v>-0.40692472353569187</v>
      </c>
      <c r="J9" s="31">
        <f t="shared" si="2"/>
        <v>7.767689583987643</v>
      </c>
      <c r="K9" s="31">
        <f t="shared" si="3"/>
        <v>6.0450843780072461</v>
      </c>
      <c r="L9" s="31">
        <f t="shared" si="4"/>
        <v>13.812773961994889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162.80717600002981</v>
      </c>
      <c r="C11" s="31">
        <f>'Occ T1'!C9</f>
        <v>181.92350482549278</v>
      </c>
      <c r="D11" s="31">
        <f>'Occ T1'!D9</f>
        <v>187.33277826155029</v>
      </c>
      <c r="E11" s="31">
        <f>'Occ T1'!E9</f>
        <v>202.52149801460894</v>
      </c>
      <c r="F11" s="31">
        <f>'Occ T1'!F9</f>
        <v>223.55129327729179</v>
      </c>
      <c r="H11" s="31">
        <f>C11-B11</f>
        <v>19.116328825462972</v>
      </c>
      <c r="I11" s="31">
        <f t="shared" ref="I11:I49" si="5">D11-C11</f>
        <v>5.4092734360575037</v>
      </c>
      <c r="J11" s="31">
        <f>E11-D11</f>
        <v>15.188719753058649</v>
      </c>
      <c r="K11" s="31">
        <f>F11-E11</f>
        <v>21.029795262682853</v>
      </c>
      <c r="L11" s="31">
        <f t="shared" si="4"/>
        <v>36.218515015741502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51.670396213620499</v>
      </c>
      <c r="C12" s="10">
        <f>'Occ T2'!C10</f>
        <v>56.867326978930052</v>
      </c>
      <c r="D12" s="10">
        <f>'Occ T2'!D10</f>
        <v>59.018407388298598</v>
      </c>
      <c r="E12" s="10">
        <f>'Occ T2'!E10</f>
        <v>62.766510710169356</v>
      </c>
      <c r="F12" s="10">
        <f>'Occ T2'!F10</f>
        <v>69.330760494547903</v>
      </c>
      <c r="H12" s="11">
        <f t="shared" ref="H12:K14" si="6">C12-B12</f>
        <v>5.1969307653095527</v>
      </c>
      <c r="I12" s="31">
        <f t="shared" si="5"/>
        <v>2.1510804093685465</v>
      </c>
      <c r="J12" s="11">
        <f t="shared" si="6"/>
        <v>3.748103321870758</v>
      </c>
      <c r="K12" s="11">
        <f t="shared" si="6"/>
        <v>6.5642497843785463</v>
      </c>
      <c r="L12" s="31">
        <f t="shared" si="4"/>
        <v>10.312353106249304</v>
      </c>
    </row>
    <row r="13" spans="1:12" x14ac:dyDescent="0.2">
      <c r="A13" s="10" t="str">
        <f>'Occ T2'!A11</f>
        <v>22 Health professionals</v>
      </c>
      <c r="B13" s="10">
        <f>'Occ T2'!B11</f>
        <v>28.598570229469924</v>
      </c>
      <c r="C13" s="10">
        <f>'Occ T2'!C11</f>
        <v>33.833881045405278</v>
      </c>
      <c r="D13" s="10">
        <f>'Occ T2'!D11</f>
        <v>33.097369992872643</v>
      </c>
      <c r="E13" s="10">
        <f>'Occ T2'!E11</f>
        <v>35.573328858920028</v>
      </c>
      <c r="F13" s="10">
        <f>'Occ T2'!F11</f>
        <v>38.604276186779707</v>
      </c>
      <c r="H13" s="11">
        <f t="shared" si="6"/>
        <v>5.2353108159353532</v>
      </c>
      <c r="I13" s="31">
        <f t="shared" si="5"/>
        <v>-0.73651105253263438</v>
      </c>
      <c r="J13" s="11">
        <f t="shared" si="6"/>
        <v>2.4759588660473852</v>
      </c>
      <c r="K13" s="11">
        <f t="shared" si="6"/>
        <v>3.0309473278596784</v>
      </c>
      <c r="L13" s="31">
        <f t="shared" si="4"/>
        <v>5.5069061939070636</v>
      </c>
    </row>
    <row r="14" spans="1:12" x14ac:dyDescent="0.2">
      <c r="A14" s="10" t="str">
        <f>'Occ T2'!A12</f>
        <v>23 Teaching and other educational professionals</v>
      </c>
      <c r="B14" s="10">
        <f>'Occ T2'!B12</f>
        <v>32.837554352103069</v>
      </c>
      <c r="C14" s="10">
        <f>'Occ T2'!C12</f>
        <v>34.1077816172863</v>
      </c>
      <c r="D14" s="10">
        <f>'Occ T2'!D12</f>
        <v>34.2896712478735</v>
      </c>
      <c r="E14" s="10">
        <f>'Occ T2'!E12</f>
        <v>35.784982897325662</v>
      </c>
      <c r="F14" s="10">
        <f>'Occ T2'!F12</f>
        <v>39.062387381134585</v>
      </c>
      <c r="H14" s="11">
        <f t="shared" si="6"/>
        <v>1.2702272651832303</v>
      </c>
      <c r="I14" s="31">
        <f t="shared" si="5"/>
        <v>0.1818896305872002</v>
      </c>
      <c r="J14" s="11">
        <f t="shared" si="6"/>
        <v>1.4953116494521623</v>
      </c>
      <c r="K14" s="11">
        <f t="shared" si="6"/>
        <v>3.2774044838089225</v>
      </c>
      <c r="L14" s="31">
        <f t="shared" si="4"/>
        <v>4.7727161332610848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49.700655204836323</v>
      </c>
      <c r="C15" s="10">
        <f>'Occ T2'!C13</f>
        <v>57.114515183871148</v>
      </c>
      <c r="D15" s="10">
        <f>'Occ T2'!D13</f>
        <v>60.927329632505554</v>
      </c>
      <c r="E15" s="10">
        <f>'Occ T2'!E13</f>
        <v>68.396675548193912</v>
      </c>
      <c r="F15" s="10">
        <f>'Occ T2'!F13</f>
        <v>76.553869214829589</v>
      </c>
      <c r="H15" s="11">
        <f t="shared" ref="H15" si="7">C15-B15</f>
        <v>7.4138599790348252</v>
      </c>
      <c r="I15" s="31">
        <f t="shared" si="5"/>
        <v>3.8128144486344056</v>
      </c>
      <c r="J15" s="11">
        <f t="shared" ref="J15" si="8">E15-D15</f>
        <v>7.4693459156883577</v>
      </c>
      <c r="K15" s="11">
        <f t="shared" ref="K15" si="9">F15-E15</f>
        <v>8.1571936666356777</v>
      </c>
      <c r="L15" s="31">
        <f t="shared" si="4"/>
        <v>15.626539582324035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106.70437565774284</v>
      </c>
      <c r="C17" s="31">
        <f>'Occ T1'!C10</f>
        <v>111.53272474733429</v>
      </c>
      <c r="D17" s="31">
        <f>'Occ T1'!D10</f>
        <v>115.90899253599193</v>
      </c>
      <c r="E17" s="31">
        <f>'Occ T1'!E10</f>
        <v>114.75141178566255</v>
      </c>
      <c r="F17" s="31">
        <f>'Occ T1'!F10</f>
        <v>123.35375949002099</v>
      </c>
      <c r="H17" s="31">
        <f t="shared" ref="H17:K21" si="10">C17-B17</f>
        <v>4.8283490895914412</v>
      </c>
      <c r="I17" s="31">
        <f t="shared" si="5"/>
        <v>4.3762677886576427</v>
      </c>
      <c r="J17" s="31">
        <f t="shared" si="10"/>
        <v>-1.1575807503293731</v>
      </c>
      <c r="K17" s="31">
        <f t="shared" si="10"/>
        <v>8.6023477043584364</v>
      </c>
      <c r="L17" s="31">
        <f t="shared" si="4"/>
        <v>7.4447669540290633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13.166080862966538</v>
      </c>
      <c r="C18" s="10">
        <f>'Occ T2'!C14</f>
        <v>14.900290968935035</v>
      </c>
      <c r="D18" s="10">
        <f>'Occ T2'!D14</f>
        <v>16.204209364168829</v>
      </c>
      <c r="E18" s="10">
        <f>'Occ T2'!E14</f>
        <v>14.425948798818805</v>
      </c>
      <c r="F18" s="10">
        <f>'Occ T2'!F14</f>
        <v>15.500492626071363</v>
      </c>
      <c r="H18" s="11">
        <f t="shared" si="10"/>
        <v>1.7342101059684971</v>
      </c>
      <c r="I18" s="31">
        <f t="shared" si="5"/>
        <v>1.3039183952337936</v>
      </c>
      <c r="J18" s="11">
        <f t="shared" si="10"/>
        <v>-1.7782605653500241</v>
      </c>
      <c r="K18" s="11">
        <f t="shared" si="10"/>
        <v>1.0745438272525583</v>
      </c>
      <c r="L18" s="31">
        <f t="shared" si="4"/>
        <v>-0.70371673809746582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12.769336670369141</v>
      </c>
      <c r="C19" s="10">
        <f>'Occ T2'!C15</f>
        <v>14.366249487931087</v>
      </c>
      <c r="D19" s="10">
        <f>'Occ T2'!D15</f>
        <v>14.455455610762888</v>
      </c>
      <c r="E19" s="10">
        <f>'Occ T2'!E15</f>
        <v>14.687914690793708</v>
      </c>
      <c r="F19" s="10">
        <f>'Occ T2'!F15</f>
        <v>16.185207158984703</v>
      </c>
      <c r="H19" s="11">
        <f t="shared" si="10"/>
        <v>1.5969128175619467</v>
      </c>
      <c r="I19" s="31">
        <f t="shared" si="5"/>
        <v>8.9206122831800627E-2</v>
      </c>
      <c r="J19" s="11">
        <f t="shared" si="10"/>
        <v>0.23245908003081972</v>
      </c>
      <c r="K19" s="11">
        <f t="shared" si="10"/>
        <v>1.4972924681909952</v>
      </c>
      <c r="L19" s="31">
        <f t="shared" si="4"/>
        <v>1.7297515482218149</v>
      </c>
    </row>
    <row r="20" spans="1:12" x14ac:dyDescent="0.2">
      <c r="A20" s="10" t="str">
        <f>'Occ T2'!A16</f>
        <v>33 Protective service occupations</v>
      </c>
      <c r="B20" s="10">
        <f>'Occ T2'!B16</f>
        <v>10.662448442025832</v>
      </c>
      <c r="C20" s="10">
        <f>'Occ T2'!C16</f>
        <v>10.276839766721427</v>
      </c>
      <c r="D20" s="10">
        <f>'Occ T2'!D16</f>
        <v>10.928160792216877</v>
      </c>
      <c r="E20" s="10">
        <f>'Occ T2'!E16</f>
        <v>12.856555682337627</v>
      </c>
      <c r="F20" s="10">
        <f>'Occ T2'!F16</f>
        <v>14.605882857531668</v>
      </c>
      <c r="H20" s="11">
        <f t="shared" si="10"/>
        <v>-0.38560867530440568</v>
      </c>
      <c r="I20" s="31">
        <f t="shared" si="5"/>
        <v>0.65132102549545046</v>
      </c>
      <c r="J20" s="11">
        <f t="shared" si="10"/>
        <v>1.9283948901207495</v>
      </c>
      <c r="K20" s="11">
        <f t="shared" si="10"/>
        <v>1.7493271751940416</v>
      </c>
      <c r="L20" s="31">
        <f t="shared" si="4"/>
        <v>3.6777220653147911</v>
      </c>
    </row>
    <row r="21" spans="1:12" x14ac:dyDescent="0.2">
      <c r="A21" s="10" t="str">
        <f>'Occ T2'!A17</f>
        <v>34 Culture, media and sports occupations</v>
      </c>
      <c r="B21" s="10">
        <f>'Occ T2'!B17</f>
        <v>17.874427605414454</v>
      </c>
      <c r="C21" s="10">
        <f>'Occ T2'!C17</f>
        <v>16.858883099288867</v>
      </c>
      <c r="D21" s="10">
        <f>'Occ T2'!D17</f>
        <v>17.373980393003993</v>
      </c>
      <c r="E21" s="10">
        <f>'Occ T2'!E17</f>
        <v>17.564010609371426</v>
      </c>
      <c r="F21" s="10">
        <f>'Occ T2'!F17</f>
        <v>19.509669131677242</v>
      </c>
      <c r="H21" s="11">
        <f t="shared" si="10"/>
        <v>-1.0155445061255861</v>
      </c>
      <c r="I21" s="31">
        <f t="shared" si="5"/>
        <v>0.51509729371512591</v>
      </c>
      <c r="J21" s="11">
        <f t="shared" si="10"/>
        <v>0.19003021636743256</v>
      </c>
      <c r="K21" s="11">
        <f t="shared" si="10"/>
        <v>1.9456585223058163</v>
      </c>
      <c r="L21" s="31">
        <f t="shared" si="4"/>
        <v>2.1356887386732488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52.232082076966883</v>
      </c>
      <c r="C22" s="10">
        <f>'Occ T2'!C18</f>
        <v>55.13046142445787</v>
      </c>
      <c r="D22" s="10">
        <f>'Occ T2'!D18</f>
        <v>56.947186375839337</v>
      </c>
      <c r="E22" s="10">
        <f>'Occ T2'!E18</f>
        <v>55.216982004340984</v>
      </c>
      <c r="F22" s="10">
        <f>'Occ T2'!F18</f>
        <v>57.552507715756008</v>
      </c>
      <c r="H22" s="11">
        <f t="shared" ref="H22" si="11">C22-B22</f>
        <v>2.8983793474909874</v>
      </c>
      <c r="I22" s="31">
        <f t="shared" si="5"/>
        <v>1.8167249513814667</v>
      </c>
      <c r="J22" s="11">
        <f t="shared" ref="J22" si="12">E22-D22</f>
        <v>-1.7302043714983526</v>
      </c>
      <c r="K22" s="11">
        <f t="shared" ref="K22" si="13">F22-E22</f>
        <v>2.3355257114150234</v>
      </c>
      <c r="L22" s="31">
        <f t="shared" si="4"/>
        <v>0.60532133991667081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87.580615457669268</v>
      </c>
      <c r="C24" s="31">
        <f>'Occ T1'!C11</f>
        <v>83.203699097799216</v>
      </c>
      <c r="D24" s="31">
        <f>'Occ T1'!D11</f>
        <v>84.862088471987221</v>
      </c>
      <c r="E24" s="31">
        <f>'Occ T1'!E11</f>
        <v>79.279891039810821</v>
      </c>
      <c r="F24" s="31">
        <f>'Occ T1'!F11</f>
        <v>70.783131737864565</v>
      </c>
      <c r="H24" s="31">
        <f t="shared" ref="H24:K26" si="14">C24-B24</f>
        <v>-4.3769163598700516</v>
      </c>
      <c r="I24" s="31">
        <f t="shared" si="5"/>
        <v>1.6583893741880047</v>
      </c>
      <c r="J24" s="31">
        <f t="shared" si="14"/>
        <v>-5.5821974321764003</v>
      </c>
      <c r="K24" s="31">
        <f t="shared" si="14"/>
        <v>-8.4967593019462555</v>
      </c>
      <c r="L24" s="31">
        <f t="shared" si="4"/>
        <v>-14.078956734122656</v>
      </c>
    </row>
    <row r="25" spans="1:12" x14ac:dyDescent="0.2">
      <c r="A25" t="str">
        <f>'Occ T2'!A19</f>
        <v>41 Administrative occupations</v>
      </c>
      <c r="B25" s="32">
        <f>'Occ T2'!B19</f>
        <v>67.556879171502914</v>
      </c>
      <c r="C25" s="32">
        <f>'Occ T2'!C19</f>
        <v>65.276674392490762</v>
      </c>
      <c r="D25" s="32">
        <f>'Occ T2'!D19</f>
        <v>67.342920523855966</v>
      </c>
      <c r="E25" s="32">
        <f>'Occ T2'!E19</f>
        <v>61.264476458822209</v>
      </c>
      <c r="F25" s="32">
        <f>'Occ T2'!F19</f>
        <v>56.375020995883176</v>
      </c>
      <c r="H25" s="11">
        <f t="shared" si="14"/>
        <v>-2.280204779012152</v>
      </c>
      <c r="I25" s="31">
        <f t="shared" si="5"/>
        <v>2.0662461313652045</v>
      </c>
      <c r="J25" s="11">
        <f t="shared" si="14"/>
        <v>-6.0784440650337572</v>
      </c>
      <c r="K25" s="11">
        <f t="shared" si="14"/>
        <v>-4.8894554629390328</v>
      </c>
      <c r="L25" s="31">
        <f t="shared" si="4"/>
        <v>-10.96789952797279</v>
      </c>
    </row>
    <row r="26" spans="1:12" x14ac:dyDescent="0.2">
      <c r="A26" t="str">
        <f>'Occ T2'!A20</f>
        <v>42 Secretarial and related occupations</v>
      </c>
      <c r="B26" s="32">
        <f>'Occ T2'!B20</f>
        <v>20.023736286166347</v>
      </c>
      <c r="C26" s="32">
        <f>'Occ T2'!C20</f>
        <v>17.927024705308451</v>
      </c>
      <c r="D26" s="32">
        <f>'Occ T2'!D20</f>
        <v>17.519167948131255</v>
      </c>
      <c r="E26" s="32">
        <f>'Occ T2'!E20</f>
        <v>18.015414580988612</v>
      </c>
      <c r="F26" s="32">
        <f>'Occ T2'!F20</f>
        <v>14.408110741981393</v>
      </c>
      <c r="H26" s="11">
        <f t="shared" si="14"/>
        <v>-2.096711580857896</v>
      </c>
      <c r="I26" s="31">
        <f t="shared" si="5"/>
        <v>-0.40785675717719627</v>
      </c>
      <c r="J26" s="11">
        <f t="shared" si="14"/>
        <v>0.49624663285735693</v>
      </c>
      <c r="K26" s="11">
        <f t="shared" si="14"/>
        <v>-3.6073038390072192</v>
      </c>
      <c r="L26" s="31">
        <f t="shared" si="4"/>
        <v>-3.1110572061498623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79.440266088986505</v>
      </c>
      <c r="C28" s="31">
        <f>'Occ T1'!C12</f>
        <v>77.51990861635386</v>
      </c>
      <c r="D28" s="31">
        <f>'Occ T1'!D12</f>
        <v>68.592751749620987</v>
      </c>
      <c r="E28" s="31">
        <f>'Occ T1'!E12</f>
        <v>71.939262802832957</v>
      </c>
      <c r="F28" s="31">
        <f>'Occ T1'!F12</f>
        <v>72.131628558420175</v>
      </c>
      <c r="H28" s="31">
        <f t="shared" ref="H28:K30" si="15">C28-B28</f>
        <v>-1.9203574726326451</v>
      </c>
      <c r="I28" s="31">
        <f t="shared" si="5"/>
        <v>-8.9271568667328722</v>
      </c>
      <c r="J28" s="31">
        <f t="shared" si="15"/>
        <v>3.3465110532119695</v>
      </c>
      <c r="K28" s="31">
        <f t="shared" si="15"/>
        <v>0.19236575558721825</v>
      </c>
      <c r="L28" s="31">
        <f t="shared" si="4"/>
        <v>3.5388768087991878</v>
      </c>
    </row>
    <row r="29" spans="1:12" x14ac:dyDescent="0.2">
      <c r="A29" s="10" t="str">
        <f>'Occ T2'!A21</f>
        <v>51 Skilled agricultural and related trades</v>
      </c>
      <c r="B29" s="10">
        <f>'Occ T2'!B21</f>
        <v>9.0862630006301952</v>
      </c>
      <c r="C29" s="10">
        <f>'Occ T2'!C21</f>
        <v>10.007143783170065</v>
      </c>
      <c r="D29" s="10">
        <f>'Occ T2'!D21</f>
        <v>8.5302642309452068</v>
      </c>
      <c r="E29" s="10">
        <f>'Occ T2'!E21</f>
        <v>9.0822356267250068</v>
      </c>
      <c r="F29" s="10">
        <f>'Occ T2'!F21</f>
        <v>10.402091817273593</v>
      </c>
      <c r="H29" s="11">
        <f t="shared" si="15"/>
        <v>0.92088078253986971</v>
      </c>
      <c r="I29" s="31">
        <f t="shared" si="5"/>
        <v>-1.4768795522248581</v>
      </c>
      <c r="J29" s="11">
        <f t="shared" si="15"/>
        <v>0.55197139577980003</v>
      </c>
      <c r="K29" s="11">
        <f t="shared" si="15"/>
        <v>1.3198561905485864</v>
      </c>
      <c r="L29" s="31">
        <f t="shared" si="4"/>
        <v>1.8718275863283864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27.006136786169744</v>
      </c>
      <c r="C30" s="10">
        <f>'Occ T2'!C22</f>
        <v>27.457095008184485</v>
      </c>
      <c r="D30" s="10">
        <f>'Occ T2'!D22</f>
        <v>23.894045373211348</v>
      </c>
      <c r="E30" s="10">
        <f>'Occ T2'!E22</f>
        <v>24.596814008830449</v>
      </c>
      <c r="F30" s="10">
        <f>'Occ T2'!F22</f>
        <v>24.118516972694167</v>
      </c>
      <c r="H30" s="11">
        <f t="shared" si="15"/>
        <v>0.45095822201474078</v>
      </c>
      <c r="I30" s="31">
        <f t="shared" si="5"/>
        <v>-3.5630496349731366</v>
      </c>
      <c r="J30" s="11">
        <f t="shared" si="15"/>
        <v>0.70276863561910119</v>
      </c>
      <c r="K30" s="11">
        <f t="shared" si="15"/>
        <v>-0.47829703613628283</v>
      </c>
      <c r="L30" s="31">
        <f t="shared" si="4"/>
        <v>0.22447159948281836</v>
      </c>
    </row>
    <row r="31" spans="1:12" x14ac:dyDescent="0.2">
      <c r="A31" s="10" t="str">
        <f>'Occ T2'!A23</f>
        <v>53 Skilled construction and building trades</v>
      </c>
      <c r="B31" s="10">
        <f>'Occ T2'!B23</f>
        <v>23.70784357580219</v>
      </c>
      <c r="C31" s="10">
        <f>'Occ T2'!C23</f>
        <v>22.227639758987525</v>
      </c>
      <c r="D31" s="10">
        <f>'Occ T2'!D23</f>
        <v>19.595186540113982</v>
      </c>
      <c r="E31" s="10">
        <f>'Occ T2'!E23</f>
        <v>21.169553704536529</v>
      </c>
      <c r="F31" s="10">
        <f>'Occ T2'!F23</f>
        <v>20.005966005911841</v>
      </c>
      <c r="H31" s="11">
        <f t="shared" ref="H31:H32" si="16">C31-B31</f>
        <v>-1.4802038168146652</v>
      </c>
      <c r="I31" s="31">
        <f t="shared" si="5"/>
        <v>-2.6324532188735432</v>
      </c>
      <c r="J31" s="11">
        <f t="shared" ref="J31:J32" si="17">E31-D31</f>
        <v>1.5743671644225472</v>
      </c>
      <c r="K31" s="11">
        <f t="shared" ref="K31:K32" si="18">F31-E31</f>
        <v>-1.1635876986246885</v>
      </c>
      <c r="L31" s="31">
        <f t="shared" si="4"/>
        <v>0.41077946579785873</v>
      </c>
    </row>
    <row r="32" spans="1:12" x14ac:dyDescent="0.2">
      <c r="A32" s="10" t="str">
        <f>'Occ T2'!A24</f>
        <v>54 Textiles, printing and other skilled trades</v>
      </c>
      <c r="B32" s="10">
        <f>'Occ T2'!B24</f>
        <v>19.640022726384373</v>
      </c>
      <c r="C32" s="10">
        <f>'Occ T2'!C24</f>
        <v>17.828030066011795</v>
      </c>
      <c r="D32" s="10">
        <f>'Occ T2'!D24</f>
        <v>16.573255605350461</v>
      </c>
      <c r="E32" s="10">
        <f>'Occ T2'!E24</f>
        <v>17.090659462740966</v>
      </c>
      <c r="F32" s="10">
        <f>'Occ T2'!F24</f>
        <v>17.605053762540571</v>
      </c>
      <c r="H32" s="11">
        <f t="shared" si="16"/>
        <v>-1.811992660372578</v>
      </c>
      <c r="I32" s="31">
        <f t="shared" si="5"/>
        <v>-1.2547744606613342</v>
      </c>
      <c r="J32" s="11">
        <f t="shared" si="17"/>
        <v>0.5174038573905051</v>
      </c>
      <c r="K32" s="11">
        <f t="shared" si="18"/>
        <v>0.51439429979960494</v>
      </c>
      <c r="L32" s="31">
        <f t="shared" si="4"/>
        <v>1.03179815719011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76.644560863262953</v>
      </c>
      <c r="C34" s="31">
        <f>'Occ T1'!C13</f>
        <v>78.678145546912702</v>
      </c>
      <c r="D34" s="31">
        <f>'Occ T1'!D13</f>
        <v>74.281621630661178</v>
      </c>
      <c r="E34" s="31">
        <f>'Occ T1'!E13</f>
        <v>80.139962302092414</v>
      </c>
      <c r="F34" s="31">
        <f>'Occ T1'!F13</f>
        <v>87.602190641197453</v>
      </c>
      <c r="H34" s="31">
        <f t="shared" ref="H34:K36" si="19">C34-B34</f>
        <v>2.0335846836497495</v>
      </c>
      <c r="I34" s="31">
        <f t="shared" si="5"/>
        <v>-4.3965239162515246</v>
      </c>
      <c r="J34" s="31">
        <f t="shared" si="19"/>
        <v>5.858340671431236</v>
      </c>
      <c r="K34" s="31">
        <f t="shared" si="19"/>
        <v>7.4622283391050388</v>
      </c>
      <c r="L34" s="31">
        <f t="shared" si="4"/>
        <v>13.320569010536275</v>
      </c>
    </row>
    <row r="35" spans="1:12" x14ac:dyDescent="0.2">
      <c r="A35" s="10" t="str">
        <f>'Occ T2'!A25</f>
        <v>61 Caring personal service occupations</v>
      </c>
      <c r="B35" s="10">
        <f>'Occ T2'!B25</f>
        <v>56.609283243797712</v>
      </c>
      <c r="C35" s="10">
        <f>'Occ T2'!C25</f>
        <v>57.608758924443656</v>
      </c>
      <c r="D35" s="10">
        <f>'Occ T2'!D25</f>
        <v>54.621652790665379</v>
      </c>
      <c r="E35" s="10">
        <f>'Occ T2'!E25</f>
        <v>60.106848482144535</v>
      </c>
      <c r="F35" s="10">
        <f>'Occ T2'!F25</f>
        <v>66.772059006995292</v>
      </c>
      <c r="G35" s="10"/>
      <c r="H35" s="11">
        <f t="shared" si="19"/>
        <v>0.9994756806459435</v>
      </c>
      <c r="I35" s="31">
        <f t="shared" si="5"/>
        <v>-2.9871061337782763</v>
      </c>
      <c r="J35" s="11">
        <f t="shared" si="19"/>
        <v>5.4851956914791558</v>
      </c>
      <c r="K35" s="11">
        <f t="shared" si="19"/>
        <v>6.6652105248507567</v>
      </c>
      <c r="L35" s="31">
        <f t="shared" si="4"/>
        <v>12.150406216329912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19.113740878104402</v>
      </c>
      <c r="C36" s="10">
        <f>'Occ T2'!C26</f>
        <v>20.299656666884218</v>
      </c>
      <c r="D36" s="10">
        <f>'Occ T2'!D26</f>
        <v>18.693343140144002</v>
      </c>
      <c r="E36" s="10">
        <f>'Occ T2'!E26</f>
        <v>19.244814614032503</v>
      </c>
      <c r="F36" s="10">
        <f>'Occ T2'!F26</f>
        <v>20.008184023690792</v>
      </c>
      <c r="G36" s="10"/>
      <c r="H36" s="11">
        <f t="shared" si="19"/>
        <v>1.1859157887798162</v>
      </c>
      <c r="I36" s="31">
        <f t="shared" si="5"/>
        <v>-1.606313526740216</v>
      </c>
      <c r="J36" s="11">
        <f t="shared" si="19"/>
        <v>0.55147147388850115</v>
      </c>
      <c r="K36" s="11">
        <f t="shared" si="19"/>
        <v>0.76336940965828859</v>
      </c>
      <c r="L36" s="31">
        <f t="shared" si="4"/>
        <v>1.3148408835467897</v>
      </c>
    </row>
    <row r="37" spans="1:12" x14ac:dyDescent="0.2">
      <c r="A37" s="10" t="str">
        <f>'Occ T2'!A27</f>
        <v>63 Community and civil enforcement occupations</v>
      </c>
      <c r="B37" s="10">
        <f>'Occ T2'!B27</f>
        <v>0.92153674136083585</v>
      </c>
      <c r="C37" s="10">
        <f>'Occ T2'!C27</f>
        <v>0.76972995558484236</v>
      </c>
      <c r="D37" s="10">
        <f>'Occ T2'!D27</f>
        <v>0.96662569985180646</v>
      </c>
      <c r="E37" s="10">
        <f>'Occ T2'!E27</f>
        <v>0.78829920591538127</v>
      </c>
      <c r="F37" s="10">
        <f>'Occ T2'!F27</f>
        <v>0.82194761051137422</v>
      </c>
      <c r="G37" s="10"/>
      <c r="H37" s="11">
        <f t="shared" ref="H37" si="20">C37-B37</f>
        <v>-0.15180678577599349</v>
      </c>
      <c r="I37" s="31">
        <f t="shared" ref="I37" si="21">D37-C37</f>
        <v>0.1968957442669641</v>
      </c>
      <c r="J37" s="11">
        <f t="shared" ref="J37" si="22">E37-D37</f>
        <v>-0.17832649393642519</v>
      </c>
      <c r="K37" s="11">
        <f t="shared" ref="K37" si="23">F37-E37</f>
        <v>3.3648404595992942E-2</v>
      </c>
      <c r="L37" s="31">
        <f t="shared" ref="L37" si="24">F37-D37</f>
        <v>-0.14467808934043225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61.851807801329045</v>
      </c>
      <c r="C39" s="31">
        <f>'Occ T1'!C14</f>
        <v>61.788840534313344</v>
      </c>
      <c r="D39" s="31">
        <f>'Occ T1'!D14</f>
        <v>62.299322067064054</v>
      </c>
      <c r="E39" s="31">
        <f>'Occ T1'!E14</f>
        <v>62.340876802554078</v>
      </c>
      <c r="F39" s="31">
        <f>'Occ T1'!F14</f>
        <v>62.28869678827261</v>
      </c>
      <c r="H39" s="31">
        <f>C39-B39</f>
        <v>-6.2967267015700656E-2</v>
      </c>
      <c r="I39" s="31">
        <f t="shared" si="5"/>
        <v>0.51048153275070973</v>
      </c>
      <c r="J39" s="31">
        <f>E39-D39</f>
        <v>4.1554735490024086E-2</v>
      </c>
      <c r="K39" s="31">
        <f>F39-E39</f>
        <v>-5.2180014281468345E-2</v>
      </c>
      <c r="L39" s="31">
        <f t="shared" si="4"/>
        <v>-1.0625278791444259E-2</v>
      </c>
    </row>
    <row r="40" spans="1:12" s="30" customFormat="1" x14ac:dyDescent="0.2">
      <c r="A40" s="126" t="str">
        <f>'Occ T2'!A28</f>
        <v>71 Sales occupations</v>
      </c>
      <c r="B40" s="126">
        <f>'Occ T2'!B28</f>
        <v>50.083466427079436</v>
      </c>
      <c r="C40" s="126">
        <f>'Occ T2'!C28</f>
        <v>49.309584539829054</v>
      </c>
      <c r="D40" s="126">
        <f>'Occ T2'!D28</f>
        <v>49.480287032712432</v>
      </c>
      <c r="E40" s="126">
        <f>'Occ T2'!E28</f>
        <v>45.975472284888866</v>
      </c>
      <c r="F40" s="126">
        <f>'Occ T2'!F28</f>
        <v>43.747348898020178</v>
      </c>
      <c r="G40"/>
      <c r="H40" s="11">
        <f>C40-B40</f>
        <v>-0.77388188725038276</v>
      </c>
      <c r="I40" s="31">
        <f t="shared" si="5"/>
        <v>0.17070249288337891</v>
      </c>
      <c r="J40" s="11">
        <f t="shared" ref="J40" si="25">E40-D40</f>
        <v>-3.5048147478235663</v>
      </c>
      <c r="K40" s="11">
        <f t="shared" ref="K40" si="26">F40-E40</f>
        <v>-2.2281233868686883</v>
      </c>
      <c r="L40" s="31">
        <f t="shared" si="4"/>
        <v>-5.7329381346922546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11.768341374249609</v>
      </c>
      <c r="C41" s="126">
        <f>'Occ T2'!C29</f>
        <v>12.479255994484289</v>
      </c>
      <c r="D41" s="126">
        <f>'Occ T2'!D29</f>
        <v>12.819035034351625</v>
      </c>
      <c r="E41" s="126">
        <f>'Occ T2'!E29</f>
        <v>16.365404517665208</v>
      </c>
      <c r="F41" s="126">
        <f>'Occ T2'!F29</f>
        <v>18.541347890252432</v>
      </c>
      <c r="G41"/>
      <c r="H41" s="11">
        <f t="shared" ref="H41" si="27">C41-B41</f>
        <v>0.71091462023468033</v>
      </c>
      <c r="I41" s="31">
        <f t="shared" si="5"/>
        <v>0.33977903986733615</v>
      </c>
      <c r="J41" s="11">
        <f t="shared" ref="J41" si="28">E41-D41</f>
        <v>3.5463694833135833</v>
      </c>
      <c r="K41" s="11">
        <f t="shared" ref="K41" si="29">F41-E41</f>
        <v>2.1759433725872235</v>
      </c>
      <c r="L41" s="31">
        <f t="shared" si="4"/>
        <v>5.7223128559008067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36.210142470257004</v>
      </c>
      <c r="C43" s="31">
        <f>'Occ T1'!C15</f>
        <v>37.569900479653832</v>
      </c>
      <c r="D43" s="31">
        <f>'Occ T1'!D15</f>
        <v>32.403930222062534</v>
      </c>
      <c r="E43" s="31">
        <f>'Occ T1'!E15</f>
        <v>36.628426888956625</v>
      </c>
      <c r="F43" s="31">
        <f>'Occ T1'!F15</f>
        <v>36.823278262337602</v>
      </c>
      <c r="H43" s="31">
        <f t="shared" ref="H43:K45" si="30">C43-B43</f>
        <v>1.3597580093968276</v>
      </c>
      <c r="I43" s="31">
        <f t="shared" si="5"/>
        <v>-5.1659702575912974</v>
      </c>
      <c r="J43" s="31">
        <f t="shared" si="30"/>
        <v>4.2244966668940904</v>
      </c>
      <c r="K43" s="31">
        <f t="shared" si="30"/>
        <v>0.19485137338097758</v>
      </c>
      <c r="L43" s="31">
        <f t="shared" si="4"/>
        <v>4.419348040275068</v>
      </c>
    </row>
    <row r="44" spans="1:12" x14ac:dyDescent="0.2">
      <c r="A44" s="10" t="str">
        <f>'Occ T2'!A30</f>
        <v>81 Process, plant and machine operatives</v>
      </c>
      <c r="B44" s="10">
        <f>'Occ T2'!B30</f>
        <v>13.055688065125887</v>
      </c>
      <c r="C44" s="10">
        <f>'Occ T2'!C30</f>
        <v>12.79116220184188</v>
      </c>
      <c r="D44" s="10">
        <f>'Occ T2'!D30</f>
        <v>11.272802053261001</v>
      </c>
      <c r="E44" s="10">
        <f>'Occ T2'!E30</f>
        <v>13.769827290554302</v>
      </c>
      <c r="F44" s="10">
        <f>'Occ T2'!F30</f>
        <v>13.725400387923253</v>
      </c>
      <c r="H44" s="11">
        <f t="shared" si="30"/>
        <v>-0.26452586328400685</v>
      </c>
      <c r="I44" s="31">
        <f t="shared" si="5"/>
        <v>-1.5183601485808786</v>
      </c>
      <c r="J44" s="11">
        <f t="shared" si="30"/>
        <v>2.4970252372933004</v>
      </c>
      <c r="K44" s="11">
        <f t="shared" si="30"/>
        <v>-4.4426902631048648E-2</v>
      </c>
      <c r="L44" s="31">
        <f t="shared" si="4"/>
        <v>2.4525983346622517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23.154454405131119</v>
      </c>
      <c r="C45" s="10">
        <f>'Occ T2'!C31</f>
        <v>24.77873827781195</v>
      </c>
      <c r="D45" s="10">
        <f>'Occ T2'!D31</f>
        <v>21.131128168801535</v>
      </c>
      <c r="E45" s="10">
        <f>'Occ T2'!E31</f>
        <v>22.858599598402321</v>
      </c>
      <c r="F45" s="10">
        <f>'Occ T2'!F31</f>
        <v>23.097877874414348</v>
      </c>
      <c r="H45" s="11">
        <f t="shared" si="30"/>
        <v>1.6242838726808309</v>
      </c>
      <c r="I45" s="31">
        <f t="shared" si="5"/>
        <v>-3.6476101090104152</v>
      </c>
      <c r="J45" s="11">
        <f t="shared" si="30"/>
        <v>1.7274714296007865</v>
      </c>
      <c r="K45" s="11">
        <f t="shared" si="30"/>
        <v>0.23927827601202623</v>
      </c>
      <c r="L45" s="31">
        <f t="shared" si="4"/>
        <v>1.9667497056128127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91.198840862636672</v>
      </c>
      <c r="C47" s="31">
        <f>'Occ T1'!C16</f>
        <v>89.651431987191501</v>
      </c>
      <c r="D47" s="31">
        <f>'Occ T1'!D16</f>
        <v>83.56684335478792</v>
      </c>
      <c r="E47" s="31">
        <f>'Occ T1'!E16</f>
        <v>85.48228921973967</v>
      </c>
      <c r="F47" s="31">
        <f>'Occ T1'!F16</f>
        <v>82.726293424503282</v>
      </c>
      <c r="H47" s="31">
        <f t="shared" ref="H47:K49" si="31">C47-B47</f>
        <v>-1.5474088754451714</v>
      </c>
      <c r="I47" s="31">
        <f t="shared" si="5"/>
        <v>-6.0845886324035803</v>
      </c>
      <c r="J47" s="31">
        <f t="shared" si="31"/>
        <v>1.9154458649517494</v>
      </c>
      <c r="K47" s="31">
        <f t="shared" si="31"/>
        <v>-2.7559957952363874</v>
      </c>
      <c r="L47" s="31">
        <f t="shared" si="4"/>
        <v>-0.84054993028463798</v>
      </c>
    </row>
    <row r="48" spans="1:12" x14ac:dyDescent="0.2">
      <c r="A48" s="10" t="str">
        <f>'Occ T2'!A32</f>
        <v>91 Elementary trades and related occupations</v>
      </c>
      <c r="B48" s="10">
        <f>'Occ T2'!B32</f>
        <v>10.92280558169367</v>
      </c>
      <c r="C48" s="10">
        <f>'Occ T2'!C32</f>
        <v>9.4685810469630258</v>
      </c>
      <c r="D48" s="10">
        <f>'Occ T2'!D32</f>
        <v>8.6653751863802739</v>
      </c>
      <c r="E48" s="10">
        <f>'Occ T2'!E32</f>
        <v>7.3643534999627231</v>
      </c>
      <c r="F48" s="10">
        <f>'Occ T2'!F32</f>
        <v>7.0584681030259881</v>
      </c>
      <c r="H48" s="11">
        <f t="shared" si="31"/>
        <v>-1.4542245347306437</v>
      </c>
      <c r="I48" s="31">
        <f t="shared" si="5"/>
        <v>-0.8032058605827519</v>
      </c>
      <c r="J48" s="11">
        <f t="shared" si="31"/>
        <v>-1.3010216864175508</v>
      </c>
      <c r="K48" s="11">
        <f t="shared" si="31"/>
        <v>-0.305885396936735</v>
      </c>
      <c r="L48" s="31">
        <f t="shared" si="4"/>
        <v>-1.6069070833542858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80.276035280943006</v>
      </c>
      <c r="C49" s="10">
        <f>'Occ T2'!C33</f>
        <v>80.182850940228477</v>
      </c>
      <c r="D49" s="10">
        <f>'Occ T2'!D33</f>
        <v>74.901468168407646</v>
      </c>
      <c r="E49" s="10">
        <f>'Occ T2'!E33</f>
        <v>78.117935719776952</v>
      </c>
      <c r="F49" s="10">
        <f>'Occ T2'!F33</f>
        <v>75.667825321477295</v>
      </c>
      <c r="H49" s="11">
        <f t="shared" si="31"/>
        <v>-9.3184340714529412E-2</v>
      </c>
      <c r="I49" s="31">
        <f t="shared" si="5"/>
        <v>-5.2813827718208302</v>
      </c>
      <c r="J49" s="11">
        <f t="shared" si="31"/>
        <v>3.2164675513693055</v>
      </c>
      <c r="K49" s="11">
        <f t="shared" si="31"/>
        <v>-2.4501103982996568</v>
      </c>
      <c r="L49" s="31">
        <f t="shared" si="4"/>
        <v>0.76635715306964869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792.2349999999999</v>
      </c>
      <c r="C51" s="34">
        <f>'Occ T1'!C18</f>
        <v>823.41599999999983</v>
      </c>
      <c r="D51" s="34">
        <f>'Occ T1'!D18</f>
        <v>811.5359999999996</v>
      </c>
      <c r="E51" s="34">
        <f>'Occ T1'!E18</f>
        <v>839.06399999999974</v>
      </c>
      <c r="F51" s="34">
        <f>'Occ T1'!F18</f>
        <v>877.87200000000041</v>
      </c>
      <c r="G51" s="24"/>
      <c r="H51" s="34">
        <f>C51-B51</f>
        <v>31.180999999999926</v>
      </c>
      <c r="I51" s="205">
        <f>D51-C51</f>
        <v>-11.880000000000223</v>
      </c>
      <c r="J51" s="34">
        <f>E51-D51</f>
        <v>27.528000000000134</v>
      </c>
      <c r="K51" s="34">
        <f>F51-E51</f>
        <v>38.808000000000675</v>
      </c>
      <c r="L51" s="205">
        <f>F51-D51</f>
        <v>66.336000000000809</v>
      </c>
    </row>
    <row r="53" spans="1:12" ht="15.75" x14ac:dyDescent="0.25">
      <c r="A53" s="19" t="str">
        <f>CONCATENATE(A1," (Continued)")</f>
        <v>Occupation Table 3  Employment Change by Occupation in Occupation Group (SOC 2020), 2015-2035, Dorset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3.1221502991594319</v>
      </c>
      <c r="C59" s="44">
        <f>IF(AND(D$5-C$5 &lt;&gt; 0,D7 &lt;&gt; 0,C7 &lt;&gt; 0),(EXP(LN(D7/C7)/(D$5-C$5))-1)*100,0)</f>
        <v>0.72855071164601437</v>
      </c>
      <c r="D59" s="44">
        <f>IF(AND(E$5-D$5 &lt;&gt; 0,E7 &lt;&gt; 0,D7 &lt;&gt; 0),(EXP(LN(E7/D7)/(E$5-D$5))-1)*100,0)</f>
        <v>0.71181824597601473</v>
      </c>
      <c r="E59" s="44">
        <f>IF(AND(F$5-E$5 &lt;&gt; 0,F7 &lt;&gt; 0,E7 &lt;&gt; 0),(EXP(LN(F7/E7)/(F$5-E$5))-1)*100,0)</f>
        <v>1.1323771339015742</v>
      </c>
      <c r="F59" s="44">
        <f>IF(AND(F$5-D$5 &lt;&gt; 0,F7 &lt;&gt; 0,D7 &lt;&gt; 0),(EXP(LN(F7/D7)/(F$5-D$5))-1)*100,0)</f>
        <v>0.99199606621809266</v>
      </c>
      <c r="H59" s="44">
        <f>(B7/B$51)*100</f>
        <v>11.33466898055322</v>
      </c>
      <c r="I59" s="44">
        <f>(C7/C$51)*100</f>
        <v>12.332508011132703</v>
      </c>
      <c r="J59" s="44">
        <f>(D7/D$51)*100</f>
        <v>12.604206308318227</v>
      </c>
      <c r="K59" s="44">
        <f>(E7/E$51)*100</f>
        <v>12.630786345706865</v>
      </c>
      <c r="L59" s="44">
        <f>(F7/F$51)*100</f>
        <v>13.51127816129137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3.8191825558500314</v>
      </c>
      <c r="C60" s="44">
        <f t="shared" si="32"/>
        <v>1.5964012722695209</v>
      </c>
      <c r="D60" s="44">
        <f t="shared" si="32"/>
        <v>-1.1425453098446114</v>
      </c>
      <c r="E60" s="44">
        <f t="shared" si="32"/>
        <v>0.91705665122561175</v>
      </c>
      <c r="F60" s="44">
        <f>IF(AND(F$5-D$5 &lt;&gt; 0,F8 &lt;&gt; 0,D8 &lt;&gt; 0),(EXP(LN(F8/D8)/(F$5-D$5))-1)*100,0)</f>
        <v>0.22579851949433571</v>
      </c>
      <c r="H60" s="44">
        <f t="shared" ref="H60:L60" si="33">(B8/B$51)*100</f>
        <v>7.8048236757181533</v>
      </c>
      <c r="I60" s="44">
        <f t="shared" si="33"/>
        <v>8.7238510060818548</v>
      </c>
      <c r="J60" s="44">
        <f t="shared" si="33"/>
        <v>8.9928650442000873</v>
      </c>
      <c r="K60" s="44">
        <f t="shared" si="33"/>
        <v>8.2121694076471439</v>
      </c>
      <c r="L60" s="44">
        <f t="shared" si="33"/>
        <v>8.5993879992667654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1.528694583163781</v>
      </c>
      <c r="C61" s="44">
        <f>IF(AND(D$5-C$5 &lt;&gt; 0,D9 &lt;&gt; 0,C9 &lt;&gt; 0),(EXP(LN(D9/C9)/(D$5-C$5))-1)*100,0)</f>
        <v>-1.3694594278122918</v>
      </c>
      <c r="D61" s="44">
        <f t="shared" si="34"/>
        <v>4.8144172716879208</v>
      </c>
      <c r="E61" s="44">
        <f t="shared" si="34"/>
        <v>1.5219241305135522</v>
      </c>
      <c r="F61" s="44">
        <f>IF(AND(F$5-D$5 &lt;&gt; 0,F9 &lt;&gt; 0,D9 &lt;&gt; 0),(EXP(LN(F9/D9)/(F$5-D$5))-1)*100,0)</f>
        <v>2.6077666518023346</v>
      </c>
      <c r="H61" s="44">
        <f t="shared" ref="H61:L61" si="35">(B9/B$51)*100</f>
        <v>3.5298453048350655</v>
      </c>
      <c r="I61" s="44">
        <f t="shared" si="35"/>
        <v>3.6086570050508455</v>
      </c>
      <c r="J61" s="44">
        <f t="shared" si="35"/>
        <v>3.6113412641181406</v>
      </c>
      <c r="K61" s="44">
        <f t="shared" si="35"/>
        <v>4.4186169380597224</v>
      </c>
      <c r="L61" s="44">
        <f t="shared" si="35"/>
        <v>4.9118901620246058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2.8143697769598131</v>
      </c>
      <c r="C63" s="44">
        <f t="shared" si="36"/>
        <v>2.9733779817216366</v>
      </c>
      <c r="D63" s="44">
        <f t="shared" si="36"/>
        <v>1.5714076871884419</v>
      </c>
      <c r="E63" s="44">
        <f t="shared" si="36"/>
        <v>0.9928447606625701</v>
      </c>
      <c r="F63" s="44">
        <f>IF(AND(F$5-D$5 &lt;&gt; 0,F11 &lt;&gt; 0,D11 &lt;&gt; 0),(EXP(LN(F11/D11)/(F$5-D$5))-1)*100,0)</f>
        <v>1.185331965642078</v>
      </c>
      <c r="H63" s="44">
        <f>(B11/B$51)*100</f>
        <v>20.550363970290363</v>
      </c>
      <c r="I63" s="44">
        <f>(C11/C$51)*100</f>
        <v>22.093753925779051</v>
      </c>
      <c r="J63" s="44">
        <f>(D11/D$51)*100</f>
        <v>23.083729897570826</v>
      </c>
      <c r="K63" s="44">
        <f>(E11/E$51)*100</f>
        <v>24.136597210058948</v>
      </c>
      <c r="L63" s="44">
        <f>(F11/F$51)*100</f>
        <v>25.465135381615049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2.4248309401044832</v>
      </c>
      <c r="C64" s="44">
        <f t="shared" si="36"/>
        <v>3.782629716648267</v>
      </c>
      <c r="D64" s="49">
        <f t="shared" si="36"/>
        <v>1.2390590588749362</v>
      </c>
      <c r="E64" s="49">
        <f t="shared" si="36"/>
        <v>0.99963348451157508</v>
      </c>
      <c r="F64" s="44">
        <f>IF(AND(F$5-D$5 &lt;&gt; 0,F12 &lt;&gt; 0,D12 &lt;&gt; 0),(EXP(LN(F12/D12)/(F$5-D$5))-1)*100,0)</f>
        <v>1.0793790286202531</v>
      </c>
      <c r="H64" s="40">
        <f t="shared" ref="H64:L67" si="37">(B12/B$11)*100</f>
        <v>31.737173681835152</v>
      </c>
      <c r="I64" s="40">
        <f t="shared" si="37"/>
        <v>31.25892227806359</v>
      </c>
      <c r="J64" s="40">
        <f t="shared" si="37"/>
        <v>31.504581278295181</v>
      </c>
      <c r="K64" s="40">
        <f t="shared" si="37"/>
        <v>30.992517498385126</v>
      </c>
      <c r="L64" s="40">
        <f t="shared" si="37"/>
        <v>31.013356925003521</v>
      </c>
    </row>
    <row r="65" spans="1:12" x14ac:dyDescent="0.2">
      <c r="A65" t="str">
        <f>A13</f>
        <v>22 Health professionals</v>
      </c>
      <c r="B65" s="49">
        <f t="shared" si="36"/>
        <v>4.2922108941852777</v>
      </c>
      <c r="C65" s="44">
        <f t="shared" si="36"/>
        <v>-2.1768447182994866</v>
      </c>
      <c r="D65" s="49">
        <f t="shared" si="36"/>
        <v>1.4533061771426325</v>
      </c>
      <c r="E65" s="49">
        <f t="shared" si="36"/>
        <v>0.8210208882509118</v>
      </c>
      <c r="F65" s="44">
        <f>IF(AND(F$5-D$5 &lt;&gt; 0,F13 &lt;&gt; 0,D13 &lt;&gt; 0),(EXP(LN(F13/D13)/(F$5-D$5))-1)*100,0)</f>
        <v>1.0313435919858893</v>
      </c>
      <c r="H65" s="40">
        <f t="shared" si="37"/>
        <v>17.565915048771981</v>
      </c>
      <c r="I65" s="40">
        <f t="shared" si="37"/>
        <v>18.597861270240969</v>
      </c>
      <c r="J65" s="40">
        <f t="shared" si="37"/>
        <v>17.667687577164291</v>
      </c>
      <c r="K65" s="40">
        <f t="shared" si="37"/>
        <v>17.565211203579949</v>
      </c>
      <c r="L65" s="40">
        <f t="shared" si="37"/>
        <v>17.268643639155858</v>
      </c>
    </row>
    <row r="66" spans="1:12" x14ac:dyDescent="0.2">
      <c r="A66" t="str">
        <f>A14</f>
        <v>23 Teaching and other educational professionals</v>
      </c>
      <c r="B66" s="49">
        <f t="shared" si="36"/>
        <v>0.95333425435011332</v>
      </c>
      <c r="C66" s="44">
        <f t="shared" si="36"/>
        <v>0.53327898198753942</v>
      </c>
      <c r="D66" s="49">
        <f t="shared" si="36"/>
        <v>0.85733735002422318</v>
      </c>
      <c r="E66" s="49">
        <f t="shared" si="36"/>
        <v>0.88016801075525564</v>
      </c>
      <c r="F66" s="44">
        <f>IF(AND(F$5-D$5 &lt;&gt; 0,F14 &lt;&gt; 0,D14 &lt;&gt; 0),(EXP(LN(F14/D14)/(F$5-D$5))-1)*100,0)</f>
        <v>0.87255721633792138</v>
      </c>
      <c r="H66" s="40">
        <f t="shared" si="37"/>
        <v>20.169598883096562</v>
      </c>
      <c r="I66" s="40">
        <f t="shared" si="37"/>
        <v>18.748419370000398</v>
      </c>
      <c r="J66" s="40">
        <f t="shared" si="37"/>
        <v>18.304149207673067</v>
      </c>
      <c r="K66" s="40">
        <f t="shared" si="37"/>
        <v>17.669720621335866</v>
      </c>
      <c r="L66" s="40">
        <f t="shared" si="37"/>
        <v>17.473568060589038</v>
      </c>
    </row>
    <row r="67" spans="1:12" x14ac:dyDescent="0.2">
      <c r="A67" t="str">
        <f>A15</f>
        <v>24 Business, media and public service professionals</v>
      </c>
      <c r="B67" s="49">
        <f t="shared" si="36"/>
        <v>3.5371235065684958</v>
      </c>
      <c r="C67" s="44">
        <f t="shared" si="36"/>
        <v>6.6757363454100105</v>
      </c>
      <c r="D67" s="49">
        <f t="shared" si="36"/>
        <v>2.3398013974666565</v>
      </c>
      <c r="E67" s="49">
        <f t="shared" si="36"/>
        <v>1.1330756745388415</v>
      </c>
      <c r="F67" s="44">
        <f>IF(AND(F$5-D$5 &lt;&gt; 0,F15 &lt;&gt; 0,D15 &lt;&gt; 0),(EXP(LN(F15/D15)/(F$5-D$5))-1)*100,0)</f>
        <v>1.5337282459607859</v>
      </c>
      <c r="H67" s="40">
        <f t="shared" si="37"/>
        <v>30.527312386296302</v>
      </c>
      <c r="I67" s="40">
        <f t="shared" si="37"/>
        <v>31.394797081695042</v>
      </c>
      <c r="J67" s="40">
        <f t="shared" si="37"/>
        <v>32.523581936867465</v>
      </c>
      <c r="K67" s="40">
        <f t="shared" si="37"/>
        <v>33.772550676699076</v>
      </c>
      <c r="L67" s="40">
        <f t="shared" si="37"/>
        <v>34.24443137525158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1.1125401281155467</v>
      </c>
      <c r="C69" s="44">
        <f t="shared" si="39"/>
        <v>3.9237522427356009</v>
      </c>
      <c r="D69" s="44">
        <f t="shared" si="39"/>
        <v>-0.20054232616434353</v>
      </c>
      <c r="E69" s="44">
        <f t="shared" si="39"/>
        <v>0.7255007842140726</v>
      </c>
      <c r="F69" s="44">
        <f t="shared" ref="F69:F74" si="40">IF(AND(F$5-D$5 &lt;&gt; 0,F17 &lt;&gt; 0,D17 &lt;&gt; 0),(EXP(LN(F17/D17)/(F$5-D$5))-1)*100,0)</f>
        <v>0.41586890915255026</v>
      </c>
      <c r="H69" s="44">
        <f>(B17/B$51)*100</f>
        <v>13.468778286460816</v>
      </c>
      <c r="I69" s="44">
        <f>(C17/C$51)*100</f>
        <v>13.545124790790355</v>
      </c>
      <c r="J69" s="44">
        <f>(D17/D$51)*100</f>
        <v>14.282667994518047</v>
      </c>
      <c r="K69" s="44">
        <f>(E17/E$51)*100</f>
        <v>13.676121462208199</v>
      </c>
      <c r="L69" s="44">
        <f>(F17/F$51)*100</f>
        <v>14.051451634181401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3.1417647278462191</v>
      </c>
      <c r="C70" s="44">
        <f t="shared" si="39"/>
        <v>8.7509592796024993</v>
      </c>
      <c r="D70" s="49">
        <f t="shared" si="39"/>
        <v>-2.2980328148890394</v>
      </c>
      <c r="E70" s="49">
        <f t="shared" si="39"/>
        <v>0.72101912457629425</v>
      </c>
      <c r="F70" s="44">
        <f t="shared" si="40"/>
        <v>-0.29555730045036643</v>
      </c>
      <c r="H70" s="40">
        <f t="shared" ref="H70:L74" si="41">(B18/B$17)*100</f>
        <v>12.33883876064942</v>
      </c>
      <c r="I70" s="40">
        <f t="shared" si="41"/>
        <v>13.359568685056415</v>
      </c>
      <c r="J70" s="40">
        <f t="shared" si="41"/>
        <v>13.980114061587686</v>
      </c>
      <c r="K70" s="40">
        <f t="shared" si="41"/>
        <v>12.57147827145185</v>
      </c>
      <c r="L70" s="40">
        <f t="shared" si="41"/>
        <v>12.565885863677559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2.9896937374242816</v>
      </c>
      <c r="C71" s="44">
        <f t="shared" si="39"/>
        <v>0.62094231975255987</v>
      </c>
      <c r="D71" s="49">
        <f t="shared" si="39"/>
        <v>0.31957217760727463</v>
      </c>
      <c r="E71" s="49">
        <f t="shared" si="39"/>
        <v>0.97545344291576352</v>
      </c>
      <c r="F71" s="44">
        <f t="shared" si="40"/>
        <v>0.75635127825994797</v>
      </c>
      <c r="H71" s="40">
        <f t="shared" si="41"/>
        <v>11.967022525230954</v>
      </c>
      <c r="I71" s="40">
        <f t="shared" si="41"/>
        <v>12.880748247186036</v>
      </c>
      <c r="J71" s="40">
        <f t="shared" si="41"/>
        <v>12.471384052686158</v>
      </c>
      <c r="K71" s="40">
        <f t="shared" si="41"/>
        <v>12.799768179086463</v>
      </c>
      <c r="L71" s="40">
        <f t="shared" si="41"/>
        <v>13.120967877994872</v>
      </c>
    </row>
    <row r="72" spans="1:12" x14ac:dyDescent="0.2">
      <c r="A72" t="str">
        <f t="shared" si="38"/>
        <v>33 Protective service occupations</v>
      </c>
      <c r="B72" s="49">
        <f t="shared" si="39"/>
        <v>-0.91665487424791303</v>
      </c>
      <c r="C72" s="44">
        <f t="shared" si="39"/>
        <v>6.3377559666208505</v>
      </c>
      <c r="D72" s="49">
        <f t="shared" si="39"/>
        <v>3.3036131643598754</v>
      </c>
      <c r="E72" s="49">
        <f t="shared" si="39"/>
        <v>1.283877152080759</v>
      </c>
      <c r="F72" s="44">
        <f t="shared" si="40"/>
        <v>1.9526962802294934</v>
      </c>
      <c r="H72" s="40">
        <f t="shared" si="41"/>
        <v>9.9925128433588544</v>
      </c>
      <c r="I72" s="40">
        <f t="shared" si="41"/>
        <v>9.2141923278594078</v>
      </c>
      <c r="J72" s="40">
        <f t="shared" si="41"/>
        <v>9.428225155889848</v>
      </c>
      <c r="K72" s="40">
        <f t="shared" si="41"/>
        <v>11.203832251189759</v>
      </c>
      <c r="L72" s="40">
        <f t="shared" si="41"/>
        <v>11.840646704175439</v>
      </c>
    </row>
    <row r="73" spans="1:12" x14ac:dyDescent="0.2">
      <c r="A73" t="str">
        <f t="shared" si="38"/>
        <v>34 Culture, media and sports occupations</v>
      </c>
      <c r="B73" s="49">
        <f t="shared" si="39"/>
        <v>-1.4516938542099789</v>
      </c>
      <c r="C73" s="44">
        <f t="shared" si="39"/>
        <v>3.055346494079747</v>
      </c>
      <c r="D73" s="49">
        <f t="shared" si="39"/>
        <v>0.21780183291519872</v>
      </c>
      <c r="E73" s="49">
        <f t="shared" si="39"/>
        <v>1.0561203819293929</v>
      </c>
      <c r="F73" s="44">
        <f t="shared" si="40"/>
        <v>0.77590458090230907</v>
      </c>
      <c r="H73" s="40">
        <f t="shared" si="41"/>
        <v>16.751353911433924</v>
      </c>
      <c r="I73" s="40">
        <f t="shared" si="41"/>
        <v>15.11563815685567</v>
      </c>
      <c r="J73" s="40">
        <f t="shared" si="41"/>
        <v>14.989329139073524</v>
      </c>
      <c r="K73" s="40">
        <f t="shared" si="41"/>
        <v>15.306139014810741</v>
      </c>
      <c r="L73" s="40">
        <f t="shared" si="41"/>
        <v>15.816031235963687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1.3592929390388475</v>
      </c>
      <c r="C74" s="44">
        <f t="shared" si="39"/>
        <v>3.2953196915843419</v>
      </c>
      <c r="D74" s="49">
        <f t="shared" si="39"/>
        <v>-0.61517465514210334</v>
      </c>
      <c r="E74" s="49">
        <f t="shared" si="39"/>
        <v>0.41513086888476103</v>
      </c>
      <c r="F74" s="44">
        <f t="shared" si="40"/>
        <v>7.051435147502616E-2</v>
      </c>
      <c r="H74" s="40">
        <f t="shared" si="41"/>
        <v>48.950271959326855</v>
      </c>
      <c r="I74" s="40">
        <f t="shared" si="41"/>
        <v>49.429852583042475</v>
      </c>
      <c r="J74" s="40">
        <f t="shared" si="41"/>
        <v>49.13094759076278</v>
      </c>
      <c r="K74" s="40">
        <f t="shared" si="41"/>
        <v>48.118782283461186</v>
      </c>
      <c r="L74" s="40">
        <f t="shared" si="41"/>
        <v>46.656468318188438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-1.2735182824937907</v>
      </c>
      <c r="C76" s="44">
        <f t="shared" si="42"/>
        <v>1.9931678425002541</v>
      </c>
      <c r="D76" s="44">
        <f t="shared" si="42"/>
        <v>-1.3516408716386596</v>
      </c>
      <c r="E76" s="44">
        <f t="shared" si="42"/>
        <v>-1.1272364938184509</v>
      </c>
      <c r="F76" s="44">
        <f>IF(AND(F$5-D$5 &lt;&gt; 0,F24 &lt;&gt; 0,D24 &lt;&gt; 0),(EXP(LN(F24/D24)/(F$5-D$5))-1)*100,0)</f>
        <v>-1.2020946150469669</v>
      </c>
      <c r="H76" s="44">
        <f>(B24/B$51)*100</f>
        <v>11.054878345146236</v>
      </c>
      <c r="I76" s="44">
        <f>(C24/C$51)*100</f>
        <v>10.104697880269418</v>
      </c>
      <c r="J76" s="44">
        <f>(D24/D$51)*100</f>
        <v>10.456971529542407</v>
      </c>
      <c r="K76" s="44">
        <f>(E24/E$51)*100</f>
        <v>9.4486107185877177</v>
      </c>
      <c r="L76" s="44">
        <f>(F24/F$51)*100</f>
        <v>8.0630355835320557</v>
      </c>
    </row>
    <row r="77" spans="1:12" x14ac:dyDescent="0.2">
      <c r="A77" t="str">
        <f>A25</f>
        <v>41 Administrative occupations</v>
      </c>
      <c r="B77" s="49">
        <f t="shared" si="42"/>
        <v>-0.85470474754104631</v>
      </c>
      <c r="C77" s="44">
        <f t="shared" si="42"/>
        <v>3.1653667264686769</v>
      </c>
      <c r="D77" s="49">
        <f t="shared" si="42"/>
        <v>-1.8741671377808244</v>
      </c>
      <c r="E77" s="49">
        <f t="shared" si="42"/>
        <v>-0.82829062857924241</v>
      </c>
      <c r="F77" s="44">
        <f>IF(AND(F$5-D$5 &lt;&gt; 0,F25 &lt;&gt; 0,D25 &lt;&gt; 0),(EXP(LN(F25/D25)/(F$5-D$5))-1)*100,0)</f>
        <v>-1.178148911473953</v>
      </c>
      <c r="H77" s="40">
        <f t="shared" ref="H77:L78" si="43">(B25/B$24)*100</f>
        <v>77.136794276303618</v>
      </c>
      <c r="I77" s="40">
        <f t="shared" si="43"/>
        <v>78.454053245593457</v>
      </c>
      <c r="J77" s="40">
        <f t="shared" si="43"/>
        <v>79.355719068928764</v>
      </c>
      <c r="K77" s="40">
        <f t="shared" si="43"/>
        <v>77.276186502398104</v>
      </c>
      <c r="L77" s="40">
        <f t="shared" si="43"/>
        <v>79.644711404773929</v>
      </c>
    </row>
    <row r="78" spans="1:12" x14ac:dyDescent="0.2">
      <c r="A78" t="str">
        <f>A26</f>
        <v>42 Secretarial and related occupations</v>
      </c>
      <c r="B78" s="49">
        <f t="shared" si="42"/>
        <v>-2.7273438446755782</v>
      </c>
      <c r="C78" s="44">
        <f t="shared" si="42"/>
        <v>-2.2750945228319108</v>
      </c>
      <c r="D78" s="49">
        <f t="shared" si="42"/>
        <v>0.5602066053550292</v>
      </c>
      <c r="E78" s="49">
        <f t="shared" si="42"/>
        <v>-2.2095875835578926</v>
      </c>
      <c r="F78" s="44">
        <f>IF(AND(F$5-D$5 &lt;&gt; 0,F26 &lt;&gt; 0,D26 &lt;&gt; 0),(EXP(LN(F26/D26)/(F$5-D$5))-1)*100,0)</f>
        <v>-1.294905011455183</v>
      </c>
      <c r="H78" s="40">
        <f t="shared" si="43"/>
        <v>22.863205723696371</v>
      </c>
      <c r="I78" s="40">
        <f t="shared" si="43"/>
        <v>21.545946754406536</v>
      </c>
      <c r="J78" s="40">
        <f t="shared" si="43"/>
        <v>20.644280931071229</v>
      </c>
      <c r="K78" s="40">
        <f t="shared" si="43"/>
        <v>22.723813497601903</v>
      </c>
      <c r="L78" s="40">
        <f t="shared" si="43"/>
        <v>20.355288595226074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-0.60989704471887674</v>
      </c>
      <c r="C80" s="44">
        <f t="shared" si="44"/>
        <v>-11.515953806025991</v>
      </c>
      <c r="D80" s="44">
        <f t="shared" si="44"/>
        <v>0.95725912018176373</v>
      </c>
      <c r="E80" s="44">
        <f t="shared" si="44"/>
        <v>2.6707901281963764E-2</v>
      </c>
      <c r="F80" s="44">
        <f>IF(AND(F$5-D$5 &lt;&gt; 0,F28 &lt;&gt; 0,D28 &lt;&gt; 0),(EXP(LN(F28/D28)/(F$5-D$5))-1)*100,0)</f>
        <v>0.33593469901178619</v>
      </c>
      <c r="H80" s="44">
        <f>(B28/B$51)*100</f>
        <v>10.027361337101556</v>
      </c>
      <c r="I80" s="44">
        <f>(C28/C$51)*100</f>
        <v>9.414428261820742</v>
      </c>
      <c r="J80" s="44">
        <f>(D28/D$51)*100</f>
        <v>8.4522130564289224</v>
      </c>
      <c r="K80" s="44">
        <f>(E28/E$51)*100</f>
        <v>8.5737515616011386</v>
      </c>
      <c r="L80" s="44">
        <f>(F28/F$51)*100</f>
        <v>8.2166453148545724</v>
      </c>
    </row>
    <row r="81" spans="1:12" x14ac:dyDescent="0.2">
      <c r="A81" t="str">
        <f>A29</f>
        <v>51 Skilled agricultural and related trades</v>
      </c>
      <c r="B81" s="49">
        <f t="shared" si="44"/>
        <v>2.4427454870041609</v>
      </c>
      <c r="C81" s="44">
        <f t="shared" si="44"/>
        <v>-14.758252546632367</v>
      </c>
      <c r="D81" s="49">
        <f t="shared" si="44"/>
        <v>1.2618963390532478</v>
      </c>
      <c r="E81" s="49">
        <f t="shared" si="44"/>
        <v>1.3661126509227017</v>
      </c>
      <c r="F81" s="44">
        <f>IF(AND(F$5-D$5 &lt;&gt; 0,F29 &lt;&gt; 0,D29 &lt;&gt; 0),(EXP(LN(F29/D29)/(F$5-D$5))-1)*100,0)</f>
        <v>1.3313619683112954</v>
      </c>
      <c r="H81" s="40">
        <f t="shared" ref="H81:L84" si="45">(B29/B$28)*100</f>
        <v>11.437855697074387</v>
      </c>
      <c r="I81" s="40">
        <f t="shared" si="45"/>
        <v>12.909127425182392</v>
      </c>
      <c r="J81" s="40">
        <f t="shared" si="45"/>
        <v>12.436101502506554</v>
      </c>
      <c r="K81" s="40">
        <f t="shared" si="45"/>
        <v>12.624866134112441</v>
      </c>
      <c r="L81" s="40">
        <f t="shared" si="45"/>
        <v>14.420985669065864</v>
      </c>
    </row>
    <row r="82" spans="1:12" x14ac:dyDescent="0.2">
      <c r="A82" t="str">
        <f>A30</f>
        <v>52 Skilled metal, electrical and electronic trades</v>
      </c>
      <c r="B82" s="49">
        <f t="shared" si="44"/>
        <v>0.41487011941381269</v>
      </c>
      <c r="C82" s="44">
        <f t="shared" si="44"/>
        <v>-12.976790275559203</v>
      </c>
      <c r="D82" s="49">
        <f t="shared" si="44"/>
        <v>0.58143666692793694</v>
      </c>
      <c r="E82" s="49">
        <f t="shared" si="44"/>
        <v>-0.19617770074612517</v>
      </c>
      <c r="F82" s="44">
        <f>IF(AND(F$5-D$5 &lt;&gt; 0,F30 &lt;&gt; 0,D30 &lt;&gt; 0),(EXP(LN(F30/D30)/(F$5-D$5))-1)*100,0)</f>
        <v>6.2356795507856333E-2</v>
      </c>
      <c r="H82" s="40">
        <f t="shared" si="45"/>
        <v>33.995526595943566</v>
      </c>
      <c r="I82" s="40">
        <f t="shared" si="45"/>
        <v>35.419410959408751</v>
      </c>
      <c r="J82" s="40">
        <f t="shared" si="45"/>
        <v>34.834650547961687</v>
      </c>
      <c r="K82" s="40">
        <f t="shared" si="45"/>
        <v>34.191084326571428</v>
      </c>
      <c r="L82" s="40">
        <f t="shared" si="45"/>
        <v>33.436811915538996</v>
      </c>
    </row>
    <row r="83" spans="1:12" x14ac:dyDescent="0.2">
      <c r="A83" t="str">
        <f>A31</f>
        <v>53 Skilled construction and building trades</v>
      </c>
      <c r="B83" s="49">
        <f t="shared" si="44"/>
        <v>-1.5988159845400696</v>
      </c>
      <c r="C83" s="44">
        <f t="shared" si="44"/>
        <v>-11.843152252857337</v>
      </c>
      <c r="D83" s="49">
        <f t="shared" si="44"/>
        <v>1.5576072296969112</v>
      </c>
      <c r="E83" s="49">
        <f t="shared" si="44"/>
        <v>-0.5637397308113079</v>
      </c>
      <c r="F83" s="44">
        <f>IF(AND(F$5-D$5 &lt;&gt; 0,F31 &lt;&gt; 0,D31 &lt;&gt; 0),(EXP(LN(F31/D31)/(F$5-D$5))-1)*100,0)</f>
        <v>0.13840621297460665</v>
      </c>
      <c r="H83" s="40">
        <f t="shared" si="45"/>
        <v>29.843610479911288</v>
      </c>
      <c r="I83" s="40">
        <f t="shared" si="45"/>
        <v>28.673459703096587</v>
      </c>
      <c r="J83" s="40">
        <f t="shared" si="45"/>
        <v>28.567430290070345</v>
      </c>
      <c r="K83" s="40">
        <f t="shared" si="45"/>
        <v>29.42698170616071</v>
      </c>
      <c r="L83" s="40">
        <f t="shared" si="45"/>
        <v>27.735358823499727</v>
      </c>
    </row>
    <row r="84" spans="1:12" x14ac:dyDescent="0.2">
      <c r="A84" t="str">
        <f>A32</f>
        <v>54 Textiles, printing and other skilled trades</v>
      </c>
      <c r="B84" s="49">
        <f t="shared" si="44"/>
        <v>-2.3908922327490534</v>
      </c>
      <c r="C84" s="44">
        <f t="shared" si="44"/>
        <v>-7.03821149064302</v>
      </c>
      <c r="D84" s="49">
        <f t="shared" si="44"/>
        <v>0.61672991572250258</v>
      </c>
      <c r="E84" s="49">
        <f t="shared" si="44"/>
        <v>0.2969793365161788</v>
      </c>
      <c r="F84" s="44">
        <f>IF(AND(F$5-D$5 &lt;&gt; 0,F32 &lt;&gt; 0,D32 &lt;&gt; 0),(EXP(LN(F32/D32)/(F$5-D$5))-1)*100,0)</f>
        <v>0.40344979898863098</v>
      </c>
      <c r="H84" s="40">
        <f t="shared" si="45"/>
        <v>24.723007227070756</v>
      </c>
      <c r="I84" s="40">
        <f t="shared" si="45"/>
        <v>22.998001912312283</v>
      </c>
      <c r="J84" s="40">
        <f t="shared" si="45"/>
        <v>24.161817659461427</v>
      </c>
      <c r="K84" s="40">
        <f t="shared" si="45"/>
        <v>23.757067833155414</v>
      </c>
      <c r="L84" s="40">
        <f t="shared" si="45"/>
        <v>24.406843591895406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0.65681718437380354</v>
      </c>
      <c r="C86" s="44">
        <f t="shared" si="46"/>
        <v>-5.58798620085682</v>
      </c>
      <c r="D86" s="44">
        <f t="shared" si="46"/>
        <v>1.5298048719748936</v>
      </c>
      <c r="E86" s="44">
        <f t="shared" si="46"/>
        <v>0.89428878199300232</v>
      </c>
      <c r="F86" s="44">
        <f>IF(AND(F$5-D$5 &lt;&gt; 0,F34 &lt;&gt; 0,D34 &lt;&gt; 0),(EXP(LN(F34/D34)/(F$5-D$5))-1)*100,0)</f>
        <v>1.1056842498568198</v>
      </c>
      <c r="H86" s="44">
        <f>(B34/B$51)*100</f>
        <v>9.6744729610864155</v>
      </c>
      <c r="I86" s="44">
        <f>(C34/C$51)*100</f>
        <v>9.5550906888999876</v>
      </c>
      <c r="J86" s="44">
        <f>(D34/D$51)*100</f>
        <v>9.1532133670793669</v>
      </c>
      <c r="K86" s="44">
        <f>(E34/E$51)*100</f>
        <v>9.5511143729313179</v>
      </c>
      <c r="L86" s="44">
        <f>(F34/F$51)*100</f>
        <v>9.9789252466415839</v>
      </c>
    </row>
    <row r="87" spans="1:12" x14ac:dyDescent="0.2">
      <c r="A87" t="str">
        <f>A35</f>
        <v>61 Caring personal service occupations</v>
      </c>
      <c r="B87" s="49">
        <f t="shared" si="46"/>
        <v>0.43849946091714109</v>
      </c>
      <c r="C87" s="44">
        <f t="shared" si="46"/>
        <v>-5.1851596693759605</v>
      </c>
      <c r="D87" s="49">
        <f t="shared" si="46"/>
        <v>1.9323000793190603</v>
      </c>
      <c r="E87" s="49">
        <f t="shared" si="46"/>
        <v>1.0571581260949481</v>
      </c>
      <c r="F87" s="44">
        <f>IF(AND(F$5-D$5 &lt;&gt; 0,F35 &lt;&gt; 0,D35 &lt;&gt; 0),(EXP(LN(F35/D35)/(F$5-D$5))-1)*100,0)</f>
        <v>1.3480340699950188</v>
      </c>
      <c r="H87" s="40">
        <f t="shared" ref="H87:L89" si="47">(B35/B$34)*100</f>
        <v>73.85949192766725</v>
      </c>
      <c r="I87" s="40">
        <f t="shared" si="47"/>
        <v>73.220788980205185</v>
      </c>
      <c r="J87" s="40">
        <f t="shared" si="47"/>
        <v>73.533199183846619</v>
      </c>
      <c r="K87" s="40">
        <f t="shared" si="47"/>
        <v>75.002341847339721</v>
      </c>
      <c r="L87" s="40">
        <f t="shared" si="47"/>
        <v>76.221905546268161</v>
      </c>
    </row>
    <row r="88" spans="1:12" x14ac:dyDescent="0.2">
      <c r="A88" t="str">
        <f>A36</f>
        <v>62 Leisure, travel and related personal service occupations</v>
      </c>
      <c r="B88" s="49">
        <f t="shared" si="46"/>
        <v>1.5162927901174461</v>
      </c>
      <c r="C88" s="44">
        <f t="shared" si="46"/>
        <v>-7.9130083483661569</v>
      </c>
      <c r="D88" s="49">
        <f t="shared" si="46"/>
        <v>0.58317739844238048</v>
      </c>
      <c r="E88" s="49">
        <f t="shared" si="46"/>
        <v>0.3897549496918673</v>
      </c>
      <c r="F88" s="44">
        <f>IF(AND(F$5-D$5 &lt;&gt; 0,F36 &lt;&gt; 0,D36 &lt;&gt; 0),(EXP(LN(F36/D36)/(F$5-D$5))-1)*100,0)</f>
        <v>0.45418773577046156</v>
      </c>
      <c r="H88" s="40">
        <f t="shared" si="47"/>
        <v>24.93815694528422</v>
      </c>
      <c r="I88" s="40">
        <f t="shared" si="47"/>
        <v>25.800883492837702</v>
      </c>
      <c r="J88" s="40">
        <f t="shared" si="47"/>
        <v>25.165502219499153</v>
      </c>
      <c r="K88" s="40">
        <f t="shared" si="47"/>
        <v>24.014005074631825</v>
      </c>
      <c r="L88" s="40">
        <f t="shared" si="47"/>
        <v>22.839821558390764</v>
      </c>
    </row>
    <row r="89" spans="1:12" x14ac:dyDescent="0.2">
      <c r="A89" t="str">
        <f>A37</f>
        <v>63 Community and civil enforcement occupations</v>
      </c>
      <c r="B89" s="49">
        <f t="shared" si="46"/>
        <v>-4.4003211567485874</v>
      </c>
      <c r="C89" s="44">
        <f t="shared" si="46"/>
        <v>25.579846911032877</v>
      </c>
      <c r="D89" s="49">
        <f t="shared" si="46"/>
        <v>-3.9966140897227498</v>
      </c>
      <c r="E89" s="49">
        <f t="shared" si="46"/>
        <v>0.41886417530563325</v>
      </c>
      <c r="F89" s="44">
        <f>IF(AND(F$5-D$5 &lt;&gt; 0,F37 &lt;&gt; 0,D37 &lt;&gt; 0),(EXP(LN(F37/D37)/(F$5-D$5))-1)*100,0)</f>
        <v>-1.0750772098885641</v>
      </c>
      <c r="H89" s="40">
        <f t="shared" si="47"/>
        <v>1.2023511270485263</v>
      </c>
      <c r="I89" s="40">
        <f t="shared" si="47"/>
        <v>0.97832752695712999</v>
      </c>
      <c r="J89" s="40">
        <f t="shared" si="47"/>
        <v>1.3012985966542403</v>
      </c>
      <c r="K89" s="40">
        <f t="shared" si="47"/>
        <v>0.98365307802846214</v>
      </c>
      <c r="L89" s="40">
        <f t="shared" si="47"/>
        <v>0.93827289534107805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-2.546058155223907E-2</v>
      </c>
      <c r="C91" s="44">
        <f t="shared" si="48"/>
        <v>0.82617108257150296</v>
      </c>
      <c r="D91" s="44">
        <f t="shared" si="48"/>
        <v>1.3336791301443718E-2</v>
      </c>
      <c r="E91" s="44">
        <f t="shared" si="48"/>
        <v>-8.3732666670610634E-3</v>
      </c>
      <c r="F91" s="44">
        <f t="shared" ref="F91:F93" si="49">IF(AND(F$5-D$5 &lt;&gt; 0,F39 &lt;&gt; 0,D39 &lt;&gt; 0),(EXP(LN(F39/D39)/(F$5-D$5))-1)*100,0)</f>
        <v>-1.1371043544872173E-3</v>
      </c>
      <c r="H91" s="44">
        <f>(B39/B$51)*100</f>
        <v>7.8072551454213786</v>
      </c>
      <c r="I91" s="44">
        <f>(C39/C$51)*100</f>
        <v>7.5039640393571849</v>
      </c>
      <c r="J91" s="44">
        <f>(D39/D$51)*100</f>
        <v>7.6767169992537712</v>
      </c>
      <c r="K91" s="44">
        <f>(E39/E$51)*100</f>
        <v>7.4298118859293325</v>
      </c>
      <c r="L91" s="44">
        <f>(F39/F$51)*100</f>
        <v>7.0954190119143323</v>
      </c>
    </row>
    <row r="92" spans="1:12" s="30" customFormat="1" x14ac:dyDescent="0.2">
      <c r="A92" t="str">
        <f>A40</f>
        <v>71 Sales occupations</v>
      </c>
      <c r="B92" s="49">
        <f t="shared" si="48"/>
        <v>-0.38855485112048171</v>
      </c>
      <c r="C92" s="44">
        <f t="shared" si="48"/>
        <v>0.3461852183027414</v>
      </c>
      <c r="D92" s="49">
        <f t="shared" si="48"/>
        <v>-1.4585841877470807</v>
      </c>
      <c r="E92" s="49">
        <f t="shared" si="48"/>
        <v>-0.49553842442018325</v>
      </c>
      <c r="F92" s="44">
        <f t="shared" si="49"/>
        <v>-0.81759492350992335</v>
      </c>
      <c r="G92"/>
      <c r="H92" s="40">
        <f>(B40/B$34)*100</f>
        <v>65.345101939367098</v>
      </c>
      <c r="I92" s="40">
        <f t="shared" ref="H92:L93" si="50">(C40/C$34)*100</f>
        <v>62.672530214159252</v>
      </c>
      <c r="J92" s="40">
        <f t="shared" si="50"/>
        <v>66.61174856781598</v>
      </c>
      <c r="K92" s="40">
        <f t="shared" si="50"/>
        <v>57.368971689282255</v>
      </c>
      <c r="L92" s="40">
        <f t="shared" si="50"/>
        <v>49.938647170595672</v>
      </c>
    </row>
    <row r="93" spans="1:12" s="30" customFormat="1" x14ac:dyDescent="0.2">
      <c r="A93" t="str">
        <f>A41</f>
        <v>72 Customer service occupations</v>
      </c>
      <c r="B93" s="49">
        <f t="shared" si="48"/>
        <v>1.4771727761010878</v>
      </c>
      <c r="C93" s="44">
        <f t="shared" si="48"/>
        <v>2.7227507795137385</v>
      </c>
      <c r="D93" s="49">
        <f t="shared" si="48"/>
        <v>5.006040339399509</v>
      </c>
      <c r="E93" s="49">
        <f t="shared" si="48"/>
        <v>1.2561605729285663</v>
      </c>
      <c r="F93" s="44">
        <f t="shared" si="49"/>
        <v>2.4910001574792284</v>
      </c>
      <c r="G93"/>
      <c r="H93" s="40">
        <f t="shared" si="50"/>
        <v>15.354437734002827</v>
      </c>
      <c r="I93" s="40">
        <f t="shared" si="50"/>
        <v>15.861146583638522</v>
      </c>
      <c r="J93" s="40">
        <f t="shared" si="50"/>
        <v>17.257344081810295</v>
      </c>
      <c r="K93" s="40">
        <f t="shared" si="50"/>
        <v>20.421028470134324</v>
      </c>
      <c r="L93" s="40">
        <f t="shared" si="50"/>
        <v>21.165392959400297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0.92585860598586311</v>
      </c>
      <c r="C95" s="44">
        <f t="shared" si="51"/>
        <v>-13.750289970528284</v>
      </c>
      <c r="D95" s="44">
        <f t="shared" si="51"/>
        <v>2.4811796192345081</v>
      </c>
      <c r="E95" s="44">
        <f t="shared" si="51"/>
        <v>5.3069844808728561E-2</v>
      </c>
      <c r="F95" s="44">
        <f>IF(AND(F$5-D$5 &lt;&gt; 0,F43 &lt;&gt; 0,D43 &lt;&gt; 0),(EXP(LN(F43/D43)/(F$5-D$5))-1)*100,0)</f>
        <v>0.85597931755556633</v>
      </c>
      <c r="H95" s="44">
        <f>(B43/B$51)*100</f>
        <v>4.5706315007866367</v>
      </c>
      <c r="I95" s="44">
        <f>(C43/C$51)*100</f>
        <v>4.5626876912343022</v>
      </c>
      <c r="J95" s="44">
        <f>(D43/D$51)*100</f>
        <v>3.9929134655840963</v>
      </c>
      <c r="K95" s="44">
        <f>(E43/E$51)*100</f>
        <v>4.3653913037571188</v>
      </c>
      <c r="L95" s="44">
        <f>(F43/F$51)*100</f>
        <v>4.1946067607051578</v>
      </c>
    </row>
    <row r="96" spans="1:12" x14ac:dyDescent="0.2">
      <c r="A96" t="str">
        <f>A44</f>
        <v>81 Process, plant and machine operatives</v>
      </c>
      <c r="B96" s="49">
        <f t="shared" si="51"/>
        <v>-0.5104285235586703</v>
      </c>
      <c r="C96" s="44">
        <f t="shared" si="51"/>
        <v>-11.870384603224249</v>
      </c>
      <c r="D96" s="49">
        <f t="shared" si="51"/>
        <v>4.0828851916280939</v>
      </c>
      <c r="E96" s="49">
        <f t="shared" si="51"/>
        <v>-3.2310889771525186E-2</v>
      </c>
      <c r="F96" s="44">
        <f>IF(AND(F$5-D$5 &lt;&gt; 0,F44 &lt;&gt; 0,D44 &lt;&gt; 0),(EXP(LN(F44/D44)/(F$5-D$5))-1)*100,0)</f>
        <v>1.3210175646367395</v>
      </c>
      <c r="H96" s="40">
        <f>(B44/B$43)*100</f>
        <v>36.055334705876461</v>
      </c>
      <c r="I96" s="40">
        <f t="shared" ref="H96:L97" si="52">(C44/C$43)*100</f>
        <v>34.046303127071091</v>
      </c>
      <c r="J96" s="40">
        <f t="shared" si="52"/>
        <v>34.78837898986032</v>
      </c>
      <c r="K96" s="40">
        <f t="shared" si="52"/>
        <v>37.593280574945652</v>
      </c>
      <c r="L96" s="40">
        <f t="shared" si="52"/>
        <v>37.273705752487075</v>
      </c>
    </row>
    <row r="97" spans="1:12" x14ac:dyDescent="0.2">
      <c r="A97" t="str">
        <f>A45</f>
        <v>82 Transport and mobile machine drivers and operatives</v>
      </c>
      <c r="B97" s="49">
        <f t="shared" si="51"/>
        <v>1.7094156375265124</v>
      </c>
      <c r="C97" s="44">
        <f t="shared" si="51"/>
        <v>-14.720725761394625</v>
      </c>
      <c r="D97" s="49">
        <f t="shared" si="51"/>
        <v>1.5840181301431722</v>
      </c>
      <c r="E97" s="49">
        <f t="shared" si="51"/>
        <v>0.10418773596683195</v>
      </c>
      <c r="F97" s="44">
        <f>IF(AND(F$5-D$5 &lt;&gt; 0,F45 &lt;&gt; 0,D45 &lt;&gt; 0),(EXP(LN(F45/D45)/(F$5-D$5))-1)*100,0)</f>
        <v>0.59505361444505134</v>
      </c>
      <c r="H97" s="40">
        <f t="shared" si="52"/>
        <v>63.944665294123539</v>
      </c>
      <c r="I97" s="40">
        <f t="shared" si="52"/>
        <v>65.953696872928901</v>
      </c>
      <c r="J97" s="40">
        <f t="shared" si="52"/>
        <v>65.21162101013968</v>
      </c>
      <c r="K97" s="40">
        <f t="shared" si="52"/>
        <v>62.406719425054334</v>
      </c>
      <c r="L97" s="40">
        <f t="shared" si="52"/>
        <v>62.726294247512925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-0.42691148480425989</v>
      </c>
      <c r="C99" s="44">
        <f t="shared" si="53"/>
        <v>-6.7869397036211199</v>
      </c>
      <c r="D99" s="44">
        <f t="shared" si="53"/>
        <v>0.45427632107712945</v>
      </c>
      <c r="E99" s="44">
        <f t="shared" si="53"/>
        <v>-0.32718081264689891</v>
      </c>
      <c r="F99" s="44">
        <f>IF(AND(F$5-D$5 &lt;&gt; 0,F47 &lt;&gt; 0,D47 &lt;&gt; 0),(EXP(LN(F47/D47)/(F$5-D$5))-1)*100,0)</f>
        <v>-6.7372907021667761E-2</v>
      </c>
      <c r="H99" s="44">
        <f>(B47/B$51)*100</f>
        <v>11.51158947315338</v>
      </c>
      <c r="I99" s="44">
        <f>(C47/C$51)*100</f>
        <v>10.887744710716273</v>
      </c>
      <c r="J99" s="44">
        <f>(D47/D$51)*100</f>
        <v>10.297367381704319</v>
      </c>
      <c r="K99" s="44">
        <f>(E47/E$51)*100</f>
        <v>10.18781513921938</v>
      </c>
      <c r="L99" s="44">
        <f>(F47/F$51)*100</f>
        <v>9.4235029052644617</v>
      </c>
    </row>
    <row r="100" spans="1:12" x14ac:dyDescent="0.2">
      <c r="A100" t="str">
        <f>A48</f>
        <v>91 Elementary trades and related occupations</v>
      </c>
      <c r="B100" s="49">
        <f t="shared" si="53"/>
        <v>-3.5088073658569918</v>
      </c>
      <c r="C100" s="44">
        <f t="shared" si="53"/>
        <v>-8.4828535194338741</v>
      </c>
      <c r="D100" s="49">
        <f t="shared" si="53"/>
        <v>-3.201316408117505</v>
      </c>
      <c r="E100" s="49">
        <f t="shared" si="53"/>
        <v>-0.42333361262376634</v>
      </c>
      <c r="F100" s="44">
        <f>IF(AND(F$5-D$5 &lt;&gt; 0,F48 &lt;&gt; 0,D48 &lt;&gt; 0),(EXP(LN(F48/D48)/(F$5-D$5))-1)*100,0)</f>
        <v>-1.3580749816755167</v>
      </c>
      <c r="H100" s="40">
        <f t="shared" ref="H100:L101" si="54">(B48/B$47)*100</f>
        <v>11.976912730881697</v>
      </c>
      <c r="I100" s="40">
        <f t="shared" si="54"/>
        <v>10.561550258690572</v>
      </c>
      <c r="J100" s="40">
        <f t="shared" si="54"/>
        <v>10.369393934853942</v>
      </c>
      <c r="K100" s="40">
        <f t="shared" si="54"/>
        <v>8.6150635028409344</v>
      </c>
      <c r="L100" s="40">
        <f t="shared" si="54"/>
        <v>8.532315193678544</v>
      </c>
    </row>
    <row r="101" spans="1:12" x14ac:dyDescent="0.2">
      <c r="A101" t="str">
        <f>A49</f>
        <v>92 Elementary administration and service occupations</v>
      </c>
      <c r="B101" s="49">
        <f t="shared" si="53"/>
        <v>-2.903261570686988E-2</v>
      </c>
      <c r="C101" s="44">
        <f t="shared" si="53"/>
        <v>-6.5866737212397002</v>
      </c>
      <c r="D101" s="49">
        <f t="shared" si="53"/>
        <v>0.84446947865721711</v>
      </c>
      <c r="E101" s="49">
        <f t="shared" si="53"/>
        <v>-0.31815919620237221</v>
      </c>
      <c r="F101" s="44">
        <f>IF(AND(F$5-D$5 &lt;&gt; 0,F49 &lt;&gt; 0,D49 &lt;&gt; 0),(EXP(LN(F49/D49)/(F$5-D$5))-1)*100,0)</f>
        <v>6.7886694387908619E-2</v>
      </c>
      <c r="H101" s="40">
        <f t="shared" si="54"/>
        <v>88.023087269118307</v>
      </c>
      <c r="I101" s="40">
        <f t="shared" si="54"/>
        <v>89.438449741309427</v>
      </c>
      <c r="J101" s="40">
        <f t="shared" si="54"/>
        <v>89.630606065146054</v>
      </c>
      <c r="K101" s="40">
        <f t="shared" si="54"/>
        <v>91.384936497159075</v>
      </c>
      <c r="L101" s="40">
        <f t="shared" si="54"/>
        <v>91.467684806321458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0.969758875979565</v>
      </c>
      <c r="C103" s="206">
        <f t="shared" ref="C103" si="56">IF(AND(D$5-C$5 &lt;&gt; 0,D51 &lt;&gt; 0,C51 &lt;&gt; 0),(EXP(LN(D51/C51)/(D$5-C$5))-1)*100,0)</f>
        <v>-1.4427701186277897</v>
      </c>
      <c r="D103" s="50">
        <f>IF(AND(E$5-D$5 &lt;&gt; 0,E51 &lt;&gt; 0,D51 &lt;&gt; 0),(EXP(LN(E51/D51)/(E$5-D$5))-1)*100,0)</f>
        <v>0.6693952331591424</v>
      </c>
      <c r="E103" s="50">
        <f>IF(AND(F$5-E$5 &lt;&gt; 0,F51 &lt;&gt; 0,E51 &lt;&gt; 0),(EXP(LN(F51/E51)/(F$5-E$5))-1)*100,0)</f>
        <v>0.4531618095065415</v>
      </c>
      <c r="F103" s="206">
        <f>IF(AND(F$5-D$5 &lt;&gt; 0,F51 &lt;&gt; 0,D51 &lt;&gt; 0),(EXP(LN(F51/D51)/(F$5-D$5))-1)*100,0)</f>
        <v>0.52518796141134416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Dorset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19.498398106822837</v>
      </c>
      <c r="C9" s="330">
        <v>42.334146740502874</v>
      </c>
      <c r="D9" s="330">
        <f>SUM(B9:C9)</f>
        <v>61.832544847325707</v>
      </c>
      <c r="E9" s="331"/>
      <c r="F9" s="330">
        <v>25.552910838763033</v>
      </c>
      <c r="G9" s="330">
        <v>47.427426426336609</v>
      </c>
      <c r="H9" s="330">
        <f>SUM(F9:G9)</f>
        <v>72.980337265099649</v>
      </c>
      <c r="I9" s="331"/>
      <c r="J9" s="330">
        <v>29.761598224984777</v>
      </c>
      <c r="K9" s="330">
        <v>45.730021191938413</v>
      </c>
      <c r="L9" s="330">
        <f>SUM(J9:K9)</f>
        <v>75.491619416923186</v>
      </c>
      <c r="M9" s="236"/>
      <c r="N9" s="328">
        <f>IF(B9&gt;0,(EXP(LN(F9/B9)/($F$6-$B$6))-1)*100,0)</f>
        <v>5.5573039317740047</v>
      </c>
      <c r="O9" s="328">
        <f>IF(F9&gt;0,(EXP(LN(J9/F9)/($J$6-$F$6))-1)*100,0)</f>
        <v>1.0216345789753278</v>
      </c>
      <c r="P9" s="328"/>
      <c r="Q9" s="328">
        <f>IF(C9&gt;0,(EXP(LN(G9/C9)/($F$6-$B$6))-1)*100,0)</f>
        <v>2.2981428863997344</v>
      </c>
      <c r="R9" s="328">
        <f>IF(G9&gt;0,(EXP(LN(K9/G9)/($J$6-$F$6))-1)*100,0)</f>
        <v>-0.24267624309651792</v>
      </c>
      <c r="S9" s="327"/>
      <c r="T9" s="328">
        <f>IF(D9&gt;0,(EXP(LN(H9/D9)/($F$6-$B$6))-1)*100,0)</f>
        <v>3.3707694450933579</v>
      </c>
      <c r="U9" s="328">
        <f>IF(H9&gt;0,(EXP(LN(L9/H9)/($J$6-$F$6))-1)*100,0)</f>
        <v>0.22579851949431351</v>
      </c>
    </row>
    <row r="10" spans="1:21" x14ac:dyDescent="0.2">
      <c r="A10" s="329" t="str">
        <f>name!D5</f>
        <v>12 Other managers and proprietors</v>
      </c>
      <c r="B10" s="330">
        <v>11.739299175591825</v>
      </c>
      <c r="C10" s="330">
        <v>16.22537077516823</v>
      </c>
      <c r="D10" s="330">
        <f t="shared" ref="D10:D33" si="0">SUM(B10:C10)</f>
        <v>27.964669950760054</v>
      </c>
      <c r="E10" s="331"/>
      <c r="F10" s="330">
        <v>13.145220772314287</v>
      </c>
      <c r="G10" s="330">
        <v>16.162113668859465</v>
      </c>
      <c r="H10" s="330">
        <f t="shared" ref="H10:H33" si="1">SUM(F10:G10)</f>
        <v>29.307334441173751</v>
      </c>
      <c r="I10" s="331"/>
      <c r="J10" s="330">
        <v>19.256548928910846</v>
      </c>
      <c r="K10" s="330">
        <v>23.863559474257833</v>
      </c>
      <c r="L10" s="330">
        <f t="shared" ref="L10:L33" si="2">SUM(J10:K10)</f>
        <v>43.120108403168679</v>
      </c>
      <c r="M10" s="236"/>
      <c r="N10" s="328">
        <f t="shared" ref="N10:N36" si="3">IF(B10&gt;0,(EXP(LN(F10/B10)/($F$6-$B$6))-1)*100,0)</f>
        <v>2.2881073171797883</v>
      </c>
      <c r="O10" s="328">
        <f t="shared" ref="O10:O34" si="4">IF(F10&gt;0,(EXP(LN(J10/F10)/($J$6-$F$6))-1)*100,0)</f>
        <v>2.5779553560529633</v>
      </c>
      <c r="P10" s="328"/>
      <c r="Q10" s="328">
        <f t="shared" ref="Q10:Q34" si="5">IF(C10&gt;0,(EXP(LN(G10/C10)/($F$6-$B$6))-1)*100,0)</f>
        <v>-7.8094960787411516E-2</v>
      </c>
      <c r="R10" s="328">
        <f t="shared" ref="R10:R34" si="6">IF(G10&gt;0,(EXP(LN(K10/G10)/($J$6-$F$6))-1)*100,0)</f>
        <v>2.6319241339927135</v>
      </c>
      <c r="S10" s="327"/>
      <c r="T10" s="328">
        <f t="shared" ref="T10:T34" si="7">IF(D10&gt;0,(EXP(LN(H10/D10)/($F$6-$B$6))-1)*100,0)</f>
        <v>0.94232984974886858</v>
      </c>
      <c r="U10" s="328">
        <f t="shared" ref="U10:U34" si="8">IF(H10&gt;0,(EXP(LN(L10/H10)/($J$6-$F$6))-1)*100,0)</f>
        <v>2.6077666518023568</v>
      </c>
    </row>
    <row r="11" spans="1:21" x14ac:dyDescent="0.2">
      <c r="A11" s="329" t="str">
        <f>name!D6</f>
        <v>21 Science, research, engineering and technology professionals</v>
      </c>
      <c r="B11" s="330">
        <v>10.757208440795035</v>
      </c>
      <c r="C11" s="330">
        <v>40.913187772825566</v>
      </c>
      <c r="D11" s="330">
        <f t="shared" si="0"/>
        <v>51.670396213620599</v>
      </c>
      <c r="E11" s="331"/>
      <c r="F11" s="330">
        <v>14.010702226688549</v>
      </c>
      <c r="G11" s="330">
        <v>45.007705161610161</v>
      </c>
      <c r="H11" s="330">
        <f t="shared" si="1"/>
        <v>59.018407388298712</v>
      </c>
      <c r="I11" s="331"/>
      <c r="J11" s="330">
        <v>19.510488967482555</v>
      </c>
      <c r="K11" s="330">
        <v>49.820271527065415</v>
      </c>
      <c r="L11" s="330">
        <f t="shared" si="2"/>
        <v>69.330760494547974</v>
      </c>
      <c r="M11" s="236"/>
      <c r="N11" s="328">
        <f t="shared" si="3"/>
        <v>5.427052257418441</v>
      </c>
      <c r="O11" s="328">
        <f t="shared" si="4"/>
        <v>2.2320846454706444</v>
      </c>
      <c r="P11" s="328"/>
      <c r="Q11" s="328">
        <f t="shared" si="5"/>
        <v>1.9259364265926449</v>
      </c>
      <c r="R11" s="328">
        <f t="shared" si="6"/>
        <v>0.67955361855231988</v>
      </c>
      <c r="S11" s="327"/>
      <c r="T11" s="328">
        <f t="shared" si="7"/>
        <v>2.6949620666502749</v>
      </c>
      <c r="U11" s="328">
        <f t="shared" si="8"/>
        <v>1.0793790286202309</v>
      </c>
    </row>
    <row r="12" spans="1:21" x14ac:dyDescent="0.2">
      <c r="A12" s="329" t="str">
        <f>name!D7</f>
        <v>22 Health professionals</v>
      </c>
      <c r="B12" s="330">
        <v>22.582746211162984</v>
      </c>
      <c r="C12" s="330">
        <v>6.0158240183069447</v>
      </c>
      <c r="D12" s="330">
        <f t="shared" si="0"/>
        <v>28.598570229469928</v>
      </c>
      <c r="E12" s="331"/>
      <c r="F12" s="330">
        <v>25.586018687934246</v>
      </c>
      <c r="G12" s="330">
        <v>7.5113513049383895</v>
      </c>
      <c r="H12" s="330">
        <f t="shared" si="1"/>
        <v>33.097369992872636</v>
      </c>
      <c r="I12" s="331"/>
      <c r="J12" s="330">
        <v>30.001450312004263</v>
      </c>
      <c r="K12" s="330">
        <v>8.6028258747754212</v>
      </c>
      <c r="L12" s="330">
        <f t="shared" si="2"/>
        <v>38.604276186779686</v>
      </c>
      <c r="M12" s="236"/>
      <c r="N12" s="328">
        <f t="shared" si="3"/>
        <v>2.5286388432675055</v>
      </c>
      <c r="O12" s="328">
        <f t="shared" si="4"/>
        <v>1.0669832096834364</v>
      </c>
      <c r="P12" s="328"/>
      <c r="Q12" s="328">
        <f t="shared" si="5"/>
        <v>4.5405041608904906</v>
      </c>
      <c r="R12" s="328">
        <f t="shared" si="6"/>
        <v>0.90860535527272912</v>
      </c>
      <c r="S12" s="327"/>
      <c r="T12" s="328">
        <f t="shared" si="7"/>
        <v>2.9650495235372443</v>
      </c>
      <c r="U12" s="328">
        <f t="shared" si="8"/>
        <v>1.0313435919858893</v>
      </c>
    </row>
    <row r="13" spans="1:21" x14ac:dyDescent="0.2">
      <c r="A13" s="329" t="str">
        <f>name!D8</f>
        <v>23 Teaching and other educational professionals</v>
      </c>
      <c r="B13" s="330">
        <v>22.591270382211796</v>
      </c>
      <c r="C13" s="330">
        <v>10.246283969891264</v>
      </c>
      <c r="D13" s="330">
        <f t="shared" si="0"/>
        <v>32.837554352103062</v>
      </c>
      <c r="E13" s="331"/>
      <c r="F13" s="330">
        <v>23.586779688562892</v>
      </c>
      <c r="G13" s="330">
        <v>10.702891559310585</v>
      </c>
      <c r="H13" s="330">
        <f t="shared" si="1"/>
        <v>34.289671247873478</v>
      </c>
      <c r="I13" s="331"/>
      <c r="J13" s="330">
        <v>26.40631915791997</v>
      </c>
      <c r="K13" s="330">
        <v>12.656068223214604</v>
      </c>
      <c r="L13" s="330">
        <f t="shared" si="2"/>
        <v>39.06238738113457</v>
      </c>
      <c r="M13" s="236"/>
      <c r="N13" s="328">
        <f t="shared" si="3"/>
        <v>0.86618600804548862</v>
      </c>
      <c r="O13" s="328">
        <f t="shared" si="4"/>
        <v>0.75562031811475805</v>
      </c>
      <c r="P13" s="328"/>
      <c r="Q13" s="328">
        <f t="shared" si="5"/>
        <v>0.87578966891952437</v>
      </c>
      <c r="R13" s="328">
        <f t="shared" si="6"/>
        <v>1.1237529111821853</v>
      </c>
      <c r="S13" s="327"/>
      <c r="T13" s="328">
        <f t="shared" si="7"/>
        <v>0.86918302562835059</v>
      </c>
      <c r="U13" s="328">
        <f t="shared" si="8"/>
        <v>0.87255721633792138</v>
      </c>
    </row>
    <row r="14" spans="1:21" x14ac:dyDescent="0.2">
      <c r="A14" s="329" t="str">
        <f>name!D9</f>
        <v>24 Business, media and public service professionals</v>
      </c>
      <c r="B14" s="330">
        <v>20.420902691994026</v>
      </c>
      <c r="C14" s="330">
        <v>29.279752512842272</v>
      </c>
      <c r="D14" s="330">
        <f t="shared" si="0"/>
        <v>49.700655204836295</v>
      </c>
      <c r="E14" s="331"/>
      <c r="F14" s="330">
        <v>27.320306287794757</v>
      </c>
      <c r="G14" s="330">
        <v>33.607023344710917</v>
      </c>
      <c r="H14" s="330">
        <f t="shared" si="1"/>
        <v>60.927329632505675</v>
      </c>
      <c r="I14" s="331"/>
      <c r="J14" s="330">
        <v>34.72689411812879</v>
      </c>
      <c r="K14" s="330">
        <v>41.826975096700771</v>
      </c>
      <c r="L14" s="330">
        <f t="shared" si="2"/>
        <v>76.553869214829561</v>
      </c>
      <c r="M14" s="236"/>
      <c r="N14" s="328">
        <f t="shared" si="3"/>
        <v>5.9942059251398172</v>
      </c>
      <c r="O14" s="328">
        <f t="shared" si="4"/>
        <v>1.6120840085071642</v>
      </c>
      <c r="P14" s="328"/>
      <c r="Q14" s="328">
        <f t="shared" si="5"/>
        <v>2.795127425296684</v>
      </c>
      <c r="R14" s="328">
        <f t="shared" si="6"/>
        <v>1.4694003874418549</v>
      </c>
      <c r="S14" s="327"/>
      <c r="T14" s="328">
        <f t="shared" si="7"/>
        <v>4.1573701581516298</v>
      </c>
      <c r="U14" s="328">
        <f t="shared" si="8"/>
        <v>1.5337282459607637</v>
      </c>
    </row>
    <row r="15" spans="1:21" x14ac:dyDescent="0.2">
      <c r="A15" s="329" t="str">
        <f>name!D10</f>
        <v>31 Science, engineering and technology associate professionals</v>
      </c>
      <c r="B15" s="330">
        <v>4.0707217707495049</v>
      </c>
      <c r="C15" s="330">
        <v>9.0953590922170449</v>
      </c>
      <c r="D15" s="330">
        <f t="shared" si="0"/>
        <v>13.166080862966549</v>
      </c>
      <c r="E15" s="331"/>
      <c r="F15" s="330">
        <v>5.0609818839265008</v>
      </c>
      <c r="G15" s="330">
        <v>11.14322748024232</v>
      </c>
      <c r="H15" s="330">
        <f t="shared" si="1"/>
        <v>16.204209364168822</v>
      </c>
      <c r="I15" s="331"/>
      <c r="J15" s="330">
        <v>6.1731545847962055</v>
      </c>
      <c r="K15" s="330">
        <v>9.3273380412751372</v>
      </c>
      <c r="L15" s="330">
        <f t="shared" si="2"/>
        <v>15.500492626071342</v>
      </c>
      <c r="M15" s="236"/>
      <c r="N15" s="328">
        <f t="shared" si="3"/>
        <v>4.4510169223501483</v>
      </c>
      <c r="O15" s="328">
        <f t="shared" si="4"/>
        <v>1.3331379037610169</v>
      </c>
      <c r="P15" s="328"/>
      <c r="Q15" s="328">
        <f t="shared" si="5"/>
        <v>4.1449532283785118</v>
      </c>
      <c r="R15" s="328">
        <f t="shared" si="6"/>
        <v>-1.1788778038627989</v>
      </c>
      <c r="S15" s="327"/>
      <c r="T15" s="328">
        <f t="shared" si="7"/>
        <v>4.2399670770400633</v>
      </c>
      <c r="U15" s="328">
        <f t="shared" si="8"/>
        <v>-0.29555730045036643</v>
      </c>
    </row>
    <row r="16" spans="1:21" x14ac:dyDescent="0.2">
      <c r="A16" s="329" t="str">
        <f>name!D11</f>
        <v>32 Health and social care associate professionals</v>
      </c>
      <c r="B16" s="330">
        <v>10.152201455816579</v>
      </c>
      <c r="C16" s="330">
        <v>2.6171352145525595</v>
      </c>
      <c r="D16" s="330">
        <f t="shared" si="0"/>
        <v>12.769336670369139</v>
      </c>
      <c r="E16" s="331"/>
      <c r="F16" s="330">
        <v>11.489806539125089</v>
      </c>
      <c r="G16" s="330">
        <v>2.9656490716377935</v>
      </c>
      <c r="H16" s="330">
        <f t="shared" si="1"/>
        <v>14.455455610762883</v>
      </c>
      <c r="I16" s="331"/>
      <c r="J16" s="330">
        <v>13.317082149783246</v>
      </c>
      <c r="K16" s="330">
        <v>2.8681250092014503</v>
      </c>
      <c r="L16" s="330">
        <f t="shared" si="2"/>
        <v>16.185207158984696</v>
      </c>
      <c r="M16" s="236"/>
      <c r="N16" s="328">
        <f t="shared" si="3"/>
        <v>2.5062858468164917</v>
      </c>
      <c r="O16" s="328">
        <f t="shared" si="4"/>
        <v>0.98877188923747195</v>
      </c>
      <c r="P16" s="328"/>
      <c r="Q16" s="328">
        <f t="shared" si="5"/>
        <v>2.531832560006686</v>
      </c>
      <c r="R16" s="328">
        <f t="shared" si="6"/>
        <v>-0.22266779526853853</v>
      </c>
      <c r="S16" s="327"/>
      <c r="T16" s="328">
        <f t="shared" si="7"/>
        <v>2.5115238401594464</v>
      </c>
      <c r="U16" s="328">
        <f t="shared" si="8"/>
        <v>0.75635127825994797</v>
      </c>
    </row>
    <row r="17" spans="1:21" x14ac:dyDescent="0.2">
      <c r="A17" s="329" t="str">
        <f>name!D12</f>
        <v>33 Protective service occupations</v>
      </c>
      <c r="B17" s="330">
        <v>2.3590130142051131</v>
      </c>
      <c r="C17" s="330">
        <v>8.3034354278207232</v>
      </c>
      <c r="D17" s="330">
        <f t="shared" si="0"/>
        <v>10.662448442025836</v>
      </c>
      <c r="E17" s="331"/>
      <c r="F17" s="330">
        <v>2.8908129243992184</v>
      </c>
      <c r="G17" s="330">
        <v>8.0373478678176653</v>
      </c>
      <c r="H17" s="330">
        <f t="shared" si="1"/>
        <v>10.928160792216884</v>
      </c>
      <c r="I17" s="331"/>
      <c r="J17" s="330">
        <v>4.9501995531594352</v>
      </c>
      <c r="K17" s="330">
        <v>9.6556833043722445</v>
      </c>
      <c r="L17" s="330">
        <f t="shared" si="2"/>
        <v>14.605882857531679</v>
      </c>
      <c r="M17" s="236"/>
      <c r="N17" s="328">
        <f t="shared" si="3"/>
        <v>4.1496776656939183</v>
      </c>
      <c r="O17" s="328">
        <f t="shared" si="4"/>
        <v>3.6510043377282475</v>
      </c>
      <c r="P17" s="328"/>
      <c r="Q17" s="328">
        <f t="shared" si="5"/>
        <v>-0.64928645770715443</v>
      </c>
      <c r="R17" s="328">
        <f t="shared" si="6"/>
        <v>1.2304925156900071</v>
      </c>
      <c r="S17" s="327"/>
      <c r="T17" s="328">
        <f t="shared" si="7"/>
        <v>0.49351256436460655</v>
      </c>
      <c r="U17" s="328">
        <f t="shared" si="8"/>
        <v>1.9526962802294934</v>
      </c>
    </row>
    <row r="18" spans="1:21" x14ac:dyDescent="0.2">
      <c r="A18" s="329" t="str">
        <f>name!D13</f>
        <v>34 Culture, media and sports occupations</v>
      </c>
      <c r="B18" s="330">
        <v>8.1656851615071719</v>
      </c>
      <c r="C18" s="330">
        <v>9.7087424439072656</v>
      </c>
      <c r="D18" s="330">
        <f t="shared" si="0"/>
        <v>17.874427605414439</v>
      </c>
      <c r="E18" s="331"/>
      <c r="F18" s="330">
        <v>8.8300584854707882</v>
      </c>
      <c r="G18" s="330">
        <v>8.5439219075332034</v>
      </c>
      <c r="H18" s="330">
        <f t="shared" si="1"/>
        <v>17.37398039300399</v>
      </c>
      <c r="I18" s="331"/>
      <c r="J18" s="330">
        <v>9.4242558769304416</v>
      </c>
      <c r="K18" s="330">
        <v>10.085413254746801</v>
      </c>
      <c r="L18" s="330">
        <f t="shared" si="2"/>
        <v>19.509669131677242</v>
      </c>
      <c r="M18" s="236"/>
      <c r="N18" s="328">
        <f t="shared" si="3"/>
        <v>1.5767211279322346</v>
      </c>
      <c r="O18" s="328">
        <f t="shared" si="4"/>
        <v>0.43511147354473589</v>
      </c>
      <c r="P18" s="327"/>
      <c r="Q18" s="328">
        <f t="shared" si="5"/>
        <v>-2.5237399274135708</v>
      </c>
      <c r="R18" s="328">
        <f t="shared" si="6"/>
        <v>1.1119366044420653</v>
      </c>
      <c r="S18" s="327"/>
      <c r="T18" s="328">
        <f t="shared" si="7"/>
        <v>-0.56633740264527832</v>
      </c>
      <c r="U18" s="328">
        <f t="shared" si="8"/>
        <v>0.77590458090230907</v>
      </c>
    </row>
    <row r="19" spans="1:21" x14ac:dyDescent="0.2">
      <c r="A19" s="329" t="str">
        <f>name!D14</f>
        <v>35 Business and public service associate professionals</v>
      </c>
      <c r="B19" s="330">
        <v>24.754696931576717</v>
      </c>
      <c r="C19" s="330">
        <v>27.477385145390276</v>
      </c>
      <c r="D19" s="330">
        <f t="shared" si="0"/>
        <v>52.232082076966989</v>
      </c>
      <c r="E19" s="331"/>
      <c r="F19" s="330">
        <v>27.596289664880565</v>
      </c>
      <c r="G19" s="330">
        <v>29.350896710958821</v>
      </c>
      <c r="H19" s="330">
        <f t="shared" si="1"/>
        <v>56.947186375839387</v>
      </c>
      <c r="I19" s="331"/>
      <c r="J19" s="330">
        <v>29.82297406627476</v>
      </c>
      <c r="K19" s="330">
        <v>27.729533649481191</v>
      </c>
      <c r="L19" s="330">
        <f t="shared" si="2"/>
        <v>57.552507715755951</v>
      </c>
      <c r="M19" s="236"/>
      <c r="N19" s="328">
        <f t="shared" si="3"/>
        <v>2.1971103629131461</v>
      </c>
      <c r="O19" s="328">
        <f t="shared" si="4"/>
        <v>0.51865844722467358</v>
      </c>
      <c r="P19" s="327"/>
      <c r="Q19" s="328">
        <f t="shared" si="5"/>
        <v>1.3279355799139081</v>
      </c>
      <c r="R19" s="328">
        <f t="shared" si="6"/>
        <v>-0.37811703837926647</v>
      </c>
      <c r="S19" s="327"/>
      <c r="T19" s="328">
        <f t="shared" si="7"/>
        <v>1.7435733994369595</v>
      </c>
      <c r="U19" s="328">
        <f t="shared" si="8"/>
        <v>7.051435147502616E-2</v>
      </c>
    </row>
    <row r="20" spans="1:21" x14ac:dyDescent="0.2">
      <c r="A20" s="329" t="str">
        <f>name!D15</f>
        <v>41 Administrative occupations</v>
      </c>
      <c r="B20" s="330">
        <v>50.65326231616379</v>
      </c>
      <c r="C20" s="330">
        <v>16.903616855339155</v>
      </c>
      <c r="D20" s="330">
        <f t="shared" si="0"/>
        <v>67.556879171502942</v>
      </c>
      <c r="E20" s="331"/>
      <c r="F20" s="330">
        <v>49.129073649138405</v>
      </c>
      <c r="G20" s="330">
        <v>18.213846874717557</v>
      </c>
      <c r="H20" s="330">
        <f t="shared" si="1"/>
        <v>67.342920523855966</v>
      </c>
      <c r="I20" s="331"/>
      <c r="J20" s="330">
        <v>38.29229375629145</v>
      </c>
      <c r="K20" s="330">
        <v>18.082727239591762</v>
      </c>
      <c r="L20" s="330">
        <f t="shared" si="2"/>
        <v>56.375020995883212</v>
      </c>
      <c r="M20" s="236"/>
      <c r="N20" s="328">
        <f t="shared" si="3"/>
        <v>-0.60918980279163204</v>
      </c>
      <c r="O20" s="328">
        <f t="shared" si="4"/>
        <v>-1.6476245242702192</v>
      </c>
      <c r="P20" s="327"/>
      <c r="Q20" s="328">
        <f t="shared" si="5"/>
        <v>1.5042924342388186</v>
      </c>
      <c r="R20" s="328">
        <f t="shared" si="6"/>
        <v>-4.8154639356734474E-2</v>
      </c>
      <c r="S20" s="327"/>
      <c r="T20" s="328">
        <f t="shared" si="7"/>
        <v>-6.3422176072525094E-2</v>
      </c>
      <c r="U20" s="328">
        <f t="shared" si="8"/>
        <v>-1.178148911473953</v>
      </c>
    </row>
    <row r="21" spans="1:21" x14ac:dyDescent="0.2">
      <c r="A21" s="329" t="str">
        <f>name!D16</f>
        <v>42 Secretarial and related occupations</v>
      </c>
      <c r="B21" s="330">
        <v>19.084461785245978</v>
      </c>
      <c r="C21" s="330">
        <v>0.93927450092036691</v>
      </c>
      <c r="D21" s="330">
        <f t="shared" si="0"/>
        <v>20.023736286166343</v>
      </c>
      <c r="E21" s="331"/>
      <c r="F21" s="330">
        <v>16.836225197754384</v>
      </c>
      <c r="G21" s="330">
        <v>0.68294275037685936</v>
      </c>
      <c r="H21" s="330">
        <f t="shared" si="1"/>
        <v>17.519167948131244</v>
      </c>
      <c r="I21" s="331"/>
      <c r="J21" s="330">
        <v>13.321741762458114</v>
      </c>
      <c r="K21" s="330">
        <v>1.0863689795232807</v>
      </c>
      <c r="L21" s="330">
        <f t="shared" si="2"/>
        <v>14.408110741981394</v>
      </c>
      <c r="M21" s="236"/>
      <c r="N21" s="328">
        <f t="shared" si="3"/>
        <v>-2.4756730198112642</v>
      </c>
      <c r="O21" s="328">
        <f t="shared" si="4"/>
        <v>-1.5487837656631309</v>
      </c>
      <c r="P21" s="327"/>
      <c r="Q21" s="328">
        <f t="shared" si="5"/>
        <v>-6.1750474692004893</v>
      </c>
      <c r="R21" s="328">
        <f t="shared" si="6"/>
        <v>3.1429472895087462</v>
      </c>
      <c r="S21" s="327"/>
      <c r="T21" s="328">
        <f t="shared" si="7"/>
        <v>-2.6370617238489991</v>
      </c>
      <c r="U21" s="328">
        <f t="shared" si="8"/>
        <v>-1.294905011455183</v>
      </c>
    </row>
    <row r="22" spans="1:21" x14ac:dyDescent="0.2">
      <c r="A22" s="329" t="str">
        <f>name!D17</f>
        <v>51 Skilled agricultural and related trades</v>
      </c>
      <c r="B22" s="330">
        <v>2.2147324061342801</v>
      </c>
      <c r="C22" s="330">
        <v>6.8715305944959093</v>
      </c>
      <c r="D22" s="330">
        <f t="shared" si="0"/>
        <v>9.0862630006301899</v>
      </c>
      <c r="E22" s="331"/>
      <c r="F22" s="330">
        <v>2.1480739167601737</v>
      </c>
      <c r="G22" s="330">
        <v>6.3821903141850242</v>
      </c>
      <c r="H22" s="330">
        <f t="shared" si="1"/>
        <v>8.5302642309451979</v>
      </c>
      <c r="I22" s="331"/>
      <c r="J22" s="330">
        <v>3.1023850561754394</v>
      </c>
      <c r="K22" s="330">
        <v>7.2997067610981539</v>
      </c>
      <c r="L22" s="330">
        <f t="shared" si="2"/>
        <v>10.402091817273593</v>
      </c>
      <c r="M22" s="236"/>
      <c r="N22" s="328">
        <f t="shared" si="3"/>
        <v>-0.60933594004287661</v>
      </c>
      <c r="O22" s="328">
        <f t="shared" si="4"/>
        <v>2.48093958655351</v>
      </c>
      <c r="P22" s="327"/>
      <c r="Q22" s="328">
        <f t="shared" si="5"/>
        <v>-1.4666489226711987</v>
      </c>
      <c r="R22" s="328">
        <f t="shared" si="6"/>
        <v>0.89950699835563697</v>
      </c>
      <c r="S22" s="327"/>
      <c r="T22" s="328">
        <f t="shared" si="7"/>
        <v>-1.2549267890397897</v>
      </c>
      <c r="U22" s="328">
        <f t="shared" si="8"/>
        <v>1.3313619683113176</v>
      </c>
    </row>
    <row r="23" spans="1:21" x14ac:dyDescent="0.2">
      <c r="A23" s="329" t="str">
        <f>name!D18</f>
        <v>52 Skilled metal, electrical and electronic trades</v>
      </c>
      <c r="B23" s="330">
        <v>0.64239573544930406</v>
      </c>
      <c r="C23" s="330">
        <v>26.363741050720432</v>
      </c>
      <c r="D23" s="330">
        <f t="shared" si="0"/>
        <v>27.006136786169737</v>
      </c>
      <c r="E23" s="331"/>
      <c r="F23" s="330">
        <v>0.81596841859398928</v>
      </c>
      <c r="G23" s="330">
        <v>23.078076954617298</v>
      </c>
      <c r="H23" s="330">
        <f t="shared" si="1"/>
        <v>23.894045373211288</v>
      </c>
      <c r="I23" s="331"/>
      <c r="J23" s="330">
        <v>2.4488065633580995</v>
      </c>
      <c r="K23" s="330">
        <v>21.669710409336066</v>
      </c>
      <c r="L23" s="330">
        <f t="shared" si="2"/>
        <v>24.118516972694167</v>
      </c>
      <c r="M23" s="236"/>
      <c r="N23" s="328">
        <f t="shared" si="3"/>
        <v>4.8996743971277734</v>
      </c>
      <c r="O23" s="328">
        <f t="shared" si="4"/>
        <v>7.6016031820495655</v>
      </c>
      <c r="P23" s="327"/>
      <c r="Q23" s="328">
        <f t="shared" si="5"/>
        <v>-2.6270077498762978</v>
      </c>
      <c r="R23" s="328">
        <f t="shared" si="6"/>
        <v>-0.41890457353613852</v>
      </c>
      <c r="S23" s="327"/>
      <c r="T23" s="328">
        <f t="shared" si="7"/>
        <v>-2.4189596008305503</v>
      </c>
      <c r="U23" s="328">
        <f t="shared" si="8"/>
        <v>6.2356795507878537E-2</v>
      </c>
    </row>
    <row r="24" spans="1:21" x14ac:dyDescent="0.2">
      <c r="A24" s="329" t="str">
        <f>name!D19</f>
        <v>53 Skilled construction and building trades</v>
      </c>
      <c r="B24" s="330">
        <v>0.37352130729508343</v>
      </c>
      <c r="C24" s="330">
        <v>23.334322268507119</v>
      </c>
      <c r="D24" s="330">
        <f t="shared" si="0"/>
        <v>23.707843575802201</v>
      </c>
      <c r="E24" s="331"/>
      <c r="F24" s="330">
        <v>0.40526650839330447</v>
      </c>
      <c r="G24" s="330">
        <v>19.1899200317207</v>
      </c>
      <c r="H24" s="330">
        <f t="shared" si="1"/>
        <v>19.595186540114003</v>
      </c>
      <c r="I24" s="331"/>
      <c r="J24" s="330">
        <v>0.47736566580705919</v>
      </c>
      <c r="K24" s="330">
        <v>19.52860034010477</v>
      </c>
      <c r="L24" s="330">
        <f t="shared" si="2"/>
        <v>20.00596600591183</v>
      </c>
      <c r="M24" s="236"/>
      <c r="N24" s="328">
        <f t="shared" si="3"/>
        <v>1.644776850654317</v>
      </c>
      <c r="O24" s="328">
        <f t="shared" si="4"/>
        <v>1.0975655110334159</v>
      </c>
      <c r="P24" s="327"/>
      <c r="Q24" s="328">
        <f t="shared" si="5"/>
        <v>-3.8353191362814565</v>
      </c>
      <c r="R24" s="328">
        <f t="shared" si="6"/>
        <v>0.11670092473721194</v>
      </c>
      <c r="S24" s="327"/>
      <c r="T24" s="328">
        <f t="shared" si="7"/>
        <v>-3.7387560047426383</v>
      </c>
      <c r="U24" s="328">
        <f t="shared" si="8"/>
        <v>0.13840621297460665</v>
      </c>
    </row>
    <row r="25" spans="1:21" x14ac:dyDescent="0.2">
      <c r="A25" s="329" t="str">
        <f>name!D20</f>
        <v>54 Textiles, printing and other skilled trades</v>
      </c>
      <c r="B25" s="330">
        <v>7.1082315815279165</v>
      </c>
      <c r="C25" s="330">
        <v>12.531791144856456</v>
      </c>
      <c r="D25" s="330">
        <f t="shared" si="0"/>
        <v>19.640022726384373</v>
      </c>
      <c r="E25" s="331"/>
      <c r="F25" s="330">
        <v>6.8350274935311512</v>
      </c>
      <c r="G25" s="330">
        <v>9.7382281118193106</v>
      </c>
      <c r="H25" s="330">
        <f t="shared" si="1"/>
        <v>16.573255605350461</v>
      </c>
      <c r="I25" s="331"/>
      <c r="J25" s="330">
        <v>7.4328163529896489</v>
      </c>
      <c r="K25" s="330">
        <v>10.172237409550938</v>
      </c>
      <c r="L25" s="330">
        <f t="shared" si="2"/>
        <v>17.605053762540585</v>
      </c>
      <c r="M25" s="236"/>
      <c r="N25" s="328">
        <f t="shared" si="3"/>
        <v>-0.78079578013685591</v>
      </c>
      <c r="O25" s="328">
        <f t="shared" si="4"/>
        <v>0.56052741455150379</v>
      </c>
      <c r="P25" s="327"/>
      <c r="Q25" s="328">
        <f t="shared" si="5"/>
        <v>-4.9190835636293002</v>
      </c>
      <c r="R25" s="328">
        <f t="shared" si="6"/>
        <v>0.29110959946556658</v>
      </c>
      <c r="S25" s="327"/>
      <c r="T25" s="328">
        <f t="shared" si="7"/>
        <v>-3.3385805219540376</v>
      </c>
      <c r="U25" s="328">
        <f t="shared" si="8"/>
        <v>0.40344979898863098</v>
      </c>
    </row>
    <row r="26" spans="1:21" x14ac:dyDescent="0.2">
      <c r="A26" s="329" t="str">
        <f>name!D21</f>
        <v>61 Caring personal service occupations</v>
      </c>
      <c r="B26" s="330">
        <v>45.682292564438704</v>
      </c>
      <c r="C26" s="330">
        <v>10.926990679358994</v>
      </c>
      <c r="D26" s="330">
        <f t="shared" si="0"/>
        <v>56.609283243797698</v>
      </c>
      <c r="E26" s="331"/>
      <c r="F26" s="330">
        <v>44.185047375183132</v>
      </c>
      <c r="G26" s="330">
        <v>10.436605415482257</v>
      </c>
      <c r="H26" s="330">
        <f t="shared" si="1"/>
        <v>54.621652790665387</v>
      </c>
      <c r="I26" s="331"/>
      <c r="J26" s="330">
        <v>51.063407376059288</v>
      </c>
      <c r="K26" s="330">
        <v>15.708651630935965</v>
      </c>
      <c r="L26" s="330">
        <f t="shared" si="2"/>
        <v>66.772059006995249</v>
      </c>
      <c r="M26" s="236"/>
      <c r="N26" s="328">
        <f t="shared" si="3"/>
        <v>-0.66427019431506418</v>
      </c>
      <c r="O26" s="328">
        <f t="shared" si="4"/>
        <v>0.96921142590431497</v>
      </c>
      <c r="P26" s="327"/>
      <c r="Q26" s="328">
        <f t="shared" si="5"/>
        <v>-0.91412741291282407</v>
      </c>
      <c r="R26" s="328">
        <f t="shared" si="6"/>
        <v>2.7634421632019235</v>
      </c>
      <c r="S26" s="327"/>
      <c r="T26" s="328">
        <f t="shared" si="7"/>
        <v>-0.71230323440263366</v>
      </c>
      <c r="U26" s="328">
        <f t="shared" si="8"/>
        <v>1.3480340699950188</v>
      </c>
    </row>
    <row r="27" spans="1:21" x14ac:dyDescent="0.2">
      <c r="A27" s="329" t="str">
        <f>name!D22</f>
        <v>62 Leisure, travel and related personal service occupations</v>
      </c>
      <c r="B27" s="330">
        <v>13.613785298057092</v>
      </c>
      <c r="C27" s="330">
        <v>5.4999555800473141</v>
      </c>
      <c r="D27" s="330">
        <f t="shared" si="0"/>
        <v>19.113740878104405</v>
      </c>
      <c r="E27" s="331"/>
      <c r="F27" s="330">
        <v>13.342207755039178</v>
      </c>
      <c r="G27" s="330">
        <v>5.3511353851048318</v>
      </c>
      <c r="H27" s="330">
        <f t="shared" si="1"/>
        <v>18.693343140144009</v>
      </c>
      <c r="I27" s="331"/>
      <c r="J27" s="330">
        <v>13.532000767878852</v>
      </c>
      <c r="K27" s="330">
        <v>6.4761832558119323</v>
      </c>
      <c r="L27" s="330">
        <f t="shared" si="2"/>
        <v>20.008184023690784</v>
      </c>
      <c r="M27" s="236"/>
      <c r="N27" s="328">
        <f t="shared" si="3"/>
        <v>-0.40219658541454928</v>
      </c>
      <c r="O27" s="328">
        <f t="shared" si="4"/>
        <v>9.4209562631886179E-2</v>
      </c>
      <c r="P27" s="327"/>
      <c r="Q27" s="328">
        <f t="shared" si="5"/>
        <v>-0.54712291967240478</v>
      </c>
      <c r="R27" s="328">
        <f t="shared" si="6"/>
        <v>1.2802767451217223</v>
      </c>
      <c r="S27" s="327"/>
      <c r="T27" s="328">
        <f t="shared" si="7"/>
        <v>-0.44381253698793088</v>
      </c>
      <c r="U27" s="328">
        <f t="shared" si="8"/>
        <v>0.45418773577046156</v>
      </c>
    </row>
    <row r="28" spans="1:21" x14ac:dyDescent="0.2">
      <c r="A28" s="329" t="str">
        <f>name!D23</f>
        <v>63 Community and civil enforcement occupations</v>
      </c>
      <c r="B28" s="330">
        <v>0.23354687974033927</v>
      </c>
      <c r="C28" s="330">
        <v>0.68798986162049691</v>
      </c>
      <c r="D28" s="330">
        <f t="shared" si="0"/>
        <v>0.92153674136083619</v>
      </c>
      <c r="E28" s="331"/>
      <c r="F28" s="330">
        <v>0.24240253189678732</v>
      </c>
      <c r="G28" s="330">
        <v>0.72422316795501906</v>
      </c>
      <c r="H28" s="330">
        <f t="shared" si="1"/>
        <v>0.96662569985180635</v>
      </c>
      <c r="I28" s="331"/>
      <c r="J28" s="330">
        <v>0.31146913837319623</v>
      </c>
      <c r="K28" s="330">
        <v>0.51047847213817787</v>
      </c>
      <c r="L28" s="330">
        <f>SUM(J28:K28)</f>
        <v>0.8219476105113741</v>
      </c>
      <c r="M28" s="236"/>
      <c r="N28" s="328">
        <f t="shared" si="3"/>
        <v>0.74711452792317612</v>
      </c>
      <c r="O28" s="328">
        <f t="shared" si="4"/>
        <v>1.6853820405661857</v>
      </c>
      <c r="P28" s="327"/>
      <c r="Q28" s="328">
        <f t="shared" si="5"/>
        <v>1.0317964072565911</v>
      </c>
      <c r="R28" s="328">
        <f t="shared" si="6"/>
        <v>-2.3047006720333996</v>
      </c>
      <c r="S28" s="327"/>
      <c r="T28" s="328">
        <f t="shared" si="7"/>
        <v>0.95995225302625276</v>
      </c>
      <c r="U28" s="328">
        <f t="shared" si="8"/>
        <v>-1.0750772098885641</v>
      </c>
    </row>
    <row r="29" spans="1:21" x14ac:dyDescent="0.2">
      <c r="A29" s="329" t="str">
        <f>name!D24</f>
        <v>71 Sales occupations</v>
      </c>
      <c r="B29" s="330">
        <v>28.540316382405074</v>
      </c>
      <c r="C29" s="330">
        <v>21.543150044674281</v>
      </c>
      <c r="D29" s="330">
        <f t="shared" si="0"/>
        <v>50.083466427079358</v>
      </c>
      <c r="E29" s="331"/>
      <c r="F29" s="330">
        <v>27.276718723832754</v>
      </c>
      <c r="G29" s="330">
        <v>22.203568308879717</v>
      </c>
      <c r="H29" s="330">
        <f t="shared" si="1"/>
        <v>49.480287032712468</v>
      </c>
      <c r="I29" s="331"/>
      <c r="J29" s="330">
        <v>22.742440098449173</v>
      </c>
      <c r="K29" s="330">
        <v>21.004908799570984</v>
      </c>
      <c r="L29" s="330">
        <f t="shared" si="2"/>
        <v>43.747348898020157</v>
      </c>
      <c r="M29" s="236"/>
      <c r="N29" s="328">
        <f t="shared" si="3"/>
        <v>-0.9015941087552215</v>
      </c>
      <c r="O29" s="328">
        <f t="shared" si="4"/>
        <v>-1.2046898524664784</v>
      </c>
      <c r="P29" s="327"/>
      <c r="Q29" s="328">
        <f t="shared" si="5"/>
        <v>0.60572932396556478</v>
      </c>
      <c r="R29" s="328">
        <f t="shared" si="6"/>
        <v>-0.36929540656344129</v>
      </c>
      <c r="S29" s="327"/>
      <c r="T29" s="328">
        <f t="shared" si="7"/>
        <v>-0.24203848730338651</v>
      </c>
      <c r="U29" s="328">
        <f t="shared" si="8"/>
        <v>-0.81759492350992335</v>
      </c>
    </row>
    <row r="30" spans="1:21" x14ac:dyDescent="0.2">
      <c r="A30" s="329" t="str">
        <f>name!D25</f>
        <v>72 Customer service occupations</v>
      </c>
      <c r="B30" s="330">
        <v>7.585131453534963</v>
      </c>
      <c r="C30" s="330">
        <v>4.1832099207146447</v>
      </c>
      <c r="D30" s="330">
        <f t="shared" si="0"/>
        <v>11.768341374249609</v>
      </c>
      <c r="E30" s="331"/>
      <c r="F30" s="330">
        <v>8.450036281190572</v>
      </c>
      <c r="G30" s="330">
        <v>4.368998753161061</v>
      </c>
      <c r="H30" s="330">
        <f t="shared" si="1"/>
        <v>12.819035034351632</v>
      </c>
      <c r="I30" s="331"/>
      <c r="J30" s="330">
        <v>11.309226282584357</v>
      </c>
      <c r="K30" s="330">
        <v>7.2321216076680583</v>
      </c>
      <c r="L30" s="330">
        <f t="shared" si="2"/>
        <v>18.541347890252414</v>
      </c>
      <c r="M30" s="236"/>
      <c r="N30" s="328">
        <f t="shared" si="3"/>
        <v>2.1831043173594633</v>
      </c>
      <c r="O30" s="328">
        <f t="shared" si="4"/>
        <v>1.9619864718457558</v>
      </c>
      <c r="P30" s="327"/>
      <c r="Q30" s="328">
        <f t="shared" si="5"/>
        <v>0.87288741971132122</v>
      </c>
      <c r="R30" s="328">
        <f t="shared" si="6"/>
        <v>3.4170757297168564</v>
      </c>
      <c r="S30" s="327"/>
      <c r="T30" s="328">
        <f t="shared" si="7"/>
        <v>1.7250742035866296</v>
      </c>
      <c r="U30" s="328">
        <f t="shared" si="8"/>
        <v>2.4910001574792062</v>
      </c>
    </row>
    <row r="31" spans="1:21" x14ac:dyDescent="0.2">
      <c r="A31" s="329" t="str">
        <f>name!D26</f>
        <v>81 Process, plant and machine operatives</v>
      </c>
      <c r="B31" s="330">
        <v>2.2011839763339909</v>
      </c>
      <c r="C31" s="330">
        <v>10.854504088791876</v>
      </c>
      <c r="D31" s="330">
        <f t="shared" si="0"/>
        <v>13.055688065125867</v>
      </c>
      <c r="E31" s="331"/>
      <c r="F31" s="330">
        <v>1.9709659766128851</v>
      </c>
      <c r="G31" s="330">
        <v>9.3018360766481258</v>
      </c>
      <c r="H31" s="330">
        <f t="shared" si="1"/>
        <v>11.27280205326101</v>
      </c>
      <c r="I31" s="331"/>
      <c r="J31" s="330">
        <v>2.3494890902895964</v>
      </c>
      <c r="K31" s="330">
        <v>11.375911297633651</v>
      </c>
      <c r="L31" s="330">
        <f t="shared" si="2"/>
        <v>13.725400387923248</v>
      </c>
      <c r="M31" s="236"/>
      <c r="N31" s="328">
        <f t="shared" si="3"/>
        <v>-2.1852032253161235</v>
      </c>
      <c r="O31" s="328">
        <f t="shared" si="4"/>
        <v>1.1780458078960443</v>
      </c>
      <c r="P31" s="327"/>
      <c r="Q31" s="328">
        <f t="shared" si="5"/>
        <v>-3.0401937381536959</v>
      </c>
      <c r="R31" s="328">
        <f t="shared" si="6"/>
        <v>1.3509524497992365</v>
      </c>
      <c r="S31" s="327"/>
      <c r="T31" s="328">
        <f t="shared" si="7"/>
        <v>-2.8939199100445956</v>
      </c>
      <c r="U31" s="328">
        <f t="shared" si="8"/>
        <v>1.3210175646367173</v>
      </c>
    </row>
    <row r="32" spans="1:21" x14ac:dyDescent="0.2">
      <c r="A32" s="329" t="str">
        <f>name!D27</f>
        <v>82 Transport and mobile machine drivers and operatives</v>
      </c>
      <c r="B32" s="330">
        <v>2.2041202491947138</v>
      </c>
      <c r="C32" s="330">
        <v>20.950334155936392</v>
      </c>
      <c r="D32" s="330">
        <f t="shared" si="0"/>
        <v>23.154454405131105</v>
      </c>
      <c r="E32" s="331"/>
      <c r="F32" s="330">
        <v>1.8346797338713379</v>
      </c>
      <c r="G32" s="330">
        <v>19.296448434930202</v>
      </c>
      <c r="H32" s="330">
        <f t="shared" si="1"/>
        <v>21.131128168801538</v>
      </c>
      <c r="I32" s="331"/>
      <c r="J32" s="330">
        <v>3.1807105213542712</v>
      </c>
      <c r="K32" s="330">
        <v>19.917167353060119</v>
      </c>
      <c r="L32" s="330">
        <f t="shared" si="2"/>
        <v>23.09787787441439</v>
      </c>
      <c r="M32" s="236"/>
      <c r="N32" s="328">
        <f t="shared" si="3"/>
        <v>-3.6026720388276812</v>
      </c>
      <c r="O32" s="328">
        <f t="shared" si="4"/>
        <v>3.736341001686716</v>
      </c>
      <c r="P32" s="327"/>
      <c r="Q32" s="328">
        <f t="shared" si="5"/>
        <v>-1.6312198596458605</v>
      </c>
      <c r="R32" s="328">
        <f t="shared" si="6"/>
        <v>0.21129612184549451</v>
      </c>
      <c r="S32" s="327"/>
      <c r="T32" s="328">
        <f t="shared" si="7"/>
        <v>-1.8121780439206314</v>
      </c>
      <c r="U32" s="328">
        <f t="shared" si="8"/>
        <v>0.59505361444505134</v>
      </c>
    </row>
    <row r="33" spans="1:21" x14ac:dyDescent="0.2">
      <c r="A33" s="329" t="str">
        <f>name!D28</f>
        <v>91 Elementary trades and related occupations</v>
      </c>
      <c r="B33" s="330">
        <v>2.1741279249386327</v>
      </c>
      <c r="C33" s="330">
        <v>8.7486776567550226</v>
      </c>
      <c r="D33" s="330">
        <f t="shared" si="0"/>
        <v>10.922805581693655</v>
      </c>
      <c r="E33" s="331"/>
      <c r="F33" s="330">
        <v>1.5447620881233457</v>
      </c>
      <c r="G33" s="330">
        <v>7.1206130982569098</v>
      </c>
      <c r="H33" s="330">
        <f t="shared" si="1"/>
        <v>8.6653751863802562</v>
      </c>
      <c r="I33" s="331"/>
      <c r="J33" s="330">
        <v>1.2908960496247359</v>
      </c>
      <c r="K33" s="330">
        <v>5.7675720534012482</v>
      </c>
      <c r="L33" s="330">
        <f t="shared" si="2"/>
        <v>7.0584681030259837</v>
      </c>
      <c r="M33" s="236"/>
      <c r="N33" s="328">
        <f t="shared" si="3"/>
        <v>-6.6067902338490132</v>
      </c>
      <c r="O33" s="328">
        <f t="shared" si="4"/>
        <v>-1.1897545829918532</v>
      </c>
      <c r="P33" s="327"/>
      <c r="Q33" s="328">
        <f t="shared" si="5"/>
        <v>-4.0345299878638219</v>
      </c>
      <c r="R33" s="328">
        <f t="shared" si="6"/>
        <v>-1.3951274708062678</v>
      </c>
      <c r="S33" s="327"/>
      <c r="T33" s="328">
        <f t="shared" si="7"/>
        <v>-4.5247875305187151</v>
      </c>
      <c r="U33" s="328">
        <f t="shared" si="8"/>
        <v>-1.3580749816755056</v>
      </c>
    </row>
    <row r="34" spans="1:21" x14ac:dyDescent="0.2">
      <c r="A34" s="329" t="str">
        <f>name!D29</f>
        <v>92 Elementary administration and service occupations</v>
      </c>
      <c r="B34" s="330">
        <v>42.908084551398794</v>
      </c>
      <c r="C34" s="330">
        <v>37.367950729544333</v>
      </c>
      <c r="D34" s="330">
        <f t="shared" ref="D34" si="9">SUM(B34:C34)</f>
        <v>80.27603528094312</v>
      </c>
      <c r="E34" s="331"/>
      <c r="F34" s="330">
        <v>40.250075891420032</v>
      </c>
      <c r="G34" s="330">
        <v>34.6513922769876</v>
      </c>
      <c r="H34" s="330">
        <f t="shared" ref="H34" si="10">SUM(F34:G34)</f>
        <v>74.901468168407632</v>
      </c>
      <c r="I34" s="331"/>
      <c r="J34" s="330">
        <v>40.040426111990627</v>
      </c>
      <c r="K34" s="330">
        <v>35.627399209486647</v>
      </c>
      <c r="L34" s="330">
        <f t="shared" ref="L34" si="11">SUM(J34:K34)</f>
        <v>75.667825321477267</v>
      </c>
      <c r="M34" s="236"/>
      <c r="N34" s="328">
        <f t="shared" si="3"/>
        <v>-1.2708233667215962</v>
      </c>
      <c r="O34" s="328">
        <f t="shared" si="4"/>
        <v>-3.480922562218991E-2</v>
      </c>
      <c r="P34" s="327"/>
      <c r="Q34" s="328">
        <f t="shared" si="5"/>
        <v>-1.498173983100326</v>
      </c>
      <c r="R34" s="328">
        <f t="shared" si="6"/>
        <v>0.18535207545689047</v>
      </c>
      <c r="S34" s="327"/>
      <c r="T34" s="328">
        <f t="shared" si="7"/>
        <v>-1.3763927806241361</v>
      </c>
      <c r="U34" s="328">
        <f t="shared" si="8"/>
        <v>6.7886694387908619E-2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382.31133775429237</v>
      </c>
      <c r="C36" s="333">
        <f t="shared" ref="C36:D36" si="12">SUM(C9:C34)</f>
        <v>409.92366224570787</v>
      </c>
      <c r="D36" s="333">
        <f t="shared" si="12"/>
        <v>792.23500000000001</v>
      </c>
      <c r="E36" s="333"/>
      <c r="F36" s="333">
        <f>SUM(F9:F34)</f>
        <v>400.33641954120139</v>
      </c>
      <c r="G36" s="333">
        <f t="shared" ref="G36:H36" si="13">SUM(G9:G34)</f>
        <v>411.19958045879838</v>
      </c>
      <c r="H36" s="333">
        <f t="shared" si="13"/>
        <v>811.53599999999983</v>
      </c>
      <c r="I36" s="333"/>
      <c r="J36" s="333">
        <f>SUM(J9:J34)</f>
        <v>434.24644053405916</v>
      </c>
      <c r="K36" s="333">
        <f t="shared" ref="K36:L36" si="14">SUM(K9:K34)</f>
        <v>443.62555946594102</v>
      </c>
      <c r="L36" s="333">
        <f t="shared" si="14"/>
        <v>877.87200000000041</v>
      </c>
      <c r="M36" s="258"/>
      <c r="N36" s="334">
        <f t="shared" si="3"/>
        <v>0.92565685768304373</v>
      </c>
      <c r="O36" s="334">
        <f>IF(F36&gt;0,(EXP(LN(J36/F36)/($J$6-$F$6))-1)*100,0)</f>
        <v>0.54351816830793265</v>
      </c>
      <c r="P36" s="335"/>
      <c r="Q36" s="334">
        <f t="shared" ref="Q36" si="15">IF(C36&gt;0,(EXP(LN(G36/C36)/($F$6-$B$6))-1)*100,0)</f>
        <v>6.2174142854876102E-2</v>
      </c>
      <c r="R36" s="334">
        <f t="shared" ref="R36" si="16">IF(G36&gt;0,(EXP(LN(K36/G36)/($J$6-$F$6))-1)*100,0)</f>
        <v>0.50729693719762103</v>
      </c>
      <c r="S36" s="335"/>
      <c r="T36" s="334">
        <f t="shared" ref="T36" si="17">IF(D36&gt;0,(EXP(LN(H36/D36)/($F$6-$B$6))-1)*100,0)</f>
        <v>0.48257432312976967</v>
      </c>
      <c r="U36" s="334">
        <f t="shared" ref="U36" si="18">IF(H36&gt;0,(EXP(LN(L36/H36)/($J$6-$F$6))-1)*100,0)</f>
        <v>0.52518796141134416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Dorset</v>
      </c>
      <c r="Q1" s="19" t="str">
        <f>CONCATENATE("Occupation Table 5.1  Males: Employment Change by Status (SOC 2020), ",B$5,"-",L$5,", ",Info!B5)</f>
        <v>Occupation Table 5.1  Males: Employment Change by Status (SOC 2020), 2015-2035, Dorset</v>
      </c>
      <c r="AG1" s="19" t="str">
        <f>CONCATENATE("Occupation Table 5.2  Females: Employment Change by Status (SOC 2020), ",R$5,"-",AB$5,", ",Info!B5)</f>
        <v>Occupation Table 5.2  Females: Employment Change by Status (SOC 2020), 2015-2035, Dorset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65.07084618804322</v>
      </c>
      <c r="C8" s="11">
        <v>9.2692040752425893</v>
      </c>
      <c r="D8" s="11">
        <v>15.457164534799963</v>
      </c>
      <c r="E8" s="11">
        <f>SUM(B8:D8)</f>
        <v>89.797214798085761</v>
      </c>
      <c r="F8" s="11"/>
      <c r="G8" s="11">
        <v>71.703960732286916</v>
      </c>
      <c r="H8" s="11">
        <v>14.216720695976244</v>
      </c>
      <c r="I8" s="11">
        <v>16.36699027801026</v>
      </c>
      <c r="J8" s="11">
        <f>SUM(G8:I8)</f>
        <v>102.28767170627343</v>
      </c>
      <c r="K8" s="11"/>
      <c r="L8" s="11">
        <v>81.189404358851149</v>
      </c>
      <c r="M8" s="11">
        <v>18.28705245227788</v>
      </c>
      <c r="N8" s="11">
        <v>19.135271008962874</v>
      </c>
      <c r="O8" s="11">
        <f>SUM(L8:N8)</f>
        <v>118.6117278200919</v>
      </c>
      <c r="Q8" s="10" t="str">
        <f>name!E4</f>
        <v>Managers, directors and senior officials</v>
      </c>
      <c r="R8" s="11">
        <v>45.322969033086743</v>
      </c>
      <c r="S8" s="11">
        <v>3.2037955752492517</v>
      </c>
      <c r="T8" s="11">
        <v>10.032752907335112</v>
      </c>
      <c r="U8" s="11">
        <f>SUM(R8:T8)</f>
        <v>58.559517515671104</v>
      </c>
      <c r="V8" s="11"/>
      <c r="W8" s="11">
        <v>48.499823870926662</v>
      </c>
      <c r="X8" s="11">
        <v>4.9617567545703789</v>
      </c>
      <c r="Y8" s="11">
        <v>10.127959469699057</v>
      </c>
      <c r="Z8" s="11">
        <f>SUM(W8:Y8)</f>
        <v>63.589540095196099</v>
      </c>
      <c r="AA8" s="11"/>
      <c r="AB8" s="11">
        <v>51.079673318764414</v>
      </c>
      <c r="AC8" s="11">
        <v>6.4101987638655471</v>
      </c>
      <c r="AD8" s="11">
        <v>12.103708583566334</v>
      </c>
      <c r="AE8" s="11">
        <f>SUM(AB8:AD8)</f>
        <v>69.593580666196289</v>
      </c>
      <c r="AG8" s="10" t="str">
        <f>name!E4</f>
        <v>Managers, directors and senior officials</v>
      </c>
      <c r="AH8" s="11">
        <v>19.747877154956516</v>
      </c>
      <c r="AI8" s="11">
        <v>6.0654084999933362</v>
      </c>
      <c r="AJ8" s="11">
        <v>5.424411627464842</v>
      </c>
      <c r="AK8" s="11">
        <f>SUM(AH8:AJ8)</f>
        <v>31.237697282414693</v>
      </c>
      <c r="AL8" s="11"/>
      <c r="AM8" s="11">
        <v>23.204136861360261</v>
      </c>
      <c r="AN8" s="11">
        <v>9.2549639414058564</v>
      </c>
      <c r="AO8" s="11">
        <v>6.2390308083112025</v>
      </c>
      <c r="AP8" s="11">
        <f>SUM(AM8:AO8)</f>
        <v>38.698131611077315</v>
      </c>
      <c r="AQ8" s="11"/>
      <c r="AR8" s="11">
        <v>30.109731040086736</v>
      </c>
      <c r="AS8" s="11">
        <v>11.876853688412332</v>
      </c>
      <c r="AT8" s="11">
        <v>7.0315624253965394</v>
      </c>
      <c r="AU8" s="11">
        <f>SUM(AR8:AT8)</f>
        <v>49.018147153895605</v>
      </c>
    </row>
    <row r="9" spans="1:47" x14ac:dyDescent="0.2">
      <c r="A9" t="str">
        <f>name!E5</f>
        <v>Professional occupations</v>
      </c>
      <c r="B9" s="11">
        <v>111.96980005418861</v>
      </c>
      <c r="C9" s="11">
        <v>28.127116513225822</v>
      </c>
      <c r="D9" s="11">
        <v>22.710259432615384</v>
      </c>
      <c r="E9" s="11">
        <f t="shared" ref="E9:E18" si="0">SUM(B9:D9)</f>
        <v>162.80717600002981</v>
      </c>
      <c r="F9" s="11"/>
      <c r="G9" s="11">
        <v>130.02287770626023</v>
      </c>
      <c r="H9" s="11">
        <v>35.152113528875063</v>
      </c>
      <c r="I9" s="11">
        <v>22.157787026415143</v>
      </c>
      <c r="J9" s="11">
        <f t="shared" ref="J9:J16" si="1">SUM(G9:I9)</f>
        <v>187.33277826155043</v>
      </c>
      <c r="K9" s="11"/>
      <c r="L9" s="11">
        <v>157.61798045554664</v>
      </c>
      <c r="M9" s="11">
        <v>43.212147937761522</v>
      </c>
      <c r="N9" s="11">
        <v>22.721164883983555</v>
      </c>
      <c r="O9" s="11">
        <f t="shared" ref="O9:O16" si="2">SUM(L9:N9)</f>
        <v>223.55129327729173</v>
      </c>
      <c r="Q9" s="10" t="str">
        <f>name!E5</f>
        <v>Professional occupations</v>
      </c>
      <c r="R9" s="11">
        <v>67.413880480787981</v>
      </c>
      <c r="S9" s="11">
        <v>5.6117623572250732</v>
      </c>
      <c r="T9" s="11">
        <v>13.429405435853004</v>
      </c>
      <c r="U9" s="11">
        <f t="shared" ref="U9:U16" si="3">SUM(R9:T9)</f>
        <v>86.455048273866055</v>
      </c>
      <c r="V9" s="11"/>
      <c r="W9" s="11">
        <v>76.328602520361557</v>
      </c>
      <c r="X9" s="11">
        <v>8.5868493277058793</v>
      </c>
      <c r="Y9" s="11">
        <v>11.913519522502662</v>
      </c>
      <c r="Z9" s="11">
        <f t="shared" ref="Z9:Z16" si="4">SUM(W9:Y9)</f>
        <v>96.828971370570102</v>
      </c>
      <c r="AA9" s="11"/>
      <c r="AB9" s="11">
        <v>89.508263410610482</v>
      </c>
      <c r="AC9" s="11">
        <v>11.863252981654158</v>
      </c>
      <c r="AD9" s="11">
        <v>11.534624329491537</v>
      </c>
      <c r="AE9" s="11">
        <f t="shared" ref="AE9:AE16" si="5">SUM(AB9:AD9)</f>
        <v>112.90614072175617</v>
      </c>
      <c r="AG9" s="10" t="str">
        <f>name!E5</f>
        <v>Professional occupations</v>
      </c>
      <c r="AH9" s="11">
        <v>44.555919573400722</v>
      </c>
      <c r="AI9" s="11">
        <v>22.51535415600075</v>
      </c>
      <c r="AJ9" s="11">
        <v>9.2808539967623798</v>
      </c>
      <c r="AK9" s="11">
        <f t="shared" ref="AK9:AK18" si="6">SUM(AH9:AJ9)</f>
        <v>76.352127726163843</v>
      </c>
      <c r="AL9" s="11"/>
      <c r="AM9" s="11">
        <v>53.694275185898761</v>
      </c>
      <c r="AN9" s="11">
        <v>26.565264201169196</v>
      </c>
      <c r="AO9" s="11">
        <v>10.244267503912482</v>
      </c>
      <c r="AP9" s="11">
        <f t="shared" ref="AP9:AP18" si="7">SUM(AM9:AO9)</f>
        <v>90.503806890980442</v>
      </c>
      <c r="AQ9" s="11"/>
      <c r="AR9" s="11">
        <v>68.109717044936161</v>
      </c>
      <c r="AS9" s="11">
        <v>31.348894956107362</v>
      </c>
      <c r="AT9" s="11">
        <v>11.186540554492016</v>
      </c>
      <c r="AU9" s="11">
        <f t="shared" ref="AU9:AU18" si="8">SUM(AR9:AT9)</f>
        <v>110.64515255553553</v>
      </c>
    </row>
    <row r="10" spans="1:47" x14ac:dyDescent="0.2">
      <c r="A10" t="str">
        <f>name!E6</f>
        <v>Associate professional occupations</v>
      </c>
      <c r="B10" s="11">
        <v>69.466980856603655</v>
      </c>
      <c r="C10" s="11">
        <v>18.21973408747159</v>
      </c>
      <c r="D10" s="11">
        <v>19.017660713667606</v>
      </c>
      <c r="E10" s="11">
        <f t="shared" si="0"/>
        <v>106.70437565774286</v>
      </c>
      <c r="F10" s="11"/>
      <c r="G10" s="11">
        <v>77.101177046103814</v>
      </c>
      <c r="H10" s="11">
        <v>21.552586288033421</v>
      </c>
      <c r="I10" s="11">
        <v>17.255229201854757</v>
      </c>
      <c r="J10" s="11">
        <f t="shared" si="1"/>
        <v>115.908992535992</v>
      </c>
      <c r="K10" s="11"/>
      <c r="L10" s="11">
        <v>81.617699302865518</v>
      </c>
      <c r="M10" s="11">
        <v>22.828728985741762</v>
      </c>
      <c r="N10" s="11">
        <v>18.907331201413616</v>
      </c>
      <c r="O10" s="11">
        <f t="shared" si="2"/>
        <v>123.35375949002089</v>
      </c>
      <c r="Q10" s="10" t="str">
        <f>name!E6</f>
        <v>Associate professional occupations</v>
      </c>
      <c r="R10" s="11">
        <v>43.443534755648152</v>
      </c>
      <c r="S10" s="11">
        <v>4.7939438878552272</v>
      </c>
      <c r="T10" s="11">
        <v>8.9645786803844398</v>
      </c>
      <c r="U10" s="11">
        <f t="shared" si="3"/>
        <v>57.202057323887821</v>
      </c>
      <c r="V10" s="11"/>
      <c r="W10" s="11">
        <v>46.247653473919925</v>
      </c>
      <c r="X10" s="11">
        <v>6.3459812072927662</v>
      </c>
      <c r="Y10" s="11">
        <v>7.4474083569771148</v>
      </c>
      <c r="Z10" s="11">
        <f t="shared" si="4"/>
        <v>60.041043038189805</v>
      </c>
      <c r="AA10" s="11"/>
      <c r="AB10" s="11">
        <v>45.845030264289527</v>
      </c>
      <c r="AC10" s="11">
        <v>5.9858094763341505</v>
      </c>
      <c r="AD10" s="11">
        <v>7.8352535184531336</v>
      </c>
      <c r="AE10" s="11">
        <f t="shared" si="5"/>
        <v>59.66609325907681</v>
      </c>
      <c r="AG10" s="10" t="str">
        <f>name!E6</f>
        <v>Associate professional occupations</v>
      </c>
      <c r="AH10" s="11">
        <v>26.023446100955542</v>
      </c>
      <c r="AI10" s="11">
        <v>13.425790199616356</v>
      </c>
      <c r="AJ10" s="11">
        <v>10.053082033283175</v>
      </c>
      <c r="AK10" s="11">
        <f t="shared" si="6"/>
        <v>49.502318333855072</v>
      </c>
      <c r="AL10" s="11"/>
      <c r="AM10" s="11">
        <v>30.853523572183889</v>
      </c>
      <c r="AN10" s="11">
        <v>15.206605080740653</v>
      </c>
      <c r="AO10" s="11">
        <v>9.8078208448776394</v>
      </c>
      <c r="AP10" s="11">
        <f t="shared" si="7"/>
        <v>55.867949497802179</v>
      </c>
      <c r="AQ10" s="11"/>
      <c r="AR10" s="11">
        <v>35.772669038575991</v>
      </c>
      <c r="AS10" s="11">
        <v>16.842919509407615</v>
      </c>
      <c r="AT10" s="11">
        <v>11.072077682960481</v>
      </c>
      <c r="AU10" s="11">
        <f t="shared" si="8"/>
        <v>63.687666230944089</v>
      </c>
    </row>
    <row r="11" spans="1:47" x14ac:dyDescent="0.2">
      <c r="A11" t="str">
        <f>name!E7</f>
        <v>Administrative and secretarial occupations</v>
      </c>
      <c r="B11" s="11">
        <v>47.568930121921468</v>
      </c>
      <c r="C11" s="11">
        <v>35.174957648782289</v>
      </c>
      <c r="D11" s="11">
        <v>4.8367276869654381</v>
      </c>
      <c r="E11" s="11">
        <f t="shared" si="0"/>
        <v>87.580615457669197</v>
      </c>
      <c r="F11" s="11"/>
      <c r="G11" s="11">
        <v>46.164792320820872</v>
      </c>
      <c r="H11" s="11">
        <v>34.607863454150049</v>
      </c>
      <c r="I11" s="11">
        <v>4.0894326970162886</v>
      </c>
      <c r="J11" s="11">
        <f t="shared" si="1"/>
        <v>84.862088471987221</v>
      </c>
      <c r="K11" s="11"/>
      <c r="L11" s="11">
        <v>37.789876598796717</v>
      </c>
      <c r="M11" s="11">
        <v>28.490063344480713</v>
      </c>
      <c r="N11" s="11">
        <v>4.5031917945872042</v>
      </c>
      <c r="O11" s="11">
        <f t="shared" si="2"/>
        <v>70.783131737864636</v>
      </c>
      <c r="Q11" s="10" t="str">
        <f>name!E7</f>
        <v>Administrative and secretarial occupations</v>
      </c>
      <c r="R11" s="11">
        <v>13.275290541702512</v>
      </c>
      <c r="S11" s="11">
        <v>3.3187365354081066</v>
      </c>
      <c r="T11" s="11">
        <v>1.2488642791488898</v>
      </c>
      <c r="U11" s="11">
        <f t="shared" si="3"/>
        <v>17.842891356259507</v>
      </c>
      <c r="V11" s="11"/>
      <c r="W11" s="11">
        <v>13.903395381406611</v>
      </c>
      <c r="X11" s="11">
        <v>4.0309165977416157</v>
      </c>
      <c r="Y11" s="11">
        <v>0.96247764594618734</v>
      </c>
      <c r="Z11" s="11">
        <f t="shared" si="4"/>
        <v>18.896789625094414</v>
      </c>
      <c r="AA11" s="11"/>
      <c r="AB11" s="11">
        <v>14.199005705467059</v>
      </c>
      <c r="AC11" s="11">
        <v>3.5539503548642397</v>
      </c>
      <c r="AD11" s="11">
        <v>1.4161401587837408</v>
      </c>
      <c r="AE11" s="11">
        <f t="shared" si="5"/>
        <v>19.16909621911504</v>
      </c>
      <c r="AG11" s="10" t="str">
        <f>name!E7</f>
        <v>Administrative and secretarial occupations</v>
      </c>
      <c r="AH11" s="11">
        <v>34.293639580218937</v>
      </c>
      <c r="AI11" s="11">
        <v>31.856221113374193</v>
      </c>
      <c r="AJ11" s="11">
        <v>3.5878634078165494</v>
      </c>
      <c r="AK11" s="11">
        <f t="shared" si="6"/>
        <v>69.737724101409682</v>
      </c>
      <c r="AL11" s="11"/>
      <c r="AM11" s="11">
        <v>32.261396939414269</v>
      </c>
      <c r="AN11" s="11">
        <v>30.57694685640843</v>
      </c>
      <c r="AO11" s="11">
        <v>3.1269550510701034</v>
      </c>
      <c r="AP11" s="11">
        <f t="shared" si="7"/>
        <v>65.965298846892793</v>
      </c>
      <c r="AQ11" s="11"/>
      <c r="AR11" s="11">
        <v>23.590870893329647</v>
      </c>
      <c r="AS11" s="11">
        <v>24.936112989616472</v>
      </c>
      <c r="AT11" s="11">
        <v>3.0870516358034634</v>
      </c>
      <c r="AU11" s="11">
        <f t="shared" si="8"/>
        <v>51.614035518749581</v>
      </c>
    </row>
    <row r="12" spans="1:47" x14ac:dyDescent="0.2">
      <c r="A12" t="str">
        <f>name!E8</f>
        <v>Skilled trades occupations</v>
      </c>
      <c r="B12" s="11">
        <v>45.197592704952804</v>
      </c>
      <c r="C12" s="11">
        <v>7.6956036639748167</v>
      </c>
      <c r="D12" s="11">
        <v>26.547069720058875</v>
      </c>
      <c r="E12" s="11">
        <f t="shared" si="0"/>
        <v>79.44026608898649</v>
      </c>
      <c r="F12" s="11"/>
      <c r="G12" s="11">
        <v>37.950270856256772</v>
      </c>
      <c r="H12" s="11">
        <v>6.9370942971298879</v>
      </c>
      <c r="I12" s="11">
        <v>23.70538659623433</v>
      </c>
      <c r="J12" s="11">
        <f t="shared" si="1"/>
        <v>68.592751749620987</v>
      </c>
      <c r="K12" s="11"/>
      <c r="L12" s="11">
        <v>35.164987281414817</v>
      </c>
      <c r="M12" s="11">
        <v>8.6161224558407774</v>
      </c>
      <c r="N12" s="11">
        <v>28.350518821164581</v>
      </c>
      <c r="O12" s="11">
        <f t="shared" si="2"/>
        <v>72.131628558420175</v>
      </c>
      <c r="Q12" s="10" t="str">
        <f>name!E8</f>
        <v>Skilled trades occupations</v>
      </c>
      <c r="R12" s="11">
        <v>41.050789368762487</v>
      </c>
      <c r="S12" s="11">
        <v>4.667567650824112</v>
      </c>
      <c r="T12" s="11">
        <v>23.383028038993309</v>
      </c>
      <c r="U12" s="11">
        <f t="shared" si="3"/>
        <v>69.101385058579908</v>
      </c>
      <c r="V12" s="11"/>
      <c r="W12" s="11">
        <v>33.800169913461637</v>
      </c>
      <c r="X12" s="11">
        <v>3.9497708897097876</v>
      </c>
      <c r="Y12" s="11">
        <v>20.638474609170931</v>
      </c>
      <c r="Z12" s="11">
        <f t="shared" si="4"/>
        <v>58.388415412342354</v>
      </c>
      <c r="AA12" s="11"/>
      <c r="AB12" s="11">
        <v>29.598939800574566</v>
      </c>
      <c r="AC12" s="11">
        <v>4.9092995270874038</v>
      </c>
      <c r="AD12" s="11">
        <v>24.162015592427949</v>
      </c>
      <c r="AE12" s="11">
        <f t="shared" si="5"/>
        <v>58.670254920089917</v>
      </c>
      <c r="AG12" s="10" t="str">
        <f>name!E8</f>
        <v>Skilled trades occupations</v>
      </c>
      <c r="AH12" s="11">
        <v>4.1468033361903212</v>
      </c>
      <c r="AI12" s="11">
        <v>3.0280360131507025</v>
      </c>
      <c r="AJ12" s="11">
        <v>3.1640416810655543</v>
      </c>
      <c r="AK12" s="11">
        <f t="shared" si="6"/>
        <v>10.338881030406579</v>
      </c>
      <c r="AL12" s="11"/>
      <c r="AM12" s="11">
        <v>4.1501009427951168</v>
      </c>
      <c r="AN12" s="11">
        <v>2.9873234074201034</v>
      </c>
      <c r="AO12" s="11">
        <v>3.066911987063401</v>
      </c>
      <c r="AP12" s="11">
        <f t="shared" si="7"/>
        <v>10.204336337278621</v>
      </c>
      <c r="AQ12" s="11"/>
      <c r="AR12" s="11">
        <v>5.5660474808402522</v>
      </c>
      <c r="AS12" s="11">
        <v>3.7068229287533723</v>
      </c>
      <c r="AT12" s="11">
        <v>4.1885032287366268</v>
      </c>
      <c r="AU12" s="11">
        <f t="shared" si="8"/>
        <v>13.461373638330251</v>
      </c>
    </row>
    <row r="13" spans="1:47" x14ac:dyDescent="0.2">
      <c r="A13" t="str">
        <f>name!E9</f>
        <v>Caring, leisure and other service occupations</v>
      </c>
      <c r="B13" s="11">
        <v>35.789548453258838</v>
      </c>
      <c r="C13" s="11">
        <v>30.929426527382173</v>
      </c>
      <c r="D13" s="11">
        <v>9.9255858826219363</v>
      </c>
      <c r="E13" s="11">
        <f t="shared" si="0"/>
        <v>76.644560863262939</v>
      </c>
      <c r="F13" s="11"/>
      <c r="G13" s="11">
        <v>33.28174464598272</v>
      </c>
      <c r="H13" s="11">
        <v>30.837913343633531</v>
      </c>
      <c r="I13" s="11">
        <v>10.161963641044903</v>
      </c>
      <c r="J13" s="11">
        <f t="shared" si="1"/>
        <v>74.281621630661164</v>
      </c>
      <c r="K13" s="11"/>
      <c r="L13" s="11">
        <v>41.375409113832838</v>
      </c>
      <c r="M13" s="11">
        <v>34.058360910634832</v>
      </c>
      <c r="N13" s="11">
        <v>12.168420616729717</v>
      </c>
      <c r="O13" s="11">
        <f t="shared" si="2"/>
        <v>87.602190641197382</v>
      </c>
      <c r="Q13" s="10" t="str">
        <f>name!E9</f>
        <v>Caring, leisure and other service occupations</v>
      </c>
      <c r="R13" s="11">
        <v>11.291936895269293</v>
      </c>
      <c r="S13" s="11">
        <v>4.648837260875843</v>
      </c>
      <c r="T13" s="11">
        <v>1.174161964881679</v>
      </c>
      <c r="U13" s="11">
        <f t="shared" si="3"/>
        <v>17.114936121026815</v>
      </c>
      <c r="V13" s="11"/>
      <c r="W13" s="11">
        <v>10.246737217054797</v>
      </c>
      <c r="X13" s="11">
        <v>5.1942675853031917</v>
      </c>
      <c r="Y13" s="11">
        <v>1.0709591661841227</v>
      </c>
      <c r="Z13" s="11">
        <f t="shared" si="4"/>
        <v>16.511963968542112</v>
      </c>
      <c r="AA13" s="11"/>
      <c r="AB13" s="11">
        <v>14.217103952413536</v>
      </c>
      <c r="AC13" s="11">
        <v>6.8166912512773683</v>
      </c>
      <c r="AD13" s="11">
        <v>1.6615181551951601</v>
      </c>
      <c r="AE13" s="11">
        <f t="shared" si="5"/>
        <v>22.695313358886064</v>
      </c>
      <c r="AG13" s="10" t="str">
        <f>name!E9</f>
        <v>Caring, leisure and other service occupations</v>
      </c>
      <c r="AH13" s="11">
        <v>24.497611557989547</v>
      </c>
      <c r="AI13" s="11">
        <v>26.280589266506336</v>
      </c>
      <c r="AJ13" s="11">
        <v>8.7514239177402562</v>
      </c>
      <c r="AK13" s="11">
        <f t="shared" si="6"/>
        <v>59.529624742236138</v>
      </c>
      <c r="AL13" s="11"/>
      <c r="AM13" s="11">
        <v>23.035007428927926</v>
      </c>
      <c r="AN13" s="11">
        <v>25.643645758330337</v>
      </c>
      <c r="AO13" s="11">
        <v>9.0910044748607817</v>
      </c>
      <c r="AP13" s="11">
        <f t="shared" si="7"/>
        <v>57.769657662119045</v>
      </c>
      <c r="AQ13" s="11"/>
      <c r="AR13" s="11">
        <v>27.158305161419293</v>
      </c>
      <c r="AS13" s="11">
        <v>27.241669659357473</v>
      </c>
      <c r="AT13" s="11">
        <v>10.506902461534555</v>
      </c>
      <c r="AU13" s="11">
        <f t="shared" si="8"/>
        <v>64.906877282311314</v>
      </c>
    </row>
    <row r="14" spans="1:47" x14ac:dyDescent="0.2">
      <c r="A14" t="str">
        <f>name!E10</f>
        <v>Sales and customer service occupations</v>
      </c>
      <c r="B14" s="11">
        <v>21.938579641253703</v>
      </c>
      <c r="C14" s="11">
        <v>35.465344591485291</v>
      </c>
      <c r="D14" s="11">
        <v>4.4478835685899565</v>
      </c>
      <c r="E14" s="11">
        <f t="shared" si="0"/>
        <v>61.851807801328953</v>
      </c>
      <c r="F14" s="11"/>
      <c r="G14" s="11">
        <v>20.777741378447359</v>
      </c>
      <c r="H14" s="11">
        <v>38.585967738977779</v>
      </c>
      <c r="I14" s="11">
        <v>2.935612949638934</v>
      </c>
      <c r="J14" s="11">
        <f t="shared" si="1"/>
        <v>62.299322067064075</v>
      </c>
      <c r="K14" s="11"/>
      <c r="L14" s="11">
        <v>21.224550005276964</v>
      </c>
      <c r="M14" s="11">
        <v>38.378510167253204</v>
      </c>
      <c r="N14" s="11">
        <v>2.6856366157424012</v>
      </c>
      <c r="O14" s="11">
        <f t="shared" si="2"/>
        <v>62.288696788272567</v>
      </c>
      <c r="Q14" s="10" t="str">
        <f>name!E10</f>
        <v>Sales and customer service occupations</v>
      </c>
      <c r="R14" s="11">
        <v>11.539847293623941</v>
      </c>
      <c r="S14" s="11">
        <v>11.769185817372007</v>
      </c>
      <c r="T14" s="11">
        <v>2.41732685439294</v>
      </c>
      <c r="U14" s="11">
        <f t="shared" si="3"/>
        <v>25.726359965388887</v>
      </c>
      <c r="V14" s="11"/>
      <c r="W14" s="11">
        <v>11.191625416154986</v>
      </c>
      <c r="X14" s="11">
        <v>13.702326358890316</v>
      </c>
      <c r="Y14" s="11">
        <v>1.678615286995456</v>
      </c>
      <c r="Z14" s="11">
        <f t="shared" si="4"/>
        <v>26.572567062040758</v>
      </c>
      <c r="AA14" s="11"/>
      <c r="AB14" s="11">
        <v>12.209509500139152</v>
      </c>
      <c r="AC14" s="11">
        <v>14.481012424116424</v>
      </c>
      <c r="AD14" s="11">
        <v>1.5465084829834452</v>
      </c>
      <c r="AE14" s="11">
        <f t="shared" si="5"/>
        <v>28.237030407239022</v>
      </c>
      <c r="AG14" s="10" t="str">
        <f>name!E10</f>
        <v>Sales and customer service occupations</v>
      </c>
      <c r="AH14" s="11">
        <v>10.398732347629753</v>
      </c>
      <c r="AI14" s="11">
        <v>23.696158774113282</v>
      </c>
      <c r="AJ14" s="11">
        <v>2.0305567141970164</v>
      </c>
      <c r="AK14" s="11">
        <f t="shared" si="6"/>
        <v>36.125447835940051</v>
      </c>
      <c r="AL14" s="11"/>
      <c r="AM14" s="11">
        <v>9.5861159622923715</v>
      </c>
      <c r="AN14" s="11">
        <v>24.883641380087482</v>
      </c>
      <c r="AO14" s="11">
        <v>1.2569976626434785</v>
      </c>
      <c r="AP14" s="11">
        <f t="shared" si="7"/>
        <v>35.726755005023328</v>
      </c>
      <c r="AQ14" s="11"/>
      <c r="AR14" s="11">
        <v>9.0150405051377884</v>
      </c>
      <c r="AS14" s="11">
        <v>23.897497743136782</v>
      </c>
      <c r="AT14" s="11">
        <v>1.1391281327589555</v>
      </c>
      <c r="AU14" s="11">
        <f t="shared" si="8"/>
        <v>34.051666381033527</v>
      </c>
    </row>
    <row r="15" spans="1:47" x14ac:dyDescent="0.2">
      <c r="A15" t="str">
        <f>name!E11</f>
        <v>Process, plant and machine operatives</v>
      </c>
      <c r="B15" s="11">
        <v>24.736742233586874</v>
      </c>
      <c r="C15" s="11">
        <v>5.4116384312030075</v>
      </c>
      <c r="D15" s="11">
        <v>6.0617618054671158</v>
      </c>
      <c r="E15" s="11">
        <f t="shared" si="0"/>
        <v>36.210142470256997</v>
      </c>
      <c r="F15" s="11"/>
      <c r="G15" s="11">
        <v>20.491253206298673</v>
      </c>
      <c r="H15" s="11">
        <v>6.2818138562880526</v>
      </c>
      <c r="I15" s="11">
        <v>5.6308631594758287</v>
      </c>
      <c r="J15" s="11">
        <f t="shared" si="1"/>
        <v>32.403930222062556</v>
      </c>
      <c r="K15" s="11"/>
      <c r="L15" s="11">
        <v>20.845228939062821</v>
      </c>
      <c r="M15" s="11">
        <v>8.7841333583912231</v>
      </c>
      <c r="N15" s="11">
        <v>7.1939159648835931</v>
      </c>
      <c r="O15" s="11">
        <f t="shared" si="2"/>
        <v>36.823278262337638</v>
      </c>
      <c r="Q15" s="10" t="str">
        <f>name!E11</f>
        <v>Process, plant and machine operatives</v>
      </c>
      <c r="R15" s="11">
        <v>22.584197957527074</v>
      </c>
      <c r="S15" s="11">
        <v>4.1013396940969047</v>
      </c>
      <c r="T15" s="11">
        <v>5.1193005931042936</v>
      </c>
      <c r="U15" s="11">
        <f t="shared" si="3"/>
        <v>31.804838244728273</v>
      </c>
      <c r="V15" s="11"/>
      <c r="W15" s="11">
        <v>18.771825799533197</v>
      </c>
      <c r="X15" s="11">
        <v>5.1348779020119002</v>
      </c>
      <c r="Y15" s="11">
        <v>4.6915808100332335</v>
      </c>
      <c r="Z15" s="11">
        <f t="shared" si="4"/>
        <v>28.598284511578331</v>
      </c>
      <c r="AA15" s="11"/>
      <c r="AB15" s="11">
        <v>18.950652019612878</v>
      </c>
      <c r="AC15" s="11">
        <v>6.3338819298102242</v>
      </c>
      <c r="AD15" s="11">
        <v>6.0085447012706652</v>
      </c>
      <c r="AE15" s="11">
        <f t="shared" si="5"/>
        <v>31.293078650693769</v>
      </c>
      <c r="AG15" s="10" t="str">
        <f>name!E11</f>
        <v>Process, plant and machine operatives</v>
      </c>
      <c r="AH15" s="11">
        <v>2.1525442760597802</v>
      </c>
      <c r="AI15" s="11">
        <v>1.3102987371061026</v>
      </c>
      <c r="AJ15" s="11">
        <v>0.94246121236282066</v>
      </c>
      <c r="AK15" s="11">
        <f t="shared" si="6"/>
        <v>4.4053042255287034</v>
      </c>
      <c r="AL15" s="11"/>
      <c r="AM15" s="11">
        <v>1.7194274067654716</v>
      </c>
      <c r="AN15" s="11">
        <v>1.1469359542761528</v>
      </c>
      <c r="AO15" s="11">
        <v>0.93928234944259636</v>
      </c>
      <c r="AP15" s="11">
        <f t="shared" si="7"/>
        <v>3.805645710484221</v>
      </c>
      <c r="AQ15" s="11"/>
      <c r="AR15" s="11">
        <v>1.8945769194499456</v>
      </c>
      <c r="AS15" s="11">
        <v>2.4502514285809966</v>
      </c>
      <c r="AT15" s="11">
        <v>1.1853712636129277</v>
      </c>
      <c r="AU15" s="11">
        <f t="shared" si="8"/>
        <v>5.5301996116438703</v>
      </c>
    </row>
    <row r="16" spans="1:47" x14ac:dyDescent="0.2">
      <c r="A16" t="str">
        <f>name!E12</f>
        <v>Elementary occupations</v>
      </c>
      <c r="B16" s="11">
        <v>34.204025041390992</v>
      </c>
      <c r="C16" s="11">
        <v>52.169087404292121</v>
      </c>
      <c r="D16" s="11">
        <v>4.8257284169536332</v>
      </c>
      <c r="E16" s="11">
        <f t="shared" si="0"/>
        <v>91.198840862636757</v>
      </c>
      <c r="F16" s="11"/>
      <c r="G16" s="11">
        <v>28.76247525735473</v>
      </c>
      <c r="H16" s="11">
        <v>50.885361572657814</v>
      </c>
      <c r="I16" s="11">
        <v>3.9190065247753254</v>
      </c>
      <c r="J16" s="11">
        <f t="shared" si="1"/>
        <v>83.566843354787878</v>
      </c>
      <c r="K16" s="11"/>
      <c r="L16" s="11">
        <v>27.834114567238622</v>
      </c>
      <c r="M16" s="11">
        <v>49.540639246014479</v>
      </c>
      <c r="N16" s="11">
        <v>5.3515396112502041</v>
      </c>
      <c r="O16" s="11">
        <f t="shared" si="2"/>
        <v>82.726293424503311</v>
      </c>
      <c r="Q16" s="10" t="str">
        <f>name!E12</f>
        <v>Elementary occupations</v>
      </c>
      <c r="R16" s="11">
        <v>24.427604245349197</v>
      </c>
      <c r="S16" s="11">
        <v>18.691124709158881</v>
      </c>
      <c r="T16" s="11">
        <v>2.9978994317912813</v>
      </c>
      <c r="U16" s="11">
        <f t="shared" si="3"/>
        <v>46.116628386299361</v>
      </c>
      <c r="V16" s="11"/>
      <c r="W16" s="11">
        <v>20.149546548017899</v>
      </c>
      <c r="X16" s="11">
        <v>18.907117328890955</v>
      </c>
      <c r="Y16" s="11">
        <v>2.7153414983356599</v>
      </c>
      <c r="Z16" s="11">
        <f t="shared" si="4"/>
        <v>41.772005375244518</v>
      </c>
      <c r="AA16" s="11"/>
      <c r="AB16" s="11">
        <v>18.308528074822902</v>
      </c>
      <c r="AC16" s="11">
        <v>19.207009385895354</v>
      </c>
      <c r="AD16" s="11">
        <v>3.8794338021696619</v>
      </c>
      <c r="AE16" s="11">
        <f t="shared" si="5"/>
        <v>41.394971262887921</v>
      </c>
      <c r="AG16" s="10" t="str">
        <f>name!E12</f>
        <v>Elementary occupations</v>
      </c>
      <c r="AH16" s="11">
        <v>9.7764207960418226</v>
      </c>
      <c r="AI16" s="11">
        <v>33.477962695133265</v>
      </c>
      <c r="AJ16" s="11">
        <v>1.8278289851623504</v>
      </c>
      <c r="AK16" s="11">
        <f t="shared" si="6"/>
        <v>45.082212476337439</v>
      </c>
      <c r="AL16" s="11"/>
      <c r="AM16" s="11">
        <v>8.6129287093368312</v>
      </c>
      <c r="AN16" s="11">
        <v>31.97824424376693</v>
      </c>
      <c r="AO16" s="11">
        <v>1.2036650264396649</v>
      </c>
      <c r="AP16" s="11">
        <f t="shared" si="7"/>
        <v>41.794837979543431</v>
      </c>
      <c r="AQ16" s="11"/>
      <c r="AR16" s="11">
        <v>9.5255864924157372</v>
      </c>
      <c r="AS16" s="11">
        <v>30.333629860119121</v>
      </c>
      <c r="AT16" s="11">
        <v>1.4721058090805412</v>
      </c>
      <c r="AU16" s="11">
        <f t="shared" si="8"/>
        <v>41.331322161615397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455.94304529520014</v>
      </c>
      <c r="C18" s="34">
        <f t="shared" ref="C18:D18" si="9">SUM(C8:C16)</f>
        <v>222.46211294305971</v>
      </c>
      <c r="D18" s="34">
        <f t="shared" si="9"/>
        <v>113.82984176173991</v>
      </c>
      <c r="E18" s="34">
        <f t="shared" si="0"/>
        <v>792.23499999999979</v>
      </c>
      <c r="F18" s="34"/>
      <c r="G18" s="34">
        <f>SUM(G8:G16)</f>
        <v>466.25629314981211</v>
      </c>
      <c r="H18" s="34">
        <f t="shared" ref="H18:I18" si="10">SUM(H8:H16)</f>
        <v>239.05743477572182</v>
      </c>
      <c r="I18" s="34">
        <f t="shared" si="10"/>
        <v>106.22227207446578</v>
      </c>
      <c r="J18" s="34">
        <f t="shared" ref="J18" si="11">SUM(G18:I18)</f>
        <v>811.53599999999972</v>
      </c>
      <c r="K18" s="34"/>
      <c r="L18" s="34">
        <f>SUM(L8:L16)</f>
        <v>504.65925062288608</v>
      </c>
      <c r="M18" s="34">
        <f t="shared" ref="M18:N18" si="12">SUM(M8:M16)</f>
        <v>252.1957588583964</v>
      </c>
      <c r="N18" s="34">
        <f t="shared" si="12"/>
        <v>121.01699051871775</v>
      </c>
      <c r="O18" s="34">
        <f>SUM(L18:N18)</f>
        <v>877.87200000000018</v>
      </c>
      <c r="Q18" s="231" t="str">
        <f>name!E3</f>
        <v>All occupations</v>
      </c>
      <c r="R18" s="34">
        <f>SUM(R8:R16)</f>
        <v>280.35005057175738</v>
      </c>
      <c r="S18" s="34">
        <f t="shared" ref="S18:T18" si="13">SUM(S8:S16)</f>
        <v>60.806293488065407</v>
      </c>
      <c r="T18" s="34">
        <f t="shared" si="13"/>
        <v>68.767318185884946</v>
      </c>
      <c r="U18" s="34">
        <f t="shared" ref="U18" si="14">SUM(R18:T18)</f>
        <v>409.92366224570776</v>
      </c>
      <c r="V18" s="34"/>
      <c r="W18" s="34">
        <f>SUM(W8:W16)</f>
        <v>279.13938014083726</v>
      </c>
      <c r="X18" s="34">
        <f t="shared" ref="X18:Y18" si="15">SUM(X8:X16)</f>
        <v>70.813863952116805</v>
      </c>
      <c r="Y18" s="34">
        <f t="shared" si="15"/>
        <v>61.246336365844428</v>
      </c>
      <c r="Z18" s="34">
        <f t="shared" ref="Z18" si="16">SUM(W18:Y18)</f>
        <v>411.19958045879844</v>
      </c>
      <c r="AA18" s="34"/>
      <c r="AB18" s="34">
        <f>SUM(AB8:AB16)</f>
        <v>293.91670604669457</v>
      </c>
      <c r="AC18" s="34">
        <f t="shared" ref="AC18:AD18" si="17">SUM(AC8:AC16)</f>
        <v>79.561106094904872</v>
      </c>
      <c r="AD18" s="34">
        <f t="shared" si="17"/>
        <v>70.147747324341637</v>
      </c>
      <c r="AE18" s="34">
        <f t="shared" ref="AE18" si="18">SUM(AB18:AD18)</f>
        <v>443.62555946594108</v>
      </c>
      <c r="AG18" s="231" t="str">
        <f>name!E3</f>
        <v>All occupations</v>
      </c>
      <c r="AH18" s="34">
        <f>SUM(AH8:AH16)</f>
        <v>175.59299472344298</v>
      </c>
      <c r="AI18" s="34">
        <f t="shared" ref="AI18:AJ18" si="19">SUM(AI8:AI16)</f>
        <v>161.65581945499434</v>
      </c>
      <c r="AJ18" s="34">
        <f t="shared" si="19"/>
        <v>45.062523575854947</v>
      </c>
      <c r="AK18" s="34">
        <f t="shared" si="6"/>
        <v>382.31133775429225</v>
      </c>
      <c r="AL18" s="34"/>
      <c r="AM18" s="34">
        <f>SUM(AM8:AM16)</f>
        <v>187.11691300897496</v>
      </c>
      <c r="AN18" s="34">
        <f t="shared" ref="AN18:AO18" si="20">SUM(AN8:AN16)</f>
        <v>168.24357082360515</v>
      </c>
      <c r="AO18" s="34">
        <f t="shared" si="20"/>
        <v>44.97593570862135</v>
      </c>
      <c r="AP18" s="34">
        <f t="shared" si="7"/>
        <v>400.33641954120151</v>
      </c>
      <c r="AQ18" s="34"/>
      <c r="AR18" s="34">
        <f>SUM(AR8:AR16)</f>
        <v>210.74254457619153</v>
      </c>
      <c r="AS18" s="34">
        <f t="shared" ref="AS18:AT18" si="21">SUM(AS8:AS16)</f>
        <v>172.63465276349152</v>
      </c>
      <c r="AT18" s="34">
        <f t="shared" si="21"/>
        <v>50.869243194376111</v>
      </c>
      <c r="AU18" s="34">
        <f t="shared" si="8"/>
        <v>434.24644053405916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14.271704955147001</v>
      </c>
      <c r="C26" s="18">
        <f t="shared" ref="C26:O26" si="22">C8/C$18*100</f>
        <v>4.166643907412265</v>
      </c>
      <c r="D26" s="18">
        <f t="shared" si="22"/>
        <v>13.579184768747849</v>
      </c>
      <c r="E26" s="18">
        <f t="shared" si="22"/>
        <v>11.334668980553218</v>
      </c>
      <c r="F26" s="18"/>
      <c r="G26" s="18">
        <f t="shared" si="22"/>
        <v>15.378658001136689</v>
      </c>
      <c r="H26" s="18">
        <f t="shared" si="22"/>
        <v>5.946989563120697</v>
      </c>
      <c r="I26" s="18">
        <f t="shared" si="22"/>
        <v>15.408247214422591</v>
      </c>
      <c r="J26" s="18">
        <f t="shared" si="22"/>
        <v>12.604206308318233</v>
      </c>
      <c r="K26" s="18"/>
      <c r="L26" s="18">
        <f t="shared" si="22"/>
        <v>16.087965148492067</v>
      </c>
      <c r="M26" s="18">
        <f t="shared" si="22"/>
        <v>7.2511340139330995</v>
      </c>
      <c r="N26" s="18">
        <f t="shared" si="22"/>
        <v>15.812053271976891</v>
      </c>
      <c r="O26" s="18">
        <f t="shared" si="22"/>
        <v>13.511278161291381</v>
      </c>
      <c r="Q26" t="str">
        <f>$A$8</f>
        <v>Managers, directors and senior officials</v>
      </c>
      <c r="R26" s="18">
        <f>R8/R$18*100</f>
        <v>16.16656353036257</v>
      </c>
      <c r="S26" s="18">
        <f t="shared" ref="S26:U26" si="23">S8/S$18*100</f>
        <v>5.2688552310429317</v>
      </c>
      <c r="T26" s="18">
        <f t="shared" si="23"/>
        <v>14.589420050110979</v>
      </c>
      <c r="U26" s="18">
        <f t="shared" si="23"/>
        <v>14.285468956551867</v>
      </c>
      <c r="V26" s="18"/>
      <c r="W26" s="18">
        <f t="shared" ref="W26:Z26" si="24">W8/W$18*100</f>
        <v>17.37476949560342</v>
      </c>
      <c r="X26" s="18">
        <f t="shared" si="24"/>
        <v>7.0067589560222823</v>
      </c>
      <c r="Y26" s="18">
        <f t="shared" si="24"/>
        <v>16.536433149570676</v>
      </c>
      <c r="Z26" s="18">
        <f t="shared" si="24"/>
        <v>15.464398096964418</v>
      </c>
      <c r="AA26" s="18"/>
      <c r="AB26" s="18">
        <f t="shared" ref="AB26:AE26" si="25">AB8/AB$18*100</f>
        <v>17.378962225661777</v>
      </c>
      <c r="AC26" s="18">
        <f t="shared" si="25"/>
        <v>8.0569502845009584</v>
      </c>
      <c r="AD26" s="18">
        <f t="shared" si="25"/>
        <v>17.254593404977786</v>
      </c>
      <c r="AE26" s="18">
        <f t="shared" si="25"/>
        <v>15.68745965628684</v>
      </c>
      <c r="AG26" t="str">
        <f>$A$8</f>
        <v>Managers, directors and senior officials</v>
      </c>
      <c r="AH26" s="18">
        <f>AH8/AH$18*100</f>
        <v>11.246392366654035</v>
      </c>
      <c r="AI26" s="18">
        <f t="shared" ref="AI26:AK26" si="26">AI8/AI$18*100</f>
        <v>3.7520508203430136</v>
      </c>
      <c r="AJ26" s="18">
        <f t="shared" si="26"/>
        <v>12.037522972573395</v>
      </c>
      <c r="AK26" s="18">
        <f t="shared" si="26"/>
        <v>8.1707483397970417</v>
      </c>
      <c r="AL26" s="18"/>
      <c r="AM26" s="18">
        <f t="shared" ref="AM26:AP26" si="27">AM8/AM$18*100</f>
        <v>12.400876269398099</v>
      </c>
      <c r="AN26" s="18">
        <f t="shared" si="27"/>
        <v>5.5009317123381889</v>
      </c>
      <c r="AO26" s="18">
        <f t="shared" si="27"/>
        <v>13.871931089396444</v>
      </c>
      <c r="AP26" s="18">
        <f t="shared" si="27"/>
        <v>9.6664029856255969</v>
      </c>
      <c r="AQ26" s="18"/>
      <c r="AR26" s="18">
        <f t="shared" ref="AR26:AU26" si="28">AR8/AR$18*100</f>
        <v>14.287447795905733</v>
      </c>
      <c r="AS26" s="18">
        <f t="shared" si="28"/>
        <v>6.8797622599464745</v>
      </c>
      <c r="AT26" s="18">
        <f t="shared" si="28"/>
        <v>13.822817057702796</v>
      </c>
      <c r="AU26" s="18">
        <f t="shared" si="28"/>
        <v>11.288094173808426</v>
      </c>
    </row>
    <row r="27" spans="1:47" x14ac:dyDescent="0.2">
      <c r="A27" t="str">
        <f>$A$9</f>
        <v>Professional occupations</v>
      </c>
      <c r="B27" s="18">
        <f t="shared" ref="B27:B34" si="29">B9/B$18*100</f>
        <v>24.557848005268688</v>
      </c>
      <c r="C27" s="18">
        <f t="shared" ref="C27:O27" si="30">C9/C$18*100</f>
        <v>12.643553610598449</v>
      </c>
      <c r="D27" s="18">
        <f t="shared" si="30"/>
        <v>19.951059477136756</v>
      </c>
      <c r="E27" s="18">
        <f t="shared" si="30"/>
        <v>20.550363970290363</v>
      </c>
      <c r="F27" s="18"/>
      <c r="G27" s="18">
        <f t="shared" si="30"/>
        <v>27.886567884775502</v>
      </c>
      <c r="H27" s="18">
        <f t="shared" si="30"/>
        <v>14.704463620574682</v>
      </c>
      <c r="I27" s="18">
        <f t="shared" si="30"/>
        <v>20.859831552917367</v>
      </c>
      <c r="J27" s="18">
        <f t="shared" si="30"/>
        <v>23.083729897570841</v>
      </c>
      <c r="K27" s="18"/>
      <c r="L27" s="18">
        <f t="shared" si="30"/>
        <v>31.232555483923736</v>
      </c>
      <c r="M27" s="18">
        <f t="shared" si="30"/>
        <v>17.134367418932055</v>
      </c>
      <c r="N27" s="18">
        <f t="shared" si="30"/>
        <v>18.775185853319716</v>
      </c>
      <c r="O27" s="18">
        <f t="shared" si="30"/>
        <v>25.465135381615049</v>
      </c>
      <c r="Q27" t="str">
        <f>$A$9</f>
        <v>Professional occupations</v>
      </c>
      <c r="R27" s="18">
        <f t="shared" ref="R27:U27" si="31">R9/R$18*100</f>
        <v>24.046323638359027</v>
      </c>
      <c r="S27" s="18">
        <f t="shared" si="31"/>
        <v>9.2289170007155708</v>
      </c>
      <c r="T27" s="18">
        <f t="shared" si="31"/>
        <v>19.528761321696415</v>
      </c>
      <c r="U27" s="18">
        <f t="shared" si="31"/>
        <v>21.090523977131383</v>
      </c>
      <c r="V27" s="18"/>
      <c r="W27" s="18">
        <f t="shared" ref="W27:Z27" si="32">W9/W$18*100</f>
        <v>27.344261666645046</v>
      </c>
      <c r="X27" s="18">
        <f t="shared" si="32"/>
        <v>12.125943774953685</v>
      </c>
      <c r="Y27" s="18">
        <f t="shared" si="32"/>
        <v>19.451807617257803</v>
      </c>
      <c r="Z27" s="18">
        <f t="shared" si="32"/>
        <v>23.547925623497132</v>
      </c>
      <c r="AA27" s="18"/>
      <c r="AB27" s="18">
        <f t="shared" ref="AB27:AE27" si="33">AB9/AB$18*100</f>
        <v>30.453615452668519</v>
      </c>
      <c r="AC27" s="18">
        <f t="shared" si="33"/>
        <v>14.910869850782385</v>
      </c>
      <c r="AD27" s="18">
        <f t="shared" si="33"/>
        <v>16.44332821716851</v>
      </c>
      <c r="AE27" s="18">
        <f t="shared" si="33"/>
        <v>25.450774490468564</v>
      </c>
      <c r="AG27" t="str">
        <f>$A$9</f>
        <v>Professional occupations</v>
      </c>
      <c r="AH27" s="18">
        <f t="shared" ref="AH27:AK27" si="34">AH9/AH$18*100</f>
        <v>25.374542784907678</v>
      </c>
      <c r="AI27" s="18">
        <f>AI9/AI$18*100</f>
        <v>13.927957701683061</v>
      </c>
      <c r="AJ27" s="18">
        <f t="shared" si="34"/>
        <v>20.59550433552544</v>
      </c>
      <c r="AK27" s="18">
        <f t="shared" si="34"/>
        <v>19.97119106502528</v>
      </c>
      <c r="AL27" s="18"/>
      <c r="AM27" s="18">
        <f t="shared" ref="AM27:AP27" si="35">AM9/AM$18*100</f>
        <v>28.695575574893834</v>
      </c>
      <c r="AN27" s="18">
        <f t="shared" si="35"/>
        <v>15.789764845767287</v>
      </c>
      <c r="AO27" s="18">
        <f t="shared" si="35"/>
        <v>22.77721928962287</v>
      </c>
      <c r="AP27" s="18">
        <f t="shared" si="35"/>
        <v>22.606938183316107</v>
      </c>
      <c r="AQ27" s="18"/>
      <c r="AR27" s="18">
        <f t="shared" ref="AR27:AU27" si="36">AR9/AR$18*100</f>
        <v>32.318921260966306</v>
      </c>
      <c r="AS27" s="18">
        <f t="shared" si="36"/>
        <v>18.159097524327965</v>
      </c>
      <c r="AT27" s="18">
        <f t="shared" si="36"/>
        <v>21.990774487733585</v>
      </c>
      <c r="AU27" s="18">
        <f t="shared" si="36"/>
        <v>25.479806448029439</v>
      </c>
    </row>
    <row r="28" spans="1:47" x14ac:dyDescent="0.2">
      <c r="A28" t="str">
        <f>$A$10</f>
        <v>Associate professional occupations</v>
      </c>
      <c r="B28" s="18">
        <f t="shared" si="29"/>
        <v>15.235890002802277</v>
      </c>
      <c r="C28" s="18">
        <f t="shared" ref="C28:O28" si="37">C10/C$18*100</f>
        <v>8.1900391246104096</v>
      </c>
      <c r="D28" s="18">
        <f t="shared" si="37"/>
        <v>16.707095801357564</v>
      </c>
      <c r="E28" s="18">
        <f t="shared" si="37"/>
        <v>13.468778286460822</v>
      </c>
      <c r="F28" s="18"/>
      <c r="G28" s="18">
        <f t="shared" si="37"/>
        <v>16.536222283509332</v>
      </c>
      <c r="H28" s="18">
        <f t="shared" si="37"/>
        <v>9.0156519533699342</v>
      </c>
      <c r="I28" s="18">
        <f t="shared" si="37"/>
        <v>16.244455013877122</v>
      </c>
      <c r="J28" s="18">
        <f t="shared" si="37"/>
        <v>14.282667994518055</v>
      </c>
      <c r="K28" s="18"/>
      <c r="L28" s="18">
        <f t="shared" si="37"/>
        <v>16.172833293381068</v>
      </c>
      <c r="M28" s="18">
        <f t="shared" si="37"/>
        <v>9.0519876658828746</v>
      </c>
      <c r="N28" s="18">
        <f t="shared" si="37"/>
        <v>15.623699713875475</v>
      </c>
      <c r="O28" s="18">
        <f t="shared" si="37"/>
        <v>14.051451634181392</v>
      </c>
      <c r="Q28" t="str">
        <f>$A$10</f>
        <v>Associate professional occupations</v>
      </c>
      <c r="R28" s="18">
        <f t="shared" ref="R28:U28" si="38">R10/R$18*100</f>
        <v>15.496175109313384</v>
      </c>
      <c r="S28" s="18">
        <f t="shared" si="38"/>
        <v>7.8839600522537117</v>
      </c>
      <c r="T28" s="18">
        <f t="shared" si="38"/>
        <v>13.036103365485745</v>
      </c>
      <c r="U28" s="18">
        <f t="shared" si="38"/>
        <v>13.95431944828815</v>
      </c>
      <c r="V28" s="18"/>
      <c r="W28" s="18">
        <f t="shared" ref="W28:Z28" si="39">W10/W$18*100</f>
        <v>16.567943029244418</v>
      </c>
      <c r="X28" s="18">
        <f t="shared" si="39"/>
        <v>8.9614954658932557</v>
      </c>
      <c r="Y28" s="18">
        <f t="shared" si="39"/>
        <v>12.159761381466648</v>
      </c>
      <c r="Z28" s="18">
        <f t="shared" si="39"/>
        <v>14.601435869948759</v>
      </c>
      <c r="AA28" s="18"/>
      <c r="AB28" s="18">
        <f t="shared" ref="AB28:AE28" si="40">AB10/AB$18*100</f>
        <v>15.597966812068901</v>
      </c>
      <c r="AC28" s="18">
        <f t="shared" si="40"/>
        <v>7.5235372786219781</v>
      </c>
      <c r="AD28" s="18">
        <f t="shared" si="40"/>
        <v>11.169643812260039</v>
      </c>
      <c r="AE28" s="18">
        <f t="shared" si="40"/>
        <v>13.449651848488141</v>
      </c>
      <c r="AG28" t="str">
        <f>$A$10</f>
        <v>Associate professional occupations</v>
      </c>
      <c r="AH28" s="18">
        <f t="shared" ref="AH28:AK28" si="41">AH10/AH$18*100</f>
        <v>14.820321358458621</v>
      </c>
      <c r="AI28" s="18">
        <f t="shared" si="41"/>
        <v>8.3051697395614958</v>
      </c>
      <c r="AJ28" s="18">
        <f t="shared" si="41"/>
        <v>22.309185628187368</v>
      </c>
      <c r="AK28" s="18">
        <f t="shared" si="41"/>
        <v>12.948169056307121</v>
      </c>
      <c r="AL28" s="18"/>
      <c r="AM28" s="18">
        <f t="shared" ref="AM28:AP28" si="42">AM10/AM$18*100</f>
        <v>16.488901551461581</v>
      </c>
      <c r="AN28" s="18">
        <f t="shared" si="42"/>
        <v>9.0384464656209698</v>
      </c>
      <c r="AO28" s="18">
        <f t="shared" si="42"/>
        <v>21.806818891813734</v>
      </c>
      <c r="AP28" s="18">
        <f t="shared" si="42"/>
        <v>13.9552503271695</v>
      </c>
      <c r="AQ28" s="18"/>
      <c r="AR28" s="18">
        <f t="shared" ref="AR28:AU28" si="43">AR10/AR$18*100</f>
        <v>16.974583423824416</v>
      </c>
      <c r="AS28" s="18">
        <f t="shared" si="43"/>
        <v>9.7563955091231414</v>
      </c>
      <c r="AT28" s="18">
        <f t="shared" si="43"/>
        <v>21.765760580815098</v>
      </c>
      <c r="AU28" s="18">
        <f t="shared" si="43"/>
        <v>14.666249457938592</v>
      </c>
    </row>
    <row r="29" spans="1:47" x14ac:dyDescent="0.2">
      <c r="A29" t="str">
        <f>$A$11</f>
        <v>Administrative and secretarial occupations</v>
      </c>
      <c r="B29" s="18">
        <f t="shared" si="29"/>
        <v>10.433086020891706</v>
      </c>
      <c r="C29" s="18">
        <f t="shared" ref="C29:O29" si="44">C11/C$18*100</f>
        <v>15.811662122343275</v>
      </c>
      <c r="D29" s="18">
        <f t="shared" si="44"/>
        <v>4.2490858390977246</v>
      </c>
      <c r="E29" s="18">
        <f t="shared" si="44"/>
        <v>11.054878345146228</v>
      </c>
      <c r="F29" s="18"/>
      <c r="G29" s="18">
        <f t="shared" si="44"/>
        <v>9.9011623004491511</v>
      </c>
      <c r="H29" s="18">
        <f t="shared" si="44"/>
        <v>14.476798634862936</v>
      </c>
      <c r="I29" s="18">
        <f t="shared" si="44"/>
        <v>3.8498825313672858</v>
      </c>
      <c r="J29" s="18">
        <f t="shared" si="44"/>
        <v>10.456971529542406</v>
      </c>
      <c r="K29" s="18"/>
      <c r="L29" s="18">
        <f t="shared" si="44"/>
        <v>7.4881965508714607</v>
      </c>
      <c r="M29" s="18">
        <f t="shared" si="44"/>
        <v>11.296805098327365</v>
      </c>
      <c r="N29" s="18">
        <f t="shared" si="44"/>
        <v>3.7211236003184975</v>
      </c>
      <c r="O29" s="18">
        <f t="shared" si="44"/>
        <v>8.0630355835320664</v>
      </c>
      <c r="Q29" t="str">
        <f>$A$11</f>
        <v>Administrative and secretarial occupations</v>
      </c>
      <c r="R29" s="18">
        <f t="shared" ref="R29:U29" si="45">R11/R$18*100</f>
        <v>4.7352552691281273</v>
      </c>
      <c r="S29" s="18">
        <f t="shared" si="45"/>
        <v>5.4578832963391903</v>
      </c>
      <c r="T29" s="18">
        <f t="shared" si="45"/>
        <v>1.8160723903367653</v>
      </c>
      <c r="U29" s="18">
        <f t="shared" si="45"/>
        <v>4.3527351552505644</v>
      </c>
      <c r="V29" s="18"/>
      <c r="W29" s="18">
        <f t="shared" ref="W29:Z29" si="46">W11/W$18*100</f>
        <v>4.9808075716123525</v>
      </c>
      <c r="X29" s="18">
        <f t="shared" si="46"/>
        <v>5.692270373026469</v>
      </c>
      <c r="Y29" s="18">
        <f t="shared" si="46"/>
        <v>1.5714860725660276</v>
      </c>
      <c r="Z29" s="18">
        <f t="shared" si="46"/>
        <v>4.5955274574964804</v>
      </c>
      <c r="AA29" s="18"/>
      <c r="AB29" s="18">
        <f t="shared" ref="AB29:AE29" si="47">AB11/AB$18*100</f>
        <v>4.8309624507057665</v>
      </c>
      <c r="AC29" s="18">
        <f t="shared" si="47"/>
        <v>4.466944376847767</v>
      </c>
      <c r="AD29" s="18">
        <f t="shared" si="47"/>
        <v>2.0187963445724688</v>
      </c>
      <c r="AE29" s="18">
        <f t="shared" si="47"/>
        <v>4.3210080686495544</v>
      </c>
      <c r="AG29" t="str">
        <f>$A$11</f>
        <v>Administrative and secretarial occupations</v>
      </c>
      <c r="AH29" s="18">
        <f t="shared" ref="AH29:AK29" si="48">AH11/AH$18*100</f>
        <v>19.530186630868187</v>
      </c>
      <c r="AI29" s="18">
        <f t="shared" si="48"/>
        <v>19.706201249527609</v>
      </c>
      <c r="AJ29" s="18">
        <f t="shared" si="48"/>
        <v>7.9619673358439487</v>
      </c>
      <c r="AK29" s="18">
        <f t="shared" si="48"/>
        <v>18.241081865646745</v>
      </c>
      <c r="AL29" s="18"/>
      <c r="AM29" s="18">
        <f t="shared" ref="AM29:AP29" si="49">AM11/AM$18*100</f>
        <v>17.241304605034216</v>
      </c>
      <c r="AN29" s="18">
        <f t="shared" si="49"/>
        <v>18.174214150784284</v>
      </c>
      <c r="AO29" s="18">
        <f t="shared" si="49"/>
        <v>6.9525069391067795</v>
      </c>
      <c r="AP29" s="18">
        <f t="shared" si="49"/>
        <v>16.477466357542777</v>
      </c>
      <c r="AQ29" s="18"/>
      <c r="AR29" s="18">
        <f t="shared" ref="AR29:AU29" si="50">AR11/AR$18*100</f>
        <v>11.194166294599636</v>
      </c>
      <c r="AS29" s="18">
        <f t="shared" si="50"/>
        <v>14.444442405070784</v>
      </c>
      <c r="AT29" s="18">
        <f t="shared" si="50"/>
        <v>6.0686014612160672</v>
      </c>
      <c r="AU29" s="18">
        <f t="shared" si="50"/>
        <v>11.885885686310271</v>
      </c>
    </row>
    <row r="30" spans="1:47" x14ac:dyDescent="0.2">
      <c r="A30" t="str">
        <f>$A$12</f>
        <v>Skilled trades occupations</v>
      </c>
      <c r="B30" s="18">
        <f t="shared" si="29"/>
        <v>9.9129909253664881</v>
      </c>
      <c r="C30" s="18">
        <f t="shared" ref="C30:O30" si="51">C12/C$18*100</f>
        <v>3.4592873196095844</v>
      </c>
      <c r="D30" s="18">
        <f t="shared" si="51"/>
        <v>23.321713629036935</v>
      </c>
      <c r="E30" s="18">
        <f t="shared" si="51"/>
        <v>10.027361337101556</v>
      </c>
      <c r="F30" s="18"/>
      <c r="G30" s="18">
        <f t="shared" si="51"/>
        <v>8.1393584202118276</v>
      </c>
      <c r="H30" s="18">
        <f t="shared" si="51"/>
        <v>2.901852562602</v>
      </c>
      <c r="I30" s="18">
        <f t="shared" si="51"/>
        <v>22.316776070856374</v>
      </c>
      <c r="J30" s="18">
        <f t="shared" si="51"/>
        <v>8.4522130564289206</v>
      </c>
      <c r="K30" s="18"/>
      <c r="L30" s="18">
        <f t="shared" si="51"/>
        <v>6.9680655289706284</v>
      </c>
      <c r="M30" s="18">
        <f t="shared" si="51"/>
        <v>3.4164422490064879</v>
      </c>
      <c r="N30" s="18">
        <f t="shared" si="51"/>
        <v>23.426891298193038</v>
      </c>
      <c r="O30" s="18">
        <f t="shared" si="51"/>
        <v>8.2166453148545759</v>
      </c>
      <c r="Q30" t="str">
        <f>$A$12</f>
        <v>Skilled trades occupations</v>
      </c>
      <c r="R30" s="18">
        <f t="shared" ref="R30:U30" si="52">R12/R$18*100</f>
        <v>14.642690195718469</v>
      </c>
      <c r="S30" s="18">
        <f t="shared" si="52"/>
        <v>7.676125912427513</v>
      </c>
      <c r="T30" s="18">
        <f t="shared" si="52"/>
        <v>34.003111733667794</v>
      </c>
      <c r="U30" s="18">
        <f t="shared" si="52"/>
        <v>16.857134979722304</v>
      </c>
      <c r="V30" s="18"/>
      <c r="W30" s="18">
        <f t="shared" ref="W30:Z30" si="53">W12/W$18*100</f>
        <v>12.108707089772881</v>
      </c>
      <c r="X30" s="18">
        <f t="shared" si="53"/>
        <v>5.5776802299342956</v>
      </c>
      <c r="Y30" s="18">
        <f t="shared" si="53"/>
        <v>33.697484345660392</v>
      </c>
      <c r="Z30" s="18">
        <f t="shared" si="53"/>
        <v>14.199531854384464</v>
      </c>
      <c r="AA30" s="18"/>
      <c r="AB30" s="18">
        <f t="shared" ref="AB30:AE30" si="54">AB12/AB$18*100</f>
        <v>10.07051970563122</v>
      </c>
      <c r="AC30" s="18">
        <f t="shared" si="54"/>
        <v>6.1704767166400636</v>
      </c>
      <c r="AD30" s="18">
        <f t="shared" si="54"/>
        <v>34.444464026350289</v>
      </c>
      <c r="AE30" s="18">
        <f t="shared" si="54"/>
        <v>13.225174624906677</v>
      </c>
      <c r="AG30" t="str">
        <f>$A$12</f>
        <v>Skilled trades occupations</v>
      </c>
      <c r="AH30" s="18">
        <f t="shared" ref="AH30:AK30" si="55">AH12/AH$18*100</f>
        <v>2.3615995289114409</v>
      </c>
      <c r="AI30" s="18">
        <f t="shared" si="55"/>
        <v>1.8731376472306462</v>
      </c>
      <c r="AJ30" s="18">
        <f t="shared" si="55"/>
        <v>7.0214480459343083</v>
      </c>
      <c r="AK30" s="18">
        <f t="shared" si="55"/>
        <v>2.7043092917770792</v>
      </c>
      <c r="AL30" s="18"/>
      <c r="AM30" s="18">
        <f t="shared" ref="AM30:AP30" si="56">AM12/AM$18*100</f>
        <v>2.2179186670293451</v>
      </c>
      <c r="AN30" s="18">
        <f t="shared" si="56"/>
        <v>1.7755943913911338</v>
      </c>
      <c r="AO30" s="18">
        <f t="shared" si="56"/>
        <v>6.8190065170239702</v>
      </c>
      <c r="AP30" s="18">
        <f t="shared" si="56"/>
        <v>2.5489403010031211</v>
      </c>
      <c r="AQ30" s="18"/>
      <c r="AR30" s="18">
        <f t="shared" ref="AR30:AU30" si="57">AR12/AR$18*100</f>
        <v>2.6411598531438969</v>
      </c>
      <c r="AS30" s="18">
        <f t="shared" si="57"/>
        <v>2.1472067568217015</v>
      </c>
      <c r="AT30" s="18">
        <f t="shared" si="57"/>
        <v>8.2338618892598152</v>
      </c>
      <c r="AU30" s="18">
        <f t="shared" si="57"/>
        <v>3.0999387402634189</v>
      </c>
    </row>
    <row r="31" spans="1:47" x14ac:dyDescent="0.2">
      <c r="A31" t="str">
        <f>$A$13</f>
        <v>Caring, leisure and other service occupations</v>
      </c>
      <c r="B31" s="18">
        <f t="shared" si="29"/>
        <v>7.8495656031088075</v>
      </c>
      <c r="C31" s="18">
        <f t="shared" ref="C31:O31" si="58">C13/C$18*100</f>
        <v>13.90323328237861</v>
      </c>
      <c r="D31" s="18">
        <f t="shared" si="58"/>
        <v>8.7196694021567982</v>
      </c>
      <c r="E31" s="18">
        <f t="shared" si="58"/>
        <v>9.6744729610864155</v>
      </c>
      <c r="F31" s="18"/>
      <c r="G31" s="18">
        <f t="shared" si="58"/>
        <v>7.1380794500695375</v>
      </c>
      <c r="H31" s="18">
        <f t="shared" si="58"/>
        <v>12.899792626221791</v>
      </c>
      <c r="I31" s="18">
        <f t="shared" si="58"/>
        <v>9.5666976826865344</v>
      </c>
      <c r="J31" s="18">
        <f t="shared" si="58"/>
        <v>9.1532133670793652</v>
      </c>
      <c r="K31" s="18"/>
      <c r="L31" s="18">
        <f t="shared" si="58"/>
        <v>8.1986823906951845</v>
      </c>
      <c r="M31" s="18">
        <f t="shared" si="58"/>
        <v>13.504731826104187</v>
      </c>
      <c r="N31" s="18">
        <f t="shared" si="58"/>
        <v>10.055134047353146</v>
      </c>
      <c r="O31" s="18">
        <f t="shared" si="58"/>
        <v>9.9789252466415785</v>
      </c>
      <c r="Q31" t="str">
        <f>$A$13</f>
        <v>Caring, leisure and other service occupations</v>
      </c>
      <c r="R31" s="18">
        <f t="shared" ref="R31:U31" si="59">R13/R$18*100</f>
        <v>4.0277991290674127</v>
      </c>
      <c r="S31" s="18">
        <f t="shared" si="59"/>
        <v>7.6453225385103947</v>
      </c>
      <c r="T31" s="18">
        <f t="shared" si="59"/>
        <v>1.7074418428064939</v>
      </c>
      <c r="U31" s="18">
        <f t="shared" si="59"/>
        <v>4.1751520337384527</v>
      </c>
      <c r="V31" s="18"/>
      <c r="W31" s="18">
        <f t="shared" ref="W31:Z31" si="60">W13/W$18*100</f>
        <v>3.6708318302795173</v>
      </c>
      <c r="X31" s="18">
        <f t="shared" si="60"/>
        <v>7.3350997889558345</v>
      </c>
      <c r="Y31" s="18">
        <f t="shared" si="60"/>
        <v>1.7486093531977696</v>
      </c>
      <c r="Z31" s="18">
        <f t="shared" si="60"/>
        <v>4.0155595368358084</v>
      </c>
      <c r="AA31" s="18"/>
      <c r="AB31" s="18">
        <f t="shared" ref="AB31:AE31" si="61">AB13/AB$18*100</f>
        <v>4.8371200615438523</v>
      </c>
      <c r="AC31" s="18">
        <f t="shared" si="61"/>
        <v>8.5678688819962385</v>
      </c>
      <c r="AD31" s="18">
        <f t="shared" si="61"/>
        <v>2.368598021420147</v>
      </c>
      <c r="AE31" s="18">
        <f t="shared" si="61"/>
        <v>5.1158714538918435</v>
      </c>
      <c r="AG31" t="str">
        <f>$A$13</f>
        <v>Caring, leisure and other service occupations</v>
      </c>
      <c r="AH31" s="18">
        <f t="shared" ref="AH31:AK31" si="62">AH13/AH$18*100</f>
        <v>13.951360415358833</v>
      </c>
      <c r="AI31" s="18">
        <f t="shared" si="62"/>
        <v>16.257125388438588</v>
      </c>
      <c r="AJ31" s="18">
        <f t="shared" si="62"/>
        <v>19.42062544058091</v>
      </c>
      <c r="AK31" s="18">
        <f t="shared" si="62"/>
        <v>15.570980733115283</v>
      </c>
      <c r="AL31" s="18"/>
      <c r="AM31" s="18">
        <f t="shared" ref="AM31:AP31" si="63">AM13/AM$18*100</f>
        <v>12.310489232912401</v>
      </c>
      <c r="AN31" s="18">
        <f t="shared" si="63"/>
        <v>15.241976637084337</v>
      </c>
      <c r="AO31" s="18">
        <f t="shared" si="63"/>
        <v>20.213041333386077</v>
      </c>
      <c r="AP31" s="18">
        <f t="shared" si="63"/>
        <v>14.430277846898102</v>
      </c>
      <c r="AQ31" s="18"/>
      <c r="AR31" s="18">
        <f t="shared" ref="AR31:AU31" si="64">AR13/AR$18*100</f>
        <v>12.886958927081057</v>
      </c>
      <c r="AS31" s="18">
        <f t="shared" si="64"/>
        <v>15.779954501184884</v>
      </c>
      <c r="AT31" s="18">
        <f t="shared" si="64"/>
        <v>20.65472533449476</v>
      </c>
      <c r="AU31" s="18">
        <f t="shared" si="64"/>
        <v>14.947014235162277</v>
      </c>
    </row>
    <row r="32" spans="1:47" x14ac:dyDescent="0.2">
      <c r="A32" t="str">
        <f>$A$14</f>
        <v>Sales and customer service occupations</v>
      </c>
      <c r="B32" s="18">
        <f t="shared" si="29"/>
        <v>4.8116930102639417</v>
      </c>
      <c r="C32" s="18">
        <f t="shared" ref="C32:O32" si="65">C14/C$18*100</f>
        <v>15.942195334880607</v>
      </c>
      <c r="D32" s="18">
        <f t="shared" si="65"/>
        <v>3.907484627712944</v>
      </c>
      <c r="E32" s="18">
        <f t="shared" si="65"/>
        <v>7.807255145421367</v>
      </c>
      <c r="F32" s="18"/>
      <c r="G32" s="18">
        <f t="shared" si="65"/>
        <v>4.456291890042392</v>
      </c>
      <c r="H32" s="18">
        <f t="shared" si="65"/>
        <v>16.140877515555307</v>
      </c>
      <c r="I32" s="18">
        <f t="shared" si="65"/>
        <v>2.7636510614091927</v>
      </c>
      <c r="J32" s="18">
        <f t="shared" si="65"/>
        <v>7.6767169992537729</v>
      </c>
      <c r="K32" s="18"/>
      <c r="L32" s="18">
        <f t="shared" si="65"/>
        <v>4.2057190032839236</v>
      </c>
      <c r="M32" s="18">
        <f t="shared" si="65"/>
        <v>15.217746064001844</v>
      </c>
      <c r="N32" s="18">
        <f t="shared" si="65"/>
        <v>2.2192227754391336</v>
      </c>
      <c r="O32" s="18">
        <f t="shared" si="65"/>
        <v>7.0954190119143279</v>
      </c>
      <c r="Q32" t="str">
        <f>$A$14</f>
        <v>Sales and customer service occupations</v>
      </c>
      <c r="R32" s="18">
        <f t="shared" ref="R32:U32" si="66">R14/R$18*100</f>
        <v>4.116228004984877</v>
      </c>
      <c r="S32" s="18">
        <f t="shared" si="66"/>
        <v>19.355210032135854</v>
      </c>
      <c r="T32" s="18">
        <f t="shared" si="66"/>
        <v>3.5152262995899646</v>
      </c>
      <c r="U32" s="18">
        <f t="shared" si="66"/>
        <v>6.2758904485900446</v>
      </c>
      <c r="V32" s="18"/>
      <c r="W32" s="18">
        <f t="shared" ref="W32:Z32" si="67">W14/W$18*100</f>
        <v>4.0093323308622209</v>
      </c>
      <c r="X32" s="18">
        <f t="shared" si="67"/>
        <v>19.34977925813455</v>
      </c>
      <c r="Y32" s="18">
        <f t="shared" si="67"/>
        <v>2.7407603239621339</v>
      </c>
      <c r="Z32" s="18">
        <f t="shared" si="67"/>
        <v>6.4622067542948987</v>
      </c>
      <c r="AA32" s="18"/>
      <c r="AB32" s="18">
        <f>AB14/AB$18*100</f>
        <v>4.1540712892309788</v>
      </c>
      <c r="AC32" s="18">
        <f t="shared" ref="AC32:AE32" si="68">AC14/AC$18*100</f>
        <v>18.201120038279349</v>
      </c>
      <c r="AD32" s="18">
        <f t="shared" si="68"/>
        <v>2.2046445423726366</v>
      </c>
      <c r="AE32" s="18">
        <f t="shared" si="68"/>
        <v>6.3650594075851243</v>
      </c>
      <c r="AG32" t="str">
        <f>$A$14</f>
        <v>Sales and customer service occupations</v>
      </c>
      <c r="AH32" s="18">
        <f t="shared" ref="AH32:AK32" si="69">AH14/AH$18*100</f>
        <v>5.9220656063231001</v>
      </c>
      <c r="AI32" s="18">
        <f t="shared" si="69"/>
        <v>14.658401320782882</v>
      </c>
      <c r="AJ32" s="18">
        <f t="shared" si="69"/>
        <v>4.5060874382210887</v>
      </c>
      <c r="AK32" s="18">
        <f t="shared" si="69"/>
        <v>9.4492222093495748</v>
      </c>
      <c r="AL32" s="18"/>
      <c r="AM32" s="18">
        <f t="shared" ref="AM32:AP32" si="70">AM14/AM$18*100</f>
        <v>5.1230622652654478</v>
      </c>
      <c r="AN32" s="18">
        <f t="shared" si="70"/>
        <v>14.790248006669282</v>
      </c>
      <c r="AO32" s="18">
        <f t="shared" si="70"/>
        <v>2.7948227042723364</v>
      </c>
      <c r="AP32" s="18">
        <f t="shared" si="70"/>
        <v>8.9241830773146607</v>
      </c>
      <c r="AQ32" s="18"/>
      <c r="AR32" s="18">
        <f t="shared" ref="AR32:AU32" si="71">AR14/AR$18*100</f>
        <v>4.2777506190158503</v>
      </c>
      <c r="AS32" s="18">
        <f t="shared" si="71"/>
        <v>13.842816236828313</v>
      </c>
      <c r="AT32" s="18">
        <f t="shared" si="71"/>
        <v>2.2393258897252335</v>
      </c>
      <c r="AU32" s="18">
        <f t="shared" si="71"/>
        <v>7.8415533675198335</v>
      </c>
    </row>
    <row r="33" spans="1:47" x14ac:dyDescent="0.2">
      <c r="A33" t="str">
        <f>$A$15</f>
        <v>Process, plant and machine operatives</v>
      </c>
      <c r="B33" s="18">
        <f t="shared" si="29"/>
        <v>5.4254018103447725</v>
      </c>
      <c r="C33" s="18">
        <f t="shared" ref="C33:O33" si="72">C15/C$18*100</f>
        <v>2.4326112701213725</v>
      </c>
      <c r="D33" s="18">
        <f t="shared" si="72"/>
        <v>5.325283521130725</v>
      </c>
      <c r="E33" s="18">
        <f t="shared" si="72"/>
        <v>4.5706315007866367</v>
      </c>
      <c r="F33" s="18"/>
      <c r="G33" s="18">
        <f t="shared" si="72"/>
        <v>4.3948475350046712</v>
      </c>
      <c r="H33" s="18">
        <f t="shared" si="72"/>
        <v>2.6277425181030263</v>
      </c>
      <c r="I33" s="18">
        <f t="shared" si="72"/>
        <v>5.3010193149779203</v>
      </c>
      <c r="J33" s="18">
        <f t="shared" si="72"/>
        <v>3.9929134655840985</v>
      </c>
      <c r="K33" s="18"/>
      <c r="L33" s="18">
        <f t="shared" si="72"/>
        <v>4.1305552039983748</v>
      </c>
      <c r="M33" s="18">
        <f t="shared" si="72"/>
        <v>3.4830614908648658</v>
      </c>
      <c r="N33" s="18">
        <f t="shared" si="72"/>
        <v>5.9445503759828728</v>
      </c>
      <c r="O33" s="18">
        <f t="shared" si="72"/>
        <v>4.1946067607051631</v>
      </c>
      <c r="Q33" t="str">
        <f>$A$15</f>
        <v>Process, plant and machine operatives</v>
      </c>
      <c r="R33" s="18">
        <f t="shared" ref="R33:U33" si="73">R15/R$18*100</f>
        <v>8.0557138875016925</v>
      </c>
      <c r="S33" s="18">
        <f t="shared" si="73"/>
        <v>6.7449263206642973</v>
      </c>
      <c r="T33" s="18">
        <f t="shared" si="73"/>
        <v>7.4443801621961052</v>
      </c>
      <c r="U33" s="18">
        <f t="shared" si="73"/>
        <v>7.7587222143972001</v>
      </c>
      <c r="V33" s="18"/>
      <c r="W33" s="18">
        <f t="shared" ref="W33:Z33" si="74">W15/W$18*100</f>
        <v>6.7248934170671442</v>
      </c>
      <c r="X33" s="18">
        <f t="shared" si="74"/>
        <v>7.2512324782672808</v>
      </c>
      <c r="Y33" s="18">
        <f t="shared" si="74"/>
        <v>7.6601819609403003</v>
      </c>
      <c r="Z33" s="18">
        <f t="shared" si="74"/>
        <v>6.954842823445885</v>
      </c>
      <c r="AA33" s="18"/>
      <c r="AB33" s="18">
        <f t="shared" ref="AB33:AE33" si="75">AB15/AB$18*100</f>
        <v>6.4476267016282449</v>
      </c>
      <c r="AC33" s="18">
        <f t="shared" si="75"/>
        <v>7.9610279955821888</v>
      </c>
      <c r="AD33" s="18">
        <f t="shared" si="75"/>
        <v>8.5655561731569225</v>
      </c>
      <c r="AE33" s="18">
        <f t="shared" si="75"/>
        <v>7.0539395179046851</v>
      </c>
      <c r="AG33" t="str">
        <f>$A$15</f>
        <v>Process, plant and machine operatives</v>
      </c>
      <c r="AH33" s="18">
        <f t="shared" ref="AH33:AK33" si="76">AH15/AH$18*100</f>
        <v>1.2258713848180638</v>
      </c>
      <c r="AI33" s="18">
        <f t="shared" si="76"/>
        <v>0.81054844887343824</v>
      </c>
      <c r="AJ33" s="18">
        <f t="shared" si="76"/>
        <v>2.0914523590236809</v>
      </c>
      <c r="AK33" s="18">
        <f t="shared" si="76"/>
        <v>1.1522818683342186</v>
      </c>
      <c r="AL33" s="18"/>
      <c r="AM33" s="18">
        <f t="shared" ref="AM33:AP33" si="77">AM15/AM$18*100</f>
        <v>0.91890539402122351</v>
      </c>
      <c r="AN33" s="18">
        <f t="shared" si="77"/>
        <v>0.68171160934206332</v>
      </c>
      <c r="AO33" s="18">
        <f t="shared" si="77"/>
        <v>2.0884109127329333</v>
      </c>
      <c r="AP33" s="18">
        <f t="shared" si="77"/>
        <v>0.9506119165589817</v>
      </c>
      <c r="AQ33" s="18"/>
      <c r="AR33" s="18">
        <f t="shared" ref="AR33:AU33" si="78">AR15/AR$18*100</f>
        <v>0.89900068505862762</v>
      </c>
      <c r="AS33" s="18">
        <f t="shared" si="78"/>
        <v>1.4193276896370435</v>
      </c>
      <c r="AT33" s="18">
        <f t="shared" si="78"/>
        <v>2.3302317651621314</v>
      </c>
      <c r="AU33" s="18">
        <f t="shared" si="78"/>
        <v>1.2735163942489751</v>
      </c>
    </row>
    <row r="34" spans="1:47" x14ac:dyDescent="0.2">
      <c r="A34" t="str">
        <f>$A$16</f>
        <v>Elementary occupations</v>
      </c>
      <c r="B34" s="18">
        <f t="shared" si="29"/>
        <v>7.5018196668063242</v>
      </c>
      <c r="C34" s="18">
        <f t="shared" ref="C34:O34" si="79">C16/C$18*100</f>
        <v>23.450774028045423</v>
      </c>
      <c r="D34" s="18">
        <f t="shared" si="79"/>
        <v>4.2394229336227021</v>
      </c>
      <c r="E34" s="18">
        <f t="shared" si="79"/>
        <v>11.511589473153393</v>
      </c>
      <c r="F34" s="18"/>
      <c r="G34" s="18">
        <f t="shared" si="79"/>
        <v>6.1688122348008934</v>
      </c>
      <c r="H34" s="18">
        <f t="shared" si="79"/>
        <v>21.285831005589635</v>
      </c>
      <c r="I34" s="18">
        <f t="shared" si="79"/>
        <v>3.6894395574856049</v>
      </c>
      <c r="J34" s="18">
        <f t="shared" si="79"/>
        <v>10.297367381704312</v>
      </c>
      <c r="K34" s="18"/>
      <c r="L34" s="18">
        <f t="shared" si="79"/>
        <v>5.5154273963835587</v>
      </c>
      <c r="M34" s="18">
        <f t="shared" si="79"/>
        <v>19.643724172947213</v>
      </c>
      <c r="N34" s="18">
        <f t="shared" si="79"/>
        <v>4.4221390635412297</v>
      </c>
      <c r="O34" s="18">
        <f t="shared" si="79"/>
        <v>9.423502905264467</v>
      </c>
      <c r="Q34" t="str">
        <f>$A$16</f>
        <v>Elementary occupations</v>
      </c>
      <c r="R34" s="18">
        <f t="shared" ref="R34:U34" si="80">R16/R$18*100</f>
        <v>8.7132512355644458</v>
      </c>
      <c r="S34" s="18">
        <f t="shared" si="80"/>
        <v>30.738799615910533</v>
      </c>
      <c r="T34" s="18">
        <f t="shared" si="80"/>
        <v>4.359482834109742</v>
      </c>
      <c r="U34" s="18">
        <f t="shared" si="80"/>
        <v>11.250052786330034</v>
      </c>
      <c r="V34" s="18"/>
      <c r="W34" s="18">
        <f t="shared" ref="W34:Z34" si="81">W16/W$18*100</f>
        <v>7.2184535689130023</v>
      </c>
      <c r="X34" s="18">
        <f t="shared" si="81"/>
        <v>26.699739674812328</v>
      </c>
      <c r="Y34" s="18">
        <f t="shared" si="81"/>
        <v>4.4334757953782509</v>
      </c>
      <c r="Z34" s="18">
        <f t="shared" si="81"/>
        <v>10.158571983132168</v>
      </c>
      <c r="AA34" s="18"/>
      <c r="AB34" s="18">
        <f t="shared" ref="AB34:AE34" si="82">AB16/AB$18*100</f>
        <v>6.2291553008607226</v>
      </c>
      <c r="AC34" s="18">
        <f t="shared" si="82"/>
        <v>24.141204576749065</v>
      </c>
      <c r="AD34" s="18">
        <f t="shared" si="82"/>
        <v>5.5303754577211892</v>
      </c>
      <c r="AE34" s="18">
        <f t="shared" si="82"/>
        <v>9.3310609318185556</v>
      </c>
      <c r="AG34" t="str">
        <f>$A$16</f>
        <v>Elementary occupations</v>
      </c>
      <c r="AH34" s="18">
        <f t="shared" ref="AH34:AK34" si="83">AH16/AH$18*100</f>
        <v>5.5676599237000186</v>
      </c>
      <c r="AI34" s="18">
        <f t="shared" si="83"/>
        <v>20.709407683559249</v>
      </c>
      <c r="AJ34" s="18">
        <f t="shared" si="83"/>
        <v>4.0562064441098533</v>
      </c>
      <c r="AK34" s="18">
        <f t="shared" si="83"/>
        <v>11.792015570647642</v>
      </c>
      <c r="AL34" s="18"/>
      <c r="AM34" s="18">
        <f t="shared" ref="AM34:AP34" si="84">AM16/AM$18*100</f>
        <v>4.6029664399838177</v>
      </c>
      <c r="AN34" s="18">
        <f t="shared" si="84"/>
        <v>19.007112181002444</v>
      </c>
      <c r="AO34" s="18">
        <f t="shared" si="84"/>
        <v>2.6762423226448555</v>
      </c>
      <c r="AP34" s="18">
        <f t="shared" si="84"/>
        <v>10.439929004571121</v>
      </c>
      <c r="AQ34" s="18"/>
      <c r="AR34" s="18">
        <f t="shared" ref="AR34:AU34" si="85">AR16/AR$18*100</f>
        <v>4.5200111404044812</v>
      </c>
      <c r="AS34" s="18">
        <f t="shared" si="85"/>
        <v>17.570997117059704</v>
      </c>
      <c r="AT34" s="18">
        <f t="shared" si="85"/>
        <v>2.8939015338905043</v>
      </c>
      <c r="AU34" s="18">
        <f t="shared" si="85"/>
        <v>9.5179414967187661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6.6331145442436963</v>
      </c>
      <c r="C44" s="27">
        <f t="shared" ref="C44:E44" si="93">H8-C8</f>
        <v>4.9475166207336549</v>
      </c>
      <c r="D44" s="27">
        <f t="shared" si="93"/>
        <v>0.90982574321029652</v>
      </c>
      <c r="E44" s="27">
        <f t="shared" si="93"/>
        <v>12.490456908187667</v>
      </c>
      <c r="F44" s="27"/>
      <c r="G44" s="27">
        <f>L8-G8</f>
        <v>9.4854436265642335</v>
      </c>
      <c r="H44" s="27">
        <f t="shared" ref="H44:J44" si="94">M8-H8</f>
        <v>4.0703317563016359</v>
      </c>
      <c r="I44" s="27">
        <f t="shared" si="94"/>
        <v>2.7682807309526147</v>
      </c>
      <c r="J44" s="27">
        <f t="shared" si="94"/>
        <v>16.324056113818472</v>
      </c>
      <c r="K44" s="27"/>
      <c r="L44" s="27">
        <f>L8-B8</f>
        <v>16.11855817080793</v>
      </c>
      <c r="M44" s="27">
        <f t="shared" ref="M44:O44" si="95">M8-C8</f>
        <v>9.0178483770352909</v>
      </c>
      <c r="N44" s="27">
        <f t="shared" si="95"/>
        <v>3.6781064741629113</v>
      </c>
      <c r="O44" s="27">
        <f t="shared" si="95"/>
        <v>28.814513022006139</v>
      </c>
      <c r="Q44" t="str">
        <f>$A$8</f>
        <v>Managers, directors and senior officials</v>
      </c>
      <c r="R44" s="27">
        <f>W8-R8</f>
        <v>3.1768548378399188</v>
      </c>
      <c r="S44" s="27">
        <f t="shared" ref="S44:S52" si="96">X8-S8</f>
        <v>1.7579611793211272</v>
      </c>
      <c r="T44" s="27">
        <f t="shared" ref="T44:T52" si="97">Y8-T8</f>
        <v>9.5206562363944869E-2</v>
      </c>
      <c r="U44" s="27">
        <f t="shared" ref="U44:U52" si="98">Z8-U8</f>
        <v>5.0300225795249958</v>
      </c>
      <c r="V44" s="27"/>
      <c r="W44" s="27">
        <f>AB8-W8</f>
        <v>2.5798494478377521</v>
      </c>
      <c r="X44" s="27">
        <f t="shared" ref="X44:X52" si="99">AC8-X8</f>
        <v>1.4484420092951682</v>
      </c>
      <c r="Y44" s="27">
        <f t="shared" ref="Y44:Y52" si="100">AD8-Y8</f>
        <v>1.9757491138672769</v>
      </c>
      <c r="Z44" s="27">
        <f t="shared" ref="Z44:Z52" si="101">AE8-Z8</f>
        <v>6.0040405710001892</v>
      </c>
      <c r="AA44" s="27"/>
      <c r="AB44" s="27">
        <f>AB8-R8</f>
        <v>5.7567042856776709</v>
      </c>
      <c r="AC44" s="27">
        <f t="shared" ref="AC44:AC52" si="102">AC8-S8</f>
        <v>3.2064031886162954</v>
      </c>
      <c r="AD44" s="27">
        <f t="shared" ref="AD44:AD52" si="103">AD8-T8</f>
        <v>2.0709556762312218</v>
      </c>
      <c r="AE44" s="27">
        <f t="shared" ref="AE44:AE52" si="104">AE8-U8</f>
        <v>11.034063150525185</v>
      </c>
      <c r="AG44" t="str">
        <f>$A$8</f>
        <v>Managers, directors and senior officials</v>
      </c>
      <c r="AH44" s="27">
        <f>AM8-AH8</f>
        <v>3.4562597064037455</v>
      </c>
      <c r="AI44" s="27">
        <f t="shared" ref="AI44:AI52" si="105">AN8-AI8</f>
        <v>3.1895554414125202</v>
      </c>
      <c r="AJ44" s="27">
        <f t="shared" ref="AJ44:AJ52" si="106">AO8-AJ8</f>
        <v>0.81461918084636054</v>
      </c>
      <c r="AK44" s="27">
        <f t="shared" ref="AK44:AK52" si="107">AP8-AK8</f>
        <v>7.4604343286626218</v>
      </c>
      <c r="AL44" s="27"/>
      <c r="AM44" s="27">
        <f>AR8-AM8</f>
        <v>6.9055941787264743</v>
      </c>
      <c r="AN44" s="27">
        <f t="shared" ref="AN44:AN52" si="108">AS8-AN8</f>
        <v>2.6218897470064757</v>
      </c>
      <c r="AO44" s="27">
        <f t="shared" ref="AO44:AO52" si="109">AT8-AO8</f>
        <v>0.79253161708533693</v>
      </c>
      <c r="AP44" s="27">
        <f t="shared" ref="AP44:AP52" si="110">AU8-AP8</f>
        <v>10.32001554281829</v>
      </c>
      <c r="AQ44" s="27"/>
      <c r="AR44" s="27">
        <f>AR8-AH8</f>
        <v>10.36185388513022</v>
      </c>
      <c r="AS44" s="27">
        <f t="shared" ref="AS44:AS52" si="111">AS8-AI8</f>
        <v>5.8114451884189959</v>
      </c>
      <c r="AT44" s="27">
        <f t="shared" ref="AT44:AT52" si="112">AT8-AJ8</f>
        <v>1.6071507979316975</v>
      </c>
      <c r="AU44" s="27">
        <f t="shared" ref="AU44:AU52" si="113">AU8-AK8</f>
        <v>17.780449871480911</v>
      </c>
    </row>
    <row r="45" spans="1:47" x14ac:dyDescent="0.2">
      <c r="A45" t="str">
        <f>$A$9</f>
        <v>Professional occupations</v>
      </c>
      <c r="B45" s="27">
        <f t="shared" ref="B45:B54" si="114">G9-B9</f>
        <v>18.053077652071622</v>
      </c>
      <c r="C45" s="27">
        <f t="shared" ref="C45:C54" si="115">H9-C9</f>
        <v>7.024997015649241</v>
      </c>
      <c r="D45" s="27">
        <f t="shared" ref="D45:D54" si="116">I9-D9</f>
        <v>-0.55247240620024129</v>
      </c>
      <c r="E45" s="27">
        <f t="shared" ref="E45:E54" si="117">J9-E9</f>
        <v>24.525602261520618</v>
      </c>
      <c r="F45" s="27"/>
      <c r="G45" s="27">
        <f t="shared" ref="G45:G54" si="118">L9-G9</f>
        <v>27.595102749286411</v>
      </c>
      <c r="H45" s="27">
        <f t="shared" ref="H45:H54" si="119">M9-H9</f>
        <v>8.0600344088864588</v>
      </c>
      <c r="I45" s="27">
        <f t="shared" ref="I45:I54" si="120">N9-I9</f>
        <v>0.56337785756841186</v>
      </c>
      <c r="J45" s="27">
        <f t="shared" ref="J45:J54" si="121">O9-J9</f>
        <v>36.218515015741303</v>
      </c>
      <c r="K45" s="27"/>
      <c r="L45" s="27">
        <f t="shared" ref="L45:L54" si="122">L9-B9</f>
        <v>45.648180401358033</v>
      </c>
      <c r="M45" s="27">
        <f t="shared" ref="M45:M54" si="123">M9-C9</f>
        <v>15.0850314245357</v>
      </c>
      <c r="N45" s="27">
        <f t="shared" ref="N45:N54" si="124">N9-D9</f>
        <v>1.090545136817056E-2</v>
      </c>
      <c r="O45" s="27">
        <f t="shared" ref="O45:O54" si="125">O9-E9</f>
        <v>60.744117277261921</v>
      </c>
      <c r="Q45" t="str">
        <f>$A$9</f>
        <v>Professional occupations</v>
      </c>
      <c r="R45" s="27">
        <f t="shared" ref="R45:R52" si="126">W9-R9</f>
        <v>8.9147220395735758</v>
      </c>
      <c r="S45" s="27">
        <f t="shared" si="96"/>
        <v>2.9750869704808061</v>
      </c>
      <c r="T45" s="27">
        <f t="shared" si="97"/>
        <v>-1.515885913350342</v>
      </c>
      <c r="U45" s="27">
        <f t="shared" si="98"/>
        <v>10.373923096704047</v>
      </c>
      <c r="V45" s="27"/>
      <c r="W45" s="27">
        <f t="shared" ref="W45:W52" si="127">AB9-W9</f>
        <v>13.179660890248925</v>
      </c>
      <c r="X45" s="27">
        <f t="shared" si="99"/>
        <v>3.2764036539482788</v>
      </c>
      <c r="Y45" s="27">
        <f t="shared" si="100"/>
        <v>-0.37889519301112529</v>
      </c>
      <c r="Z45" s="27">
        <f t="shared" si="101"/>
        <v>16.077169351186072</v>
      </c>
      <c r="AA45" s="27"/>
      <c r="AB45" s="27">
        <f t="shared" ref="AB45:AB52" si="128">AB9-R9</f>
        <v>22.094382929822501</v>
      </c>
      <c r="AC45" s="27">
        <f t="shared" si="102"/>
        <v>6.2514906244290849</v>
      </c>
      <c r="AD45" s="27">
        <f t="shared" si="103"/>
        <v>-1.8947811063614672</v>
      </c>
      <c r="AE45" s="27">
        <f t="shared" si="104"/>
        <v>26.451092447890119</v>
      </c>
      <c r="AG45" t="str">
        <f>$A$9</f>
        <v>Professional occupations</v>
      </c>
      <c r="AH45" s="27">
        <f t="shared" ref="AH45:AH52" si="129">AM9-AH9</f>
        <v>9.1383556124980387</v>
      </c>
      <c r="AI45" s="27">
        <f t="shared" si="105"/>
        <v>4.0499100451684455</v>
      </c>
      <c r="AJ45" s="27">
        <f t="shared" si="106"/>
        <v>0.96341350715010243</v>
      </c>
      <c r="AK45" s="27">
        <f t="shared" si="107"/>
        <v>14.151679164816599</v>
      </c>
      <c r="AL45" s="27"/>
      <c r="AM45" s="27">
        <f t="shared" ref="AM45:AM52" si="130">AR9-AM9</f>
        <v>14.415441859037401</v>
      </c>
      <c r="AN45" s="27">
        <f t="shared" si="108"/>
        <v>4.7836307549381658</v>
      </c>
      <c r="AO45" s="27">
        <f t="shared" si="109"/>
        <v>0.94227305057953359</v>
      </c>
      <c r="AP45" s="27">
        <f t="shared" si="110"/>
        <v>20.141345664555089</v>
      </c>
      <c r="AQ45" s="27"/>
      <c r="AR45" s="27">
        <f t="shared" ref="AR45:AR52" si="131">AR9-AH9</f>
        <v>23.553797471535439</v>
      </c>
      <c r="AS45" s="27">
        <f t="shared" si="111"/>
        <v>8.8335408001066114</v>
      </c>
      <c r="AT45" s="27">
        <f t="shared" si="112"/>
        <v>1.905686557729636</v>
      </c>
      <c r="AU45" s="27">
        <f t="shared" si="113"/>
        <v>34.293024829371689</v>
      </c>
    </row>
    <row r="46" spans="1:47" x14ac:dyDescent="0.2">
      <c r="A46" t="str">
        <f>$A$10</f>
        <v>Associate professional occupations</v>
      </c>
      <c r="B46" s="27">
        <f t="shared" si="114"/>
        <v>7.6341961895001589</v>
      </c>
      <c r="C46" s="27">
        <f t="shared" si="115"/>
        <v>3.3328522005618311</v>
      </c>
      <c r="D46" s="27">
        <f t="shared" si="116"/>
        <v>-1.7624315118128493</v>
      </c>
      <c r="E46" s="27">
        <f t="shared" si="117"/>
        <v>9.2046168782491407</v>
      </c>
      <c r="F46" s="27"/>
      <c r="G46" s="27">
        <f t="shared" si="118"/>
        <v>4.5165222567617036</v>
      </c>
      <c r="H46" s="27">
        <f t="shared" si="119"/>
        <v>1.276142697708341</v>
      </c>
      <c r="I46" s="27">
        <f t="shared" si="120"/>
        <v>1.6521019995588588</v>
      </c>
      <c r="J46" s="27">
        <f t="shared" si="121"/>
        <v>7.4447669540288928</v>
      </c>
      <c r="K46" s="27"/>
      <c r="L46" s="27">
        <f t="shared" si="122"/>
        <v>12.150718446261862</v>
      </c>
      <c r="M46" s="27">
        <f t="shared" si="123"/>
        <v>4.6089948982701721</v>
      </c>
      <c r="N46" s="27">
        <f t="shared" si="124"/>
        <v>-0.11032951225399046</v>
      </c>
      <c r="O46" s="27">
        <f t="shared" si="125"/>
        <v>16.649383832278033</v>
      </c>
      <c r="Q46" t="str">
        <f>$A$10</f>
        <v>Associate professional occupations</v>
      </c>
      <c r="R46" s="27">
        <f t="shared" si="126"/>
        <v>2.8041187182717735</v>
      </c>
      <c r="S46" s="27">
        <f t="shared" si="96"/>
        <v>1.552037319437539</v>
      </c>
      <c r="T46" s="27">
        <f t="shared" si="97"/>
        <v>-1.517170323407325</v>
      </c>
      <c r="U46" s="27">
        <f t="shared" si="98"/>
        <v>2.8389857143019839</v>
      </c>
      <c r="V46" s="27"/>
      <c r="W46" s="27">
        <f>AB10-W10</f>
        <v>-0.40262320963039855</v>
      </c>
      <c r="X46" s="27">
        <f t="shared" si="99"/>
        <v>-0.36017173095861565</v>
      </c>
      <c r="Y46" s="27">
        <f t="shared" si="100"/>
        <v>0.38784516147601877</v>
      </c>
      <c r="Z46" s="27">
        <f t="shared" si="101"/>
        <v>-0.37494977911299543</v>
      </c>
      <c r="AA46" s="27"/>
      <c r="AB46" s="27">
        <f t="shared" si="128"/>
        <v>2.401495508641375</v>
      </c>
      <c r="AC46" s="27">
        <f t="shared" si="102"/>
        <v>1.1918655884789233</v>
      </c>
      <c r="AD46" s="27">
        <f t="shared" si="103"/>
        <v>-1.1293251619313063</v>
      </c>
      <c r="AE46" s="27">
        <f t="shared" si="104"/>
        <v>2.4640359351889884</v>
      </c>
      <c r="AG46" t="str">
        <f>$A$10</f>
        <v>Associate professional occupations</v>
      </c>
      <c r="AH46" s="27">
        <f t="shared" si="129"/>
        <v>4.8300774712283463</v>
      </c>
      <c r="AI46" s="27">
        <f t="shared" si="105"/>
        <v>1.7808148811242965</v>
      </c>
      <c r="AJ46" s="27">
        <f t="shared" si="106"/>
        <v>-0.24526118840553579</v>
      </c>
      <c r="AK46" s="27">
        <f t="shared" si="107"/>
        <v>6.365631163947107</v>
      </c>
      <c r="AL46" s="27"/>
      <c r="AM46" s="27">
        <f t="shared" si="130"/>
        <v>4.9191454663921022</v>
      </c>
      <c r="AN46" s="27">
        <f t="shared" si="108"/>
        <v>1.636314428666962</v>
      </c>
      <c r="AO46" s="27">
        <f t="shared" si="109"/>
        <v>1.2642568380828418</v>
      </c>
      <c r="AP46" s="27">
        <f t="shared" si="110"/>
        <v>7.8197167331419095</v>
      </c>
      <c r="AQ46" s="27"/>
      <c r="AR46" s="27">
        <f t="shared" si="131"/>
        <v>9.7492229376204484</v>
      </c>
      <c r="AS46" s="27">
        <f t="shared" si="111"/>
        <v>3.4171293097912585</v>
      </c>
      <c r="AT46" s="27">
        <f t="shared" si="112"/>
        <v>1.018995649677306</v>
      </c>
      <c r="AU46" s="27">
        <f t="shared" si="113"/>
        <v>14.185347897089017</v>
      </c>
    </row>
    <row r="47" spans="1:47" x14ac:dyDescent="0.2">
      <c r="A47" t="str">
        <f>$A$11</f>
        <v>Administrative and secretarial occupations</v>
      </c>
      <c r="B47" s="27">
        <f t="shared" si="114"/>
        <v>-1.4041378011005961</v>
      </c>
      <c r="C47" s="27">
        <f t="shared" si="115"/>
        <v>-0.56709419463224009</v>
      </c>
      <c r="D47" s="27">
        <f t="shared" si="116"/>
        <v>-0.74729498994914945</v>
      </c>
      <c r="E47" s="27">
        <f t="shared" si="117"/>
        <v>-2.7185269856819758</v>
      </c>
      <c r="F47" s="27"/>
      <c r="G47" s="27">
        <f t="shared" si="118"/>
        <v>-8.3749157220241557</v>
      </c>
      <c r="H47" s="27">
        <f t="shared" si="119"/>
        <v>-6.1178001096693357</v>
      </c>
      <c r="I47" s="27">
        <f t="shared" si="120"/>
        <v>0.41375909757091556</v>
      </c>
      <c r="J47" s="27">
        <f t="shared" si="121"/>
        <v>-14.078956734122585</v>
      </c>
      <c r="K47" s="27"/>
      <c r="L47" s="27">
        <f t="shared" si="122"/>
        <v>-9.7790535231247517</v>
      </c>
      <c r="M47" s="27">
        <f t="shared" si="123"/>
        <v>-6.6848943043015758</v>
      </c>
      <c r="N47" s="27">
        <f t="shared" si="124"/>
        <v>-0.33353589237823389</v>
      </c>
      <c r="O47" s="27">
        <f t="shared" si="125"/>
        <v>-16.797483719804561</v>
      </c>
      <c r="Q47" t="str">
        <f>$A$11</f>
        <v>Administrative and secretarial occupations</v>
      </c>
      <c r="R47" s="27">
        <f t="shared" si="126"/>
        <v>0.62810483970409869</v>
      </c>
      <c r="S47" s="27">
        <f t="shared" si="96"/>
        <v>0.71218006233350906</v>
      </c>
      <c r="T47" s="27">
        <f t="shared" si="97"/>
        <v>-0.28638663320270241</v>
      </c>
      <c r="U47" s="27">
        <f t="shared" si="98"/>
        <v>1.0538982688349066</v>
      </c>
      <c r="V47" s="27"/>
      <c r="W47" s="27">
        <f t="shared" si="127"/>
        <v>0.29561032406044774</v>
      </c>
      <c r="X47" s="27">
        <f t="shared" si="99"/>
        <v>-0.47696624287737599</v>
      </c>
      <c r="Y47" s="27">
        <f t="shared" si="100"/>
        <v>0.45366251283755343</v>
      </c>
      <c r="Z47" s="27">
        <f t="shared" si="101"/>
        <v>0.27230659402062685</v>
      </c>
      <c r="AA47" s="27"/>
      <c r="AB47" s="27">
        <f t="shared" si="128"/>
        <v>0.92371516376454643</v>
      </c>
      <c r="AC47" s="27">
        <f t="shared" si="102"/>
        <v>0.23521381945613307</v>
      </c>
      <c r="AD47" s="27">
        <f t="shared" si="103"/>
        <v>0.16727587963485102</v>
      </c>
      <c r="AE47" s="27">
        <f t="shared" si="104"/>
        <v>1.3262048628555334</v>
      </c>
      <c r="AG47" t="str">
        <f>$A$11</f>
        <v>Administrative and secretarial occupations</v>
      </c>
      <c r="AH47" s="27">
        <f t="shared" si="129"/>
        <v>-2.0322426408046681</v>
      </c>
      <c r="AI47" s="27">
        <f t="shared" si="105"/>
        <v>-1.2792742569657634</v>
      </c>
      <c r="AJ47" s="27">
        <f t="shared" si="106"/>
        <v>-0.46090835674644604</v>
      </c>
      <c r="AK47" s="27">
        <f t="shared" si="107"/>
        <v>-3.7724252545168895</v>
      </c>
      <c r="AL47" s="27"/>
      <c r="AM47" s="27">
        <f t="shared" si="130"/>
        <v>-8.6705260460846212</v>
      </c>
      <c r="AN47" s="27">
        <f t="shared" si="108"/>
        <v>-5.640833866791958</v>
      </c>
      <c r="AO47" s="27">
        <f t="shared" si="109"/>
        <v>-3.9903415266639986E-2</v>
      </c>
      <c r="AP47" s="27">
        <f>AU11-AP11</f>
        <v>-14.351263328143212</v>
      </c>
      <c r="AQ47" s="27"/>
      <c r="AR47" s="27">
        <f t="shared" si="131"/>
        <v>-10.702768686889289</v>
      </c>
      <c r="AS47" s="27">
        <f t="shared" si="111"/>
        <v>-6.9201081237577213</v>
      </c>
      <c r="AT47" s="27">
        <f t="shared" si="112"/>
        <v>-0.50081177201308602</v>
      </c>
      <c r="AU47" s="27">
        <f t="shared" si="113"/>
        <v>-18.123688582660101</v>
      </c>
    </row>
    <row r="48" spans="1:47" x14ac:dyDescent="0.2">
      <c r="A48" t="str">
        <f>$A$12</f>
        <v>Skilled trades occupations</v>
      </c>
      <c r="B48" s="27">
        <f t="shared" si="114"/>
        <v>-7.247321848696032</v>
      </c>
      <c r="C48" s="27">
        <f t="shared" si="115"/>
        <v>-0.75850936684492876</v>
      </c>
      <c r="D48" s="27">
        <f t="shared" si="116"/>
        <v>-2.841683123824545</v>
      </c>
      <c r="E48" s="27">
        <f t="shared" si="117"/>
        <v>-10.847514339365503</v>
      </c>
      <c r="F48" s="27"/>
      <c r="G48" s="27">
        <f t="shared" si="118"/>
        <v>-2.7852835748419551</v>
      </c>
      <c r="H48" s="27">
        <f t="shared" si="119"/>
        <v>1.6790281587108895</v>
      </c>
      <c r="I48" s="27">
        <f t="shared" si="120"/>
        <v>4.6451322249302507</v>
      </c>
      <c r="J48" s="27">
        <f t="shared" si="121"/>
        <v>3.5388768087991878</v>
      </c>
      <c r="K48" s="27"/>
      <c r="L48" s="27">
        <f t="shared" si="122"/>
        <v>-10.032605423537987</v>
      </c>
      <c r="M48" s="27">
        <f t="shared" si="123"/>
        <v>0.92051879186596075</v>
      </c>
      <c r="N48" s="27">
        <f t="shared" si="124"/>
        <v>1.8034491011057057</v>
      </c>
      <c r="O48" s="27">
        <f t="shared" si="125"/>
        <v>-7.3086375305663154</v>
      </c>
      <c r="Q48" t="str">
        <f>$A$12</f>
        <v>Skilled trades occupations</v>
      </c>
      <c r="R48" s="27">
        <f t="shared" si="126"/>
        <v>-7.2506194553008498</v>
      </c>
      <c r="S48" s="27">
        <f t="shared" si="96"/>
        <v>-0.71779676111432433</v>
      </c>
      <c r="T48" s="27">
        <f t="shared" si="97"/>
        <v>-2.7445534298223784</v>
      </c>
      <c r="U48" s="27">
        <f t="shared" si="98"/>
        <v>-10.712969646237553</v>
      </c>
      <c r="V48" s="27"/>
      <c r="W48" s="27">
        <f t="shared" si="127"/>
        <v>-4.201230112887071</v>
      </c>
      <c r="X48" s="27">
        <f t="shared" si="99"/>
        <v>0.95952863737761618</v>
      </c>
      <c r="Y48" s="27">
        <f t="shared" si="100"/>
        <v>3.5235409832570177</v>
      </c>
      <c r="Z48" s="27">
        <f t="shared" si="101"/>
        <v>0.28183950774756283</v>
      </c>
      <c r="AA48" s="27"/>
      <c r="AB48" s="27">
        <f t="shared" si="128"/>
        <v>-11.451849568187921</v>
      </c>
      <c r="AC48" s="27">
        <f t="shared" si="102"/>
        <v>0.24173187626329184</v>
      </c>
      <c r="AD48" s="27">
        <f t="shared" si="103"/>
        <v>0.77898755343463932</v>
      </c>
      <c r="AE48" s="27">
        <f t="shared" si="104"/>
        <v>-10.431130138489991</v>
      </c>
      <c r="AG48" t="str">
        <f>$A$12</f>
        <v>Skilled trades occupations</v>
      </c>
      <c r="AH48" s="27">
        <f t="shared" si="129"/>
        <v>3.297606604795611E-3</v>
      </c>
      <c r="AI48" s="27">
        <f t="shared" si="105"/>
        <v>-4.0712605730599094E-2</v>
      </c>
      <c r="AJ48" s="27">
        <f t="shared" si="106"/>
        <v>-9.7129694002153322E-2</v>
      </c>
      <c r="AK48" s="27">
        <f t="shared" si="107"/>
        <v>-0.13454469312795858</v>
      </c>
      <c r="AL48" s="27"/>
      <c r="AM48" s="27">
        <f t="shared" si="130"/>
        <v>1.4159465380451355</v>
      </c>
      <c r="AN48" s="27">
        <f t="shared" si="108"/>
        <v>0.71949952133326889</v>
      </c>
      <c r="AO48" s="27">
        <f t="shared" si="109"/>
        <v>1.1215912416732259</v>
      </c>
      <c r="AP48" s="27">
        <f t="shared" si="110"/>
        <v>3.2570373010516303</v>
      </c>
      <c r="AQ48" s="27"/>
      <c r="AR48" s="27">
        <f t="shared" si="131"/>
        <v>1.4192441446499311</v>
      </c>
      <c r="AS48" s="27">
        <f t="shared" si="111"/>
        <v>0.67878691560266979</v>
      </c>
      <c r="AT48" s="27">
        <f t="shared" si="112"/>
        <v>1.0244615476710726</v>
      </c>
      <c r="AU48" s="27">
        <f t="shared" si="113"/>
        <v>3.1224926079236717</v>
      </c>
    </row>
    <row r="49" spans="1:47" x14ac:dyDescent="0.2">
      <c r="A49" t="str">
        <f>$A$13</f>
        <v>Caring, leisure and other service occupations</v>
      </c>
      <c r="B49" s="27">
        <f t="shared" si="114"/>
        <v>-2.5078038072761188</v>
      </c>
      <c r="C49" s="27">
        <f t="shared" si="115"/>
        <v>-9.1513183748642035E-2</v>
      </c>
      <c r="D49" s="27">
        <f t="shared" si="116"/>
        <v>0.23637775842296627</v>
      </c>
      <c r="E49" s="27">
        <f t="shared" si="117"/>
        <v>-2.3629392326017751</v>
      </c>
      <c r="F49" s="27"/>
      <c r="G49" s="27">
        <f t="shared" si="118"/>
        <v>8.0936644678501182</v>
      </c>
      <c r="H49" s="27">
        <f t="shared" si="119"/>
        <v>3.2204475670013011</v>
      </c>
      <c r="I49" s="27">
        <f t="shared" si="120"/>
        <v>2.0064569756848147</v>
      </c>
      <c r="J49" s="27">
        <f t="shared" si="121"/>
        <v>13.320569010536218</v>
      </c>
      <c r="K49" s="27"/>
      <c r="L49" s="27">
        <f t="shared" si="122"/>
        <v>5.5858606605739993</v>
      </c>
      <c r="M49" s="27">
        <f t="shared" si="123"/>
        <v>3.128934383252659</v>
      </c>
      <c r="N49" s="27">
        <f t="shared" si="124"/>
        <v>2.242834734107781</v>
      </c>
      <c r="O49" s="27">
        <f t="shared" si="125"/>
        <v>10.957629777934443</v>
      </c>
      <c r="Q49" t="str">
        <f>$A$13</f>
        <v>Caring, leisure and other service occupations</v>
      </c>
      <c r="R49" s="27">
        <f t="shared" si="126"/>
        <v>-1.0451996782144963</v>
      </c>
      <c r="S49" s="27">
        <f t="shared" si="96"/>
        <v>0.54543032442734862</v>
      </c>
      <c r="T49" s="27">
        <f t="shared" si="97"/>
        <v>-0.10320279869755633</v>
      </c>
      <c r="U49" s="27">
        <f t="shared" si="98"/>
        <v>-0.60297215248470337</v>
      </c>
      <c r="V49" s="27"/>
      <c r="W49" s="27">
        <f t="shared" si="127"/>
        <v>3.9703667353587395</v>
      </c>
      <c r="X49" s="27">
        <f t="shared" si="99"/>
        <v>1.6224236659741766</v>
      </c>
      <c r="Y49" s="27">
        <f t="shared" si="100"/>
        <v>0.59055898901103743</v>
      </c>
      <c r="Z49" s="27">
        <f t="shared" si="101"/>
        <v>6.1833493903439525</v>
      </c>
      <c r="AA49" s="27"/>
      <c r="AB49" s="27">
        <f t="shared" si="128"/>
        <v>2.9251670571442432</v>
      </c>
      <c r="AC49" s="27">
        <f t="shared" si="102"/>
        <v>2.1678539904015253</v>
      </c>
      <c r="AD49" s="27">
        <f t="shared" si="103"/>
        <v>0.4873561903134811</v>
      </c>
      <c r="AE49" s="27">
        <f t="shared" si="104"/>
        <v>5.5803772378592491</v>
      </c>
      <c r="AG49" t="str">
        <f>$A$13</f>
        <v>Caring, leisure and other service occupations</v>
      </c>
      <c r="AH49" s="27">
        <f t="shared" si="129"/>
        <v>-1.4626041290616207</v>
      </c>
      <c r="AI49" s="27">
        <f t="shared" si="105"/>
        <v>-0.63694350817599954</v>
      </c>
      <c r="AJ49" s="27">
        <f t="shared" si="106"/>
        <v>0.33958055712052548</v>
      </c>
      <c r="AK49" s="27">
        <f t="shared" si="107"/>
        <v>-1.759967080117093</v>
      </c>
      <c r="AL49" s="27"/>
      <c r="AM49" s="27">
        <f t="shared" si="130"/>
        <v>4.1232977324913662</v>
      </c>
      <c r="AN49" s="27">
        <f t="shared" si="108"/>
        <v>1.5980239010271369</v>
      </c>
      <c r="AO49" s="27">
        <f t="shared" si="109"/>
        <v>1.4158979866737731</v>
      </c>
      <c r="AP49" s="27">
        <f t="shared" si="110"/>
        <v>7.1372196201922691</v>
      </c>
      <c r="AQ49" s="27"/>
      <c r="AR49" s="27">
        <f t="shared" si="131"/>
        <v>2.6606936034297455</v>
      </c>
      <c r="AS49" s="27">
        <f t="shared" si="111"/>
        <v>0.96108039285113733</v>
      </c>
      <c r="AT49" s="27">
        <f t="shared" si="112"/>
        <v>1.7554785437942986</v>
      </c>
      <c r="AU49" s="27">
        <f t="shared" si="113"/>
        <v>5.3772525400751761</v>
      </c>
    </row>
    <row r="50" spans="1:47" x14ac:dyDescent="0.2">
      <c r="A50" t="str">
        <f>$A$14</f>
        <v>Sales and customer service occupations</v>
      </c>
      <c r="B50" s="27">
        <f t="shared" si="114"/>
        <v>-1.1608382628063438</v>
      </c>
      <c r="C50" s="27">
        <f t="shared" si="115"/>
        <v>3.1206231474924877</v>
      </c>
      <c r="D50" s="27">
        <f t="shared" si="116"/>
        <v>-1.5122706189510224</v>
      </c>
      <c r="E50" s="27">
        <f t="shared" si="117"/>
        <v>0.44751426573512276</v>
      </c>
      <c r="F50" s="27"/>
      <c r="G50" s="27">
        <f t="shared" si="118"/>
        <v>0.44680862682960409</v>
      </c>
      <c r="H50" s="27">
        <f t="shared" si="119"/>
        <v>-0.20745757172457502</v>
      </c>
      <c r="I50" s="27">
        <f t="shared" si="120"/>
        <v>-0.24997633389653284</v>
      </c>
      <c r="J50" s="27">
        <f t="shared" si="121"/>
        <v>-1.0625278791508208E-2</v>
      </c>
      <c r="K50" s="27"/>
      <c r="L50" s="27">
        <f t="shared" si="122"/>
        <v>-0.71402963597673974</v>
      </c>
      <c r="M50" s="27">
        <f t="shared" si="123"/>
        <v>2.9131655757679127</v>
      </c>
      <c r="N50" s="27">
        <f t="shared" si="124"/>
        <v>-1.7622469528475553</v>
      </c>
      <c r="O50" s="27">
        <f t="shared" si="125"/>
        <v>0.43688898694361455</v>
      </c>
      <c r="Q50" t="str">
        <f>$A$14</f>
        <v>Sales and customer service occupations</v>
      </c>
      <c r="R50" s="27">
        <f t="shared" si="126"/>
        <v>-0.34822187746895494</v>
      </c>
      <c r="S50" s="27">
        <f t="shared" si="96"/>
        <v>1.9331405415183092</v>
      </c>
      <c r="T50" s="27">
        <f t="shared" si="97"/>
        <v>-0.738711567397484</v>
      </c>
      <c r="U50" s="27">
        <f t="shared" si="98"/>
        <v>0.84620709665187022</v>
      </c>
      <c r="V50" s="27"/>
      <c r="W50" s="27">
        <f t="shared" si="127"/>
        <v>1.0178840839841659</v>
      </c>
      <c r="X50" s="27">
        <f t="shared" si="99"/>
        <v>0.77868606522610762</v>
      </c>
      <c r="Y50" s="27">
        <f t="shared" si="100"/>
        <v>-0.1321068040120108</v>
      </c>
      <c r="Z50" s="27">
        <f t="shared" si="101"/>
        <v>1.6644633451982642</v>
      </c>
      <c r="AA50" s="27"/>
      <c r="AB50" s="27">
        <f t="shared" si="128"/>
        <v>0.66966220651521091</v>
      </c>
      <c r="AC50" s="27">
        <f t="shared" si="102"/>
        <v>2.7118266067444168</v>
      </c>
      <c r="AD50" s="27">
        <f t="shared" si="103"/>
        <v>-0.87081837140949481</v>
      </c>
      <c r="AE50" s="27">
        <f t="shared" si="104"/>
        <v>2.5106704418501344</v>
      </c>
      <c r="AG50" t="str">
        <f>$A$14</f>
        <v>Sales and customer service occupations</v>
      </c>
      <c r="AH50" s="27">
        <f t="shared" si="129"/>
        <v>-0.81261638533738179</v>
      </c>
      <c r="AI50" s="27">
        <f t="shared" si="105"/>
        <v>1.1874826059741999</v>
      </c>
      <c r="AJ50" s="27">
        <f t="shared" si="106"/>
        <v>-0.77355905155353799</v>
      </c>
      <c r="AK50" s="27">
        <f t="shared" si="107"/>
        <v>-0.39869283091672258</v>
      </c>
      <c r="AL50" s="27"/>
      <c r="AM50" s="27">
        <f t="shared" si="130"/>
        <v>-0.57107545715458308</v>
      </c>
      <c r="AN50" s="27">
        <f t="shared" si="108"/>
        <v>-0.9861436369507004</v>
      </c>
      <c r="AO50" s="27">
        <f t="shared" si="109"/>
        <v>-0.11786952988452293</v>
      </c>
      <c r="AP50" s="27">
        <f t="shared" si="110"/>
        <v>-1.6750886239898009</v>
      </c>
      <c r="AQ50" s="27"/>
      <c r="AR50" s="27">
        <f t="shared" si="131"/>
        <v>-1.3836918424919649</v>
      </c>
      <c r="AS50" s="27">
        <f t="shared" si="111"/>
        <v>0.20133896902349946</v>
      </c>
      <c r="AT50" s="27">
        <f t="shared" si="112"/>
        <v>-0.89142858143806092</v>
      </c>
      <c r="AU50" s="27">
        <f t="shared" si="113"/>
        <v>-2.0737814549065234</v>
      </c>
    </row>
    <row r="51" spans="1:47" x14ac:dyDescent="0.2">
      <c r="A51" t="str">
        <f>$A$15</f>
        <v>Process, plant and machine operatives</v>
      </c>
      <c r="B51" s="27">
        <f t="shared" si="114"/>
        <v>-4.2454890272882011</v>
      </c>
      <c r="C51" s="27">
        <f t="shared" si="115"/>
        <v>0.87017542508504508</v>
      </c>
      <c r="D51" s="27">
        <f t="shared" si="116"/>
        <v>-0.43089864599128713</v>
      </c>
      <c r="E51" s="27">
        <f t="shared" si="117"/>
        <v>-3.8062122481944414</v>
      </c>
      <c r="F51" s="27"/>
      <c r="G51" s="27">
        <f t="shared" si="118"/>
        <v>0.35397573276414818</v>
      </c>
      <c r="H51" s="27">
        <f t="shared" si="119"/>
        <v>2.5023195021031706</v>
      </c>
      <c r="I51" s="27">
        <f t="shared" si="120"/>
        <v>1.5630528054077644</v>
      </c>
      <c r="J51" s="27">
        <f t="shared" si="121"/>
        <v>4.4193480402750822</v>
      </c>
      <c r="K51" s="27"/>
      <c r="L51" s="27">
        <f t="shared" si="122"/>
        <v>-3.8915132945240529</v>
      </c>
      <c r="M51" s="27">
        <f t="shared" si="123"/>
        <v>3.3724949271882156</v>
      </c>
      <c r="N51" s="27">
        <f t="shared" si="124"/>
        <v>1.1321541594164772</v>
      </c>
      <c r="O51" s="27">
        <f t="shared" si="125"/>
        <v>0.61313579208064084</v>
      </c>
      <c r="Q51" t="str">
        <f>$A$15</f>
        <v>Process, plant and machine operatives</v>
      </c>
      <c r="R51" s="27">
        <f t="shared" si="126"/>
        <v>-3.8123721579938774</v>
      </c>
      <c r="S51" s="27">
        <f t="shared" si="96"/>
        <v>1.0335382079149955</v>
      </c>
      <c r="T51" s="27">
        <f t="shared" si="97"/>
        <v>-0.42771978307106018</v>
      </c>
      <c r="U51" s="27">
        <f t="shared" si="98"/>
        <v>-3.2065537331499421</v>
      </c>
      <c r="V51" s="27"/>
      <c r="W51" s="27">
        <f t="shared" si="127"/>
        <v>0.17882622007968152</v>
      </c>
      <c r="X51" s="27">
        <f t="shared" si="99"/>
        <v>1.199004027798324</v>
      </c>
      <c r="Y51" s="27">
        <f t="shared" si="100"/>
        <v>1.3169638912374317</v>
      </c>
      <c r="Z51" s="27">
        <f t="shared" si="101"/>
        <v>2.6947941391154373</v>
      </c>
      <c r="AA51" s="27"/>
      <c r="AB51" s="27">
        <f t="shared" si="128"/>
        <v>-3.6335459379141959</v>
      </c>
      <c r="AC51" s="27">
        <f t="shared" si="102"/>
        <v>2.2325422357133196</v>
      </c>
      <c r="AD51" s="27">
        <f t="shared" si="103"/>
        <v>0.88924410816637156</v>
      </c>
      <c r="AE51" s="27">
        <f t="shared" si="104"/>
        <v>-0.51175959403450477</v>
      </c>
      <c r="AG51" t="str">
        <f>$A$15</f>
        <v>Process, plant and machine operatives</v>
      </c>
      <c r="AH51" s="27">
        <f t="shared" si="129"/>
        <v>-0.43311686929430859</v>
      </c>
      <c r="AI51" s="27">
        <f t="shared" si="105"/>
        <v>-0.16336278282994976</v>
      </c>
      <c r="AJ51" s="27">
        <f t="shared" si="106"/>
        <v>-3.1788629202242902E-3</v>
      </c>
      <c r="AK51" s="27">
        <f t="shared" si="107"/>
        <v>-0.59965851504448242</v>
      </c>
      <c r="AL51" s="27"/>
      <c r="AM51" s="27">
        <f t="shared" si="130"/>
        <v>0.17514951268447398</v>
      </c>
      <c r="AN51" s="27">
        <f t="shared" si="108"/>
        <v>1.3033154743048438</v>
      </c>
      <c r="AO51" s="27">
        <f t="shared" si="109"/>
        <v>0.2460889141703313</v>
      </c>
      <c r="AP51" s="27">
        <f t="shared" si="110"/>
        <v>1.7245539011596493</v>
      </c>
      <c r="AQ51" s="27"/>
      <c r="AR51" s="27">
        <f t="shared" si="131"/>
        <v>-0.25796735660983461</v>
      </c>
      <c r="AS51" s="27">
        <f t="shared" si="111"/>
        <v>1.1399526914748941</v>
      </c>
      <c r="AT51" s="27">
        <f t="shared" si="112"/>
        <v>0.24291005125010701</v>
      </c>
      <c r="AU51" s="27">
        <f t="shared" si="113"/>
        <v>1.1248953861151669</v>
      </c>
    </row>
    <row r="52" spans="1:47" x14ac:dyDescent="0.2">
      <c r="A52" t="str">
        <f>$A$16</f>
        <v>Elementary occupations</v>
      </c>
      <c r="B52" s="27">
        <f t="shared" si="114"/>
        <v>-5.4415497840362619</v>
      </c>
      <c r="C52" s="27">
        <f t="shared" si="115"/>
        <v>-1.2837258316343068</v>
      </c>
      <c r="D52" s="27">
        <f t="shared" si="116"/>
        <v>-0.90672189217830779</v>
      </c>
      <c r="E52" s="27">
        <f t="shared" si="117"/>
        <v>-7.6319975078488795</v>
      </c>
      <c r="F52" s="27"/>
      <c r="G52" s="27">
        <f t="shared" si="118"/>
        <v>-0.92836069011610789</v>
      </c>
      <c r="H52" s="27">
        <f t="shared" si="119"/>
        <v>-1.3447223266433355</v>
      </c>
      <c r="I52" s="27">
        <f t="shared" si="120"/>
        <v>1.4325330864748786</v>
      </c>
      <c r="J52" s="27">
        <f t="shared" si="121"/>
        <v>-0.84054993028456693</v>
      </c>
      <c r="K52" s="27"/>
      <c r="L52" s="27">
        <f t="shared" si="122"/>
        <v>-6.3699104741523698</v>
      </c>
      <c r="M52" s="27">
        <f t="shared" si="123"/>
        <v>-2.6284481582776422</v>
      </c>
      <c r="N52" s="27">
        <f t="shared" si="124"/>
        <v>0.52581119429657086</v>
      </c>
      <c r="O52" s="27">
        <f t="shared" si="125"/>
        <v>-8.4725474381334465</v>
      </c>
      <c r="Q52" t="str">
        <f>$A$16</f>
        <v>Elementary occupations</v>
      </c>
      <c r="R52" s="27">
        <f t="shared" si="126"/>
        <v>-4.2780576973312989</v>
      </c>
      <c r="S52" s="27">
        <f t="shared" si="96"/>
        <v>0.21599261973207362</v>
      </c>
      <c r="T52" s="27">
        <f t="shared" si="97"/>
        <v>-0.28255793345562141</v>
      </c>
      <c r="U52" s="27">
        <f t="shared" si="98"/>
        <v>-4.3446230110548427</v>
      </c>
      <c r="V52" s="27"/>
      <c r="W52" s="27">
        <f t="shared" si="127"/>
        <v>-1.8410184731949961</v>
      </c>
      <c r="X52" s="27">
        <f t="shared" si="99"/>
        <v>0.29989205700439925</v>
      </c>
      <c r="Y52" s="27">
        <f t="shared" si="100"/>
        <v>1.1640923038340021</v>
      </c>
      <c r="Z52" s="27">
        <f t="shared" si="101"/>
        <v>-0.37703411235659701</v>
      </c>
      <c r="AA52" s="27"/>
      <c r="AB52" s="27">
        <f t="shared" si="128"/>
        <v>-6.119076170526295</v>
      </c>
      <c r="AC52" s="27">
        <f t="shared" si="102"/>
        <v>0.51588467673647287</v>
      </c>
      <c r="AD52" s="27">
        <f t="shared" si="103"/>
        <v>0.88153437037838067</v>
      </c>
      <c r="AE52" s="27">
        <f t="shared" si="104"/>
        <v>-4.7216571234114397</v>
      </c>
      <c r="AG52" t="str">
        <f>$A$16</f>
        <v>Elementary occupations</v>
      </c>
      <c r="AH52" s="27">
        <f t="shared" si="129"/>
        <v>-1.1634920867049914</v>
      </c>
      <c r="AI52" s="27">
        <f t="shared" si="105"/>
        <v>-1.4997184513663342</v>
      </c>
      <c r="AJ52" s="27">
        <f t="shared" si="106"/>
        <v>-0.62416395872268549</v>
      </c>
      <c r="AK52" s="27">
        <f t="shared" si="107"/>
        <v>-3.2873744967940084</v>
      </c>
      <c r="AL52" s="27"/>
      <c r="AM52" s="27">
        <f t="shared" si="130"/>
        <v>0.91265778307890599</v>
      </c>
      <c r="AN52" s="27">
        <f t="shared" si="108"/>
        <v>-1.6446143836478093</v>
      </c>
      <c r="AO52" s="27">
        <f t="shared" si="109"/>
        <v>0.26844078264087634</v>
      </c>
      <c r="AP52" s="27">
        <f t="shared" si="110"/>
        <v>-0.46351581792803387</v>
      </c>
      <c r="AQ52" s="27"/>
      <c r="AR52" s="27">
        <f t="shared" si="131"/>
        <v>-0.25083430362608539</v>
      </c>
      <c r="AS52" s="27">
        <f t="shared" si="111"/>
        <v>-3.1443328350141435</v>
      </c>
      <c r="AT52" s="27">
        <f t="shared" si="112"/>
        <v>-0.35572317608180914</v>
      </c>
      <c r="AU52" s="27">
        <f t="shared" si="113"/>
        <v>-3.7508903147220423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10.313247854611973</v>
      </c>
      <c r="C54" s="29">
        <f t="shared" si="115"/>
        <v>16.595321832662108</v>
      </c>
      <c r="D54" s="29">
        <f t="shared" si="116"/>
        <v>-7.6075696872741361</v>
      </c>
      <c r="E54" s="29">
        <f t="shared" si="117"/>
        <v>19.300999999999931</v>
      </c>
      <c r="F54" s="29"/>
      <c r="G54" s="29">
        <f t="shared" si="118"/>
        <v>38.402957473073968</v>
      </c>
      <c r="H54" s="29">
        <f t="shared" si="119"/>
        <v>13.138324082674586</v>
      </c>
      <c r="I54" s="29">
        <f t="shared" si="120"/>
        <v>14.79471844425197</v>
      </c>
      <c r="J54" s="29">
        <f t="shared" si="121"/>
        <v>66.336000000000467</v>
      </c>
      <c r="K54" s="29"/>
      <c r="L54" s="29">
        <f t="shared" si="122"/>
        <v>48.716205327685941</v>
      </c>
      <c r="M54" s="29">
        <f t="shared" si="123"/>
        <v>29.733645915336695</v>
      </c>
      <c r="N54" s="29">
        <f t="shared" si="124"/>
        <v>7.1871487569778338</v>
      </c>
      <c r="O54" s="29">
        <f t="shared" si="125"/>
        <v>85.637000000000398</v>
      </c>
      <c r="Q54" s="24" t="str">
        <f>$A$18</f>
        <v>All occupations</v>
      </c>
      <c r="R54" s="29">
        <f t="shared" ref="R54" si="132">W18-R18</f>
        <v>-1.2106704309201177</v>
      </c>
      <c r="S54" s="29">
        <f t="shared" ref="S54" si="133">X18-S18</f>
        <v>10.007570464051398</v>
      </c>
      <c r="T54" s="29">
        <f t="shared" ref="T54" si="134">Y18-T18</f>
        <v>-7.5209818200405181</v>
      </c>
      <c r="U54" s="29">
        <f t="shared" ref="U54" si="135">Z18-U18</f>
        <v>1.2759182130906765</v>
      </c>
      <c r="V54" s="29"/>
      <c r="W54" s="29">
        <f t="shared" ref="W54" si="136">AB18-W18</f>
        <v>14.77732590585731</v>
      </c>
      <c r="X54" s="29">
        <f t="shared" ref="X54" si="137">AC18-X18</f>
        <v>8.7472421427880676</v>
      </c>
      <c r="Y54" s="29">
        <f t="shared" ref="Y54" si="138">AD18-Y18</f>
        <v>8.901410958497209</v>
      </c>
      <c r="Z54" s="29">
        <f t="shared" ref="Z54" si="139">AE18-Z18</f>
        <v>32.425979007142644</v>
      </c>
      <c r="AA54" s="29"/>
      <c r="AB54" s="29">
        <f t="shared" ref="AB54" si="140">AB18-R18</f>
        <v>13.566655474937193</v>
      </c>
      <c r="AC54" s="29">
        <f t="shared" ref="AC54" si="141">AC18-S18</f>
        <v>18.754812606839465</v>
      </c>
      <c r="AD54" s="29">
        <f t="shared" ref="AD54" si="142">AD18-T18</f>
        <v>1.3804291384566909</v>
      </c>
      <c r="AE54" s="29">
        <f t="shared" ref="AE54" si="143">AE18-U18</f>
        <v>33.70189722023332</v>
      </c>
      <c r="AG54" s="24" t="str">
        <f>$A$18</f>
        <v>All occupations</v>
      </c>
      <c r="AH54" s="29">
        <f t="shared" ref="AH54" si="144">AM18-AH18</f>
        <v>11.523918285531977</v>
      </c>
      <c r="AI54" s="29">
        <f t="shared" ref="AI54" si="145">AN18-AI18</f>
        <v>6.5877513686108102</v>
      </c>
      <c r="AJ54" s="29">
        <f t="shared" ref="AJ54" si="146">AO18-AJ18</f>
        <v>-8.6587867233596683E-2</v>
      </c>
      <c r="AK54" s="29">
        <f t="shared" ref="AK54" si="147">AP18-AK18</f>
        <v>18.025081786909254</v>
      </c>
      <c r="AL54" s="29"/>
      <c r="AM54" s="29">
        <f t="shared" ref="AM54" si="148">AR18-AM18</f>
        <v>23.625631567216573</v>
      </c>
      <c r="AN54" s="29">
        <f t="shared" ref="AN54" si="149">AS18-AN18</f>
        <v>4.3910819398863623</v>
      </c>
      <c r="AO54" s="29">
        <f t="shared" ref="AO54" si="150">AT18-AO18</f>
        <v>5.8933074857547609</v>
      </c>
      <c r="AP54" s="29">
        <f t="shared" ref="AP54" si="151">AU18-AP18</f>
        <v>33.910020992857653</v>
      </c>
      <c r="AQ54" s="29"/>
      <c r="AR54" s="29">
        <f t="shared" ref="AR54" si="152">AR18-AH18</f>
        <v>35.149549852748549</v>
      </c>
      <c r="AS54" s="29">
        <f t="shared" ref="AS54" si="153">AS18-AI18</f>
        <v>10.978833308497173</v>
      </c>
      <c r="AT54" s="29">
        <f t="shared" ref="AT54" si="154">AT18-AJ18</f>
        <v>5.8067196185211643</v>
      </c>
      <c r="AU54" s="29">
        <f t="shared" ref="AU54" si="155">AU18-AK18</f>
        <v>51.935102779766908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Dorset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0.48257432312976967</v>
      </c>
      <c r="N7" s="91">
        <f>'Occ T2'!I180</f>
        <v>0.52518796141134416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-1.3763927806241028</v>
      </c>
      <c r="N9" s="91">
        <f>'Occ T2'!I178</f>
        <v>6.7886694387908619E-2</v>
      </c>
    </row>
    <row r="10" spans="1:14" x14ac:dyDescent="0.2">
      <c r="L10" s="91" t="str">
        <f>'Occ T3'!A48</f>
        <v>91 Elementary trades and related occupations</v>
      </c>
      <c r="M10" s="91">
        <f>'Occ T2'!H177</f>
        <v>-4.5247875305187035</v>
      </c>
      <c r="N10" s="91">
        <f>'Occ T2'!I177</f>
        <v>-1.3580749816755167</v>
      </c>
    </row>
    <row r="11" spans="1:14" x14ac:dyDescent="0.2">
      <c r="L11" s="114" t="str">
        <f>"["&amp;'Occ T3'!A47&amp;"]"</f>
        <v>[Elementary occupations]</v>
      </c>
      <c r="M11" s="91">
        <f>'Occ T1'!H88</f>
        <v>-1.7327198452226411</v>
      </c>
      <c r="N11" s="91">
        <f>'Occ T1'!I88</f>
        <v>-6.7372907021667761E-2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-1.8121780439206425</v>
      </c>
      <c r="N13" s="91">
        <f>'Occ T2'!I176</f>
        <v>0.59505361444505134</v>
      </c>
    </row>
    <row r="14" spans="1:14" x14ac:dyDescent="0.2">
      <c r="L14" s="91" t="str">
        <f>'Occ T3'!A44</f>
        <v>81 Process, plant and machine operatives</v>
      </c>
      <c r="M14" s="91">
        <f>'Occ T2'!H175</f>
        <v>-2.89391991004464</v>
      </c>
      <c r="N14" s="91">
        <f>'Occ T2'!I175</f>
        <v>1.3210175646367395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-2.1967039866030547</v>
      </c>
      <c r="N15" s="91">
        <f>'Occ T1'!I87</f>
        <v>0.85597931755556633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1.7250742035866073</v>
      </c>
      <c r="N17" s="91">
        <f>'Occ T2'!I174</f>
        <v>2.4910001574792284</v>
      </c>
    </row>
    <row r="18" spans="12:14" x14ac:dyDescent="0.2">
      <c r="L18" s="91" t="str">
        <f>'Occ T3'!A40</f>
        <v>71 Sales occupations</v>
      </c>
      <c r="M18" s="91">
        <f>'Occ T2'!H173</f>
        <v>-0.24203848730343092</v>
      </c>
      <c r="N18" s="91">
        <f>'Occ T2'!I173</f>
        <v>-0.81759492350992335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0.14428833105861738</v>
      </c>
      <c r="N19" s="91">
        <f>'Occ T1'!I86</f>
        <v>-1.1371043544872173E-3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0.95995225302625276</v>
      </c>
      <c r="N21" s="91">
        <f>'Occ T2'!I172</f>
        <v>-1.0750772098885641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-0.44381253698793088</v>
      </c>
      <c r="N22" s="91">
        <f>'Occ T2'!I171</f>
        <v>0.45418773577046156</v>
      </c>
    </row>
    <row r="23" spans="12:14" x14ac:dyDescent="0.2">
      <c r="L23" s="91" t="str">
        <f>'Occ T3'!A35</f>
        <v>61 Caring personal service occupations</v>
      </c>
      <c r="M23" s="91">
        <f>'Occ T2'!H170</f>
        <v>-0.71230323440263366</v>
      </c>
      <c r="N23" s="91">
        <f>'Occ T2'!I170</f>
        <v>1.3480340699950188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-0.62434431115128142</v>
      </c>
      <c r="N24" s="91">
        <f>'Occ T1'!I85</f>
        <v>1.1056842498568198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-3.3385805219540376</v>
      </c>
      <c r="N26" s="91">
        <f>'Occ T2'!I169</f>
        <v>0.40344979898863098</v>
      </c>
    </row>
    <row r="27" spans="12:14" x14ac:dyDescent="0.2">
      <c r="L27" s="91" t="str">
        <f>'Occ T3'!A31</f>
        <v>53 Skilled construction and building trades</v>
      </c>
      <c r="M27" s="91">
        <f>'Occ T2'!H168</f>
        <v>-3.7387560047426494</v>
      </c>
      <c r="N27" s="91">
        <f>'Occ T2'!I168</f>
        <v>0.13840621297460665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-2.4189596008305059</v>
      </c>
      <c r="N28" s="91">
        <f>'Occ T2'!I167</f>
        <v>6.2356795507856333E-2</v>
      </c>
    </row>
    <row r="29" spans="12:14" x14ac:dyDescent="0.2">
      <c r="L29" s="91" t="str">
        <f>'Occ T3'!A29</f>
        <v>51 Skilled agricultural and related trades</v>
      </c>
      <c r="M29" s="91">
        <f>'Occ T2'!H166</f>
        <v>-1.2549267890397786</v>
      </c>
      <c r="N29" s="91">
        <f>'Occ T2'!I166</f>
        <v>1.3313619683112954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-2.8936775415812299</v>
      </c>
      <c r="N30" s="91">
        <f>'Occ T1'!I84</f>
        <v>0.33593469901178619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-2.637061723848988</v>
      </c>
      <c r="N32" s="91">
        <f>'Occ T2'!I165</f>
        <v>-1.294905011455183</v>
      </c>
    </row>
    <row r="33" spans="12:14" x14ac:dyDescent="0.2">
      <c r="L33" s="91" t="str">
        <f>'Occ T3'!A25</f>
        <v>41 Administrative occupations</v>
      </c>
      <c r="M33" s="91">
        <f>'Occ T2'!H164</f>
        <v>-6.3422176072525094E-2</v>
      </c>
      <c r="N33" s="91">
        <f>'Occ T2'!I164</f>
        <v>-1.178148911473953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-0.62866037875215497</v>
      </c>
      <c r="N34" s="91">
        <f>'Occ T1'!I83</f>
        <v>-1.2020946150469669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1.7435733994369818</v>
      </c>
      <c r="N36" s="91">
        <f>'Occ T2'!I163</f>
        <v>7.051435147502616E-2</v>
      </c>
    </row>
    <row r="37" spans="12:14" x14ac:dyDescent="0.2">
      <c r="L37" s="91" t="str">
        <f>'Occ T3'!A21</f>
        <v>34 Culture, media and sports occupations</v>
      </c>
      <c r="M37" s="91">
        <f>'Occ T2'!H162</f>
        <v>-0.56633740264528942</v>
      </c>
      <c r="N37" s="91">
        <f>'Occ T2'!I162</f>
        <v>0.77590458090230907</v>
      </c>
    </row>
    <row r="38" spans="12:14" x14ac:dyDescent="0.2">
      <c r="L38" s="91" t="str">
        <f>'Occ T3'!A20</f>
        <v>33 Protective service occupations</v>
      </c>
      <c r="M38" s="91">
        <f>'Occ T2'!H161</f>
        <v>0.49351256436458435</v>
      </c>
      <c r="N38" s="91">
        <f>'Occ T2'!I161</f>
        <v>1.9526962802294934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2.5115238401594464</v>
      </c>
      <c r="N39" s="91">
        <f>'Occ T2'!I160</f>
        <v>0.75635127825994797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4.2399670770400855</v>
      </c>
      <c r="N40" s="91">
        <f>'Occ T2'!I159</f>
        <v>-0.29555730045036643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1.6686321033415608</v>
      </c>
      <c r="N41" s="91">
        <f>'Occ T1'!I82</f>
        <v>0.41586890915255026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4.1573701581515854</v>
      </c>
      <c r="N43" s="91">
        <f>'Occ T2'!I158</f>
        <v>1.5337282459607859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0.86918302562835059</v>
      </c>
      <c r="N44" s="91">
        <f>'Occ T2'!I157</f>
        <v>0.87255721633792138</v>
      </c>
    </row>
    <row r="45" spans="12:14" x14ac:dyDescent="0.2">
      <c r="L45" s="91" t="str">
        <f>'Occ T3'!A13</f>
        <v>22 Health professionals</v>
      </c>
      <c r="M45" s="91">
        <f>'Occ T2'!H156</f>
        <v>2.9650495235372443</v>
      </c>
      <c r="N45" s="91">
        <f>'Occ T2'!I156</f>
        <v>1.0313435919858893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2.6949620666502749</v>
      </c>
      <c r="N46" s="91">
        <f>'Occ T2'!I155</f>
        <v>1.0793790286202531</v>
      </c>
    </row>
    <row r="47" spans="12:14" x14ac:dyDescent="0.2">
      <c r="L47" s="114" t="str">
        <f>"["&amp;'Occ T3'!A11&amp;"]"</f>
        <v>[Professional occupations]</v>
      </c>
      <c r="M47" s="91">
        <f>'Occ T1'!H81</f>
        <v>2.84615176293741</v>
      </c>
      <c r="N47" s="91">
        <f>'Occ T1'!I81</f>
        <v>1.185331965642078</v>
      </c>
    </row>
    <row r="49" spans="12:14" x14ac:dyDescent="0.2">
      <c r="L49" s="107" t="str">
        <f>'Occ T3'!A9</f>
        <v>12 Other managers and proprietors</v>
      </c>
      <c r="M49" s="91">
        <f>'Occ T2'!H154</f>
        <v>0.94232984974886858</v>
      </c>
      <c r="N49" s="91">
        <f>'Occ T2'!I154</f>
        <v>2.6077666518023346</v>
      </c>
    </row>
    <row r="50" spans="12:14" x14ac:dyDescent="0.2">
      <c r="L50" s="107" t="str">
        <f>'Occ T3'!A8</f>
        <v>11 Corporate managers and directors</v>
      </c>
      <c r="M50" s="91">
        <f>'Occ T2'!H153</f>
        <v>3.3707694450933356</v>
      </c>
      <c r="N50" s="91">
        <f>'Occ T2'!I153</f>
        <v>0.22579851949433571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2.6389227722344533</v>
      </c>
      <c r="N51" s="91">
        <f>'Occ T1'!I80</f>
        <v>0.99199606621809266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Dorset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11.147792417773871</v>
      </c>
      <c r="N82" s="94">
        <f>'Occ T2'!F119</f>
        <v>2.5112821518235933</v>
      </c>
    </row>
    <row r="83" spans="12:14" x14ac:dyDescent="0.2">
      <c r="L83" s="10" t="str">
        <f>name!D5</f>
        <v>12 Other managers and proprietors</v>
      </c>
      <c r="M83" s="94">
        <f>'Occ T2'!D9-'Occ T2'!B9</f>
        <v>1.3426644904136964</v>
      </c>
      <c r="N83" s="94">
        <f>'Occ T2'!F120</f>
        <v>13.812773961994889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7.3480111746780992</v>
      </c>
      <c r="N84" s="94">
        <f>'Occ T2'!F121</f>
        <v>10.312353106249304</v>
      </c>
    </row>
    <row r="85" spans="12:14" x14ac:dyDescent="0.2">
      <c r="L85" s="10" t="str">
        <f>name!D7</f>
        <v>22 Health professionals</v>
      </c>
      <c r="M85" s="94">
        <f>'Occ T2'!D11-'Occ T2'!B11</f>
        <v>4.4987997634027188</v>
      </c>
      <c r="N85" s="94">
        <f>'Occ T2'!F122</f>
        <v>5.5069061939070636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1.4521168957704305</v>
      </c>
      <c r="N86" s="94">
        <f>'Occ T2'!F123</f>
        <v>4.7727161332610848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11.226674427669231</v>
      </c>
      <c r="N87" s="94">
        <f>'Occ T2'!F124</f>
        <v>15.626539582324035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3.0381285012022907</v>
      </c>
      <c r="N88" s="94">
        <f>'Occ T2'!F125</f>
        <v>-0.70371673809746582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1.6861189403937473</v>
      </c>
      <c r="N89" s="94">
        <f>'Occ T2'!F126</f>
        <v>1.7297515482218149</v>
      </c>
    </row>
    <row r="90" spans="12:14" x14ac:dyDescent="0.2">
      <c r="L90" s="10" t="str">
        <f>name!D12</f>
        <v>33 Protective service occupations</v>
      </c>
      <c r="M90" s="94">
        <f>'Occ T2'!D16-'Occ T2'!B16</f>
        <v>0.26571235019104478</v>
      </c>
      <c r="N90" s="94">
        <f>'Occ T2'!F127</f>
        <v>3.6777220653147911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-0.5004472124104602</v>
      </c>
      <c r="N91" s="94">
        <f>'Occ T2'!F128</f>
        <v>2.1356887386732488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4.7151042988724541</v>
      </c>
      <c r="N92" s="94">
        <f>'Occ T2'!F129</f>
        <v>0.60532133991667081</v>
      </c>
    </row>
    <row r="93" spans="12:14" x14ac:dyDescent="0.2">
      <c r="L93" s="10" t="str">
        <f>name!D15</f>
        <v>41 Administrative occupations</v>
      </c>
      <c r="M93" s="94">
        <f>'Occ T2'!D19-'Occ T2'!B19</f>
        <v>-0.2139586476469475</v>
      </c>
      <c r="N93" s="94">
        <f>'Occ T2'!F130</f>
        <v>-10.96789952797279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-2.5045683380350923</v>
      </c>
      <c r="N94" s="94">
        <f>'Occ T2'!F131</f>
        <v>-3.1110572061498623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-0.5559987696849884</v>
      </c>
      <c r="N95" s="94">
        <f>'Occ T2'!F132</f>
        <v>1.8718275863283864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-3.1120914129583959</v>
      </c>
      <c r="N96" s="94">
        <f>'Occ T2'!F133</f>
        <v>0.22447159948281836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-4.1126570356882084</v>
      </c>
      <c r="N97" s="94">
        <f>'Occ T2'!F134</f>
        <v>0.41077946579785873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-3.0667671210339122</v>
      </c>
      <c r="N98" s="94">
        <f>'Occ T2'!F135</f>
        <v>1.03179815719011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-1.9876304531323328</v>
      </c>
      <c r="N99" s="94">
        <f>'Occ T2'!F136</f>
        <v>12.150406216329912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-0.42039773796039981</v>
      </c>
      <c r="N100" s="94">
        <f>'Occ T2'!F137</f>
        <v>1.3148408835467897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4.508895849097061E-2</v>
      </c>
      <c r="N101" s="94">
        <f>'Occ T2'!F138</f>
        <v>-0.14467808934043225</v>
      </c>
    </row>
    <row r="102" spans="12:14" x14ac:dyDescent="0.2">
      <c r="L102" s="10" t="str">
        <f>name!D24</f>
        <v>71 Sales occupations</v>
      </c>
      <c r="M102" s="94">
        <f>'Occ T2'!D28-'Occ T2'!B28</f>
        <v>-0.60317939436700385</v>
      </c>
      <c r="N102" s="94">
        <f>'Occ T2'!F139</f>
        <v>-5.7329381346922546</v>
      </c>
    </row>
    <row r="103" spans="12:14" x14ac:dyDescent="0.2">
      <c r="L103" s="10" t="str">
        <f>name!D25</f>
        <v>72 Customer service occupations</v>
      </c>
      <c r="M103" s="94">
        <f>'Occ T2'!D29-'Occ T2'!B29</f>
        <v>1.0506936601020165</v>
      </c>
      <c r="N103" s="94">
        <f>'Occ T2'!F140</f>
        <v>5.7223128559008067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-1.7828860118648855</v>
      </c>
      <c r="N104" s="94">
        <f>'Occ T2'!F141</f>
        <v>2.4525983346622517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-2.0233262363295843</v>
      </c>
      <c r="N105" s="94">
        <f>'Occ T2'!F142</f>
        <v>1.9667497056128127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-2.2574303953133956</v>
      </c>
      <c r="N106" s="94">
        <f>'Occ T2'!F143</f>
        <v>-1.6069070833542858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-5.3745671125353596</v>
      </c>
      <c r="N107" s="94">
        <f>'Occ T2'!F144</f>
        <v>0.76635715306964869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19.300999999999704</v>
      </c>
      <c r="N109" s="94">
        <f>'Occ T2'!F146</f>
        <v>66.336000000000922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Dorset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12.490456908187568</v>
      </c>
      <c r="N153" s="94">
        <f>'Occ T1'!H8</f>
        <v>16.324056113818472</v>
      </c>
    </row>
    <row r="154" spans="1:14" x14ac:dyDescent="0.2">
      <c r="L154" s="10" t="str">
        <f>name!E5</f>
        <v>Professional occupations</v>
      </c>
      <c r="M154" s="94">
        <f>'Occ T1'!D9-'Occ T1'!B9</f>
        <v>24.525602261520476</v>
      </c>
      <c r="N154" s="94">
        <f>'Occ T1'!H9</f>
        <v>36.218515015741502</v>
      </c>
    </row>
    <row r="155" spans="1:14" x14ac:dyDescent="0.2">
      <c r="L155" s="10" t="str">
        <f>name!E6</f>
        <v>Associate professional occupations</v>
      </c>
      <c r="M155" s="94">
        <f>'Occ T1'!D10-'Occ T1'!B10</f>
        <v>9.2046168782490838</v>
      </c>
      <c r="N155" s="94">
        <f>'Occ T1'!H10</f>
        <v>7.4447669540290633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-2.7185269856820469</v>
      </c>
      <c r="N156" s="94">
        <f>'Occ T1'!H11</f>
        <v>-14.078956734122656</v>
      </c>
    </row>
    <row r="157" spans="1:14" x14ac:dyDescent="0.2">
      <c r="L157" s="10" t="str">
        <f>name!E8</f>
        <v>Skilled trades occupations</v>
      </c>
      <c r="M157" s="94">
        <f>'Occ T1'!D12-'Occ T1'!B12</f>
        <v>-10.847514339365517</v>
      </c>
      <c r="N157" s="94">
        <f>'Occ T1'!H12</f>
        <v>3.5388768087991878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-2.3629392326017751</v>
      </c>
      <c r="N158" s="94">
        <f>'Occ T1'!H13</f>
        <v>13.320569010536275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0.44751426573500908</v>
      </c>
      <c r="N159" s="94">
        <f>'Occ T1'!H14</f>
        <v>-1.0625278791444259E-2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-3.8062122481944698</v>
      </c>
      <c r="N160" s="94">
        <f>'Occ T1'!H15</f>
        <v>4.419348040275068</v>
      </c>
    </row>
    <row r="161" spans="12:14" x14ac:dyDescent="0.2">
      <c r="L161" s="10" t="str">
        <f>name!E12</f>
        <v>Elementary occupations</v>
      </c>
      <c r="M161" s="94">
        <f>'Occ T1'!D16-'Occ T1'!B16</f>
        <v>-7.6319975078487516</v>
      </c>
      <c r="N161" s="94">
        <f>'Occ T1'!H16</f>
        <v>-0.84054993028463798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19.300999999999704</v>
      </c>
      <c r="N163" s="94">
        <f>'Occ T1'!H18</f>
        <v>66.336000000000823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Dorset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73.536660468690002</v>
      </c>
      <c r="N5" s="87">
        <f>SUM(N6:N7)</f>
        <v>81.553530667774027</v>
      </c>
      <c r="O5" s="87">
        <f t="shared" ref="O5:AL5" si="1">SUM(O6:O7)</f>
        <v>85.265449584801331</v>
      </c>
      <c r="P5" s="87">
        <f t="shared" si="1"/>
        <v>87.82564912673547</v>
      </c>
      <c r="Q5" s="87">
        <f t="shared" si="1"/>
        <v>88.720465820474089</v>
      </c>
      <c r="R5" s="87">
        <f t="shared" si="1"/>
        <v>89.79721479808579</v>
      </c>
      <c r="S5" s="87">
        <f t="shared" si="1"/>
        <v>93.144235185006551</v>
      </c>
      <c r="T5" s="87">
        <f t="shared" si="1"/>
        <v>93.270938061972799</v>
      </c>
      <c r="U5" s="87">
        <f t="shared" si="1"/>
        <v>97.874780563824331</v>
      </c>
      <c r="V5" s="87">
        <f t="shared" si="1"/>
        <v>101.54784416494843</v>
      </c>
      <c r="W5" s="87">
        <f t="shared" si="1"/>
        <v>102.28767170627336</v>
      </c>
      <c r="X5" s="87">
        <f t="shared" si="1"/>
        <v>99.897947685664064</v>
      </c>
      <c r="Y5" s="87">
        <f t="shared" si="1"/>
        <v>101.35377839523588</v>
      </c>
      <c r="Z5" s="87">
        <f t="shared" si="1"/>
        <v>103.02454125138061</v>
      </c>
      <c r="AA5" s="87">
        <f t="shared" si="1"/>
        <v>104.65312553232872</v>
      </c>
      <c r="AB5" s="87">
        <f t="shared" si="1"/>
        <v>105.98038114374182</v>
      </c>
      <c r="AC5" s="87">
        <f t="shared" si="1"/>
        <v>107.25458267126126</v>
      </c>
      <c r="AD5" s="87">
        <f t="shared" si="1"/>
        <v>108.49895842810355</v>
      </c>
      <c r="AE5" s="87">
        <f t="shared" si="1"/>
        <v>109.71803381258529</v>
      </c>
      <c r="AF5" s="87">
        <f t="shared" si="1"/>
        <v>110.91796200396627</v>
      </c>
      <c r="AG5" s="87">
        <f t="shared" si="1"/>
        <v>112.17240362702339</v>
      </c>
      <c r="AH5" s="87">
        <f t="shared" si="1"/>
        <v>113.40535136736398</v>
      </c>
      <c r="AI5" s="87">
        <f t="shared" si="1"/>
        <v>114.68169443309502</v>
      </c>
      <c r="AJ5" s="87">
        <f t="shared" si="1"/>
        <v>115.93625195476703</v>
      </c>
      <c r="AK5" s="87">
        <f t="shared" si="1"/>
        <v>117.29711805052573</v>
      </c>
      <c r="AL5" s="87">
        <f t="shared" si="1"/>
        <v>118.61172782009183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51.637245809909068</v>
      </c>
      <c r="N6" s="11">
        <v>56.913866091320301</v>
      </c>
      <c r="O6" s="11">
        <v>59.324334563706344</v>
      </c>
      <c r="P6" s="11">
        <v>60.879558276840569</v>
      </c>
      <c r="Q6" s="11">
        <v>58.982785979023198</v>
      </c>
      <c r="R6" s="11">
        <v>61.832544847325707</v>
      </c>
      <c r="S6" s="11">
        <v>66.689739952619547</v>
      </c>
      <c r="T6" s="11">
        <v>65.871434240136352</v>
      </c>
      <c r="U6" s="11">
        <v>68.608559632344992</v>
      </c>
      <c r="V6" s="11">
        <v>71.833585000238955</v>
      </c>
      <c r="W6" s="11">
        <v>72.980337265099578</v>
      </c>
      <c r="X6" s="11">
        <v>65.6365704868374</v>
      </c>
      <c r="Y6" s="11">
        <v>66.380465620065365</v>
      </c>
      <c r="Z6" s="11">
        <v>67.291777392819569</v>
      </c>
      <c r="AA6" s="11">
        <v>68.198180211162693</v>
      </c>
      <c r="AB6" s="11">
        <v>68.905357118580412</v>
      </c>
      <c r="AC6" s="11">
        <v>69.570056757546737</v>
      </c>
      <c r="AD6" s="11">
        <v>70.202953365425344</v>
      </c>
      <c r="AE6" s="11">
        <v>70.836076859334568</v>
      </c>
      <c r="AF6" s="11">
        <v>71.458835712887975</v>
      </c>
      <c r="AG6" s="11">
        <v>72.11684984413553</v>
      </c>
      <c r="AH6" s="11">
        <v>72.759915237196864</v>
      </c>
      <c r="AI6" s="11">
        <v>73.429195962371892</v>
      </c>
      <c r="AJ6" s="11">
        <v>74.091569059285703</v>
      </c>
      <c r="AK6" s="11">
        <v>74.809594869132013</v>
      </c>
      <c r="AL6" s="11">
        <v>75.491619416923172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21.899414658780941</v>
      </c>
      <c r="N7" s="11">
        <v>24.639664576453733</v>
      </c>
      <c r="O7" s="11">
        <v>25.941115021094991</v>
      </c>
      <c r="P7" s="11">
        <v>26.946090849894901</v>
      </c>
      <c r="Q7" s="11">
        <v>29.737679841450895</v>
      </c>
      <c r="R7" s="11">
        <v>27.964669950760079</v>
      </c>
      <c r="S7" s="11">
        <v>26.454495232387</v>
      </c>
      <c r="T7" s="11">
        <v>27.399503821836451</v>
      </c>
      <c r="U7" s="11">
        <v>29.266220931479342</v>
      </c>
      <c r="V7" s="11">
        <v>29.714259164709468</v>
      </c>
      <c r="W7" s="11">
        <v>29.307334441173776</v>
      </c>
      <c r="X7" s="11">
        <v>34.261377198826672</v>
      </c>
      <c r="Y7" s="11">
        <v>34.973312775170506</v>
      </c>
      <c r="Z7" s="11">
        <v>35.732763858561036</v>
      </c>
      <c r="AA7" s="11">
        <v>36.454945321166022</v>
      </c>
      <c r="AB7" s="11">
        <v>37.075024025161419</v>
      </c>
      <c r="AC7" s="11">
        <v>37.684525913714531</v>
      </c>
      <c r="AD7" s="11">
        <v>38.296005062678212</v>
      </c>
      <c r="AE7" s="11">
        <v>38.881956953250722</v>
      </c>
      <c r="AF7" s="11">
        <v>39.459126291078299</v>
      </c>
      <c r="AG7" s="11">
        <v>40.055553782887863</v>
      </c>
      <c r="AH7" s="11">
        <v>40.645436130167106</v>
      </c>
      <c r="AI7" s="11">
        <v>41.252498470723125</v>
      </c>
      <c r="AJ7" s="11">
        <v>41.844682895481327</v>
      </c>
      <c r="AK7" s="11">
        <v>42.487523181393712</v>
      </c>
      <c r="AL7" s="11">
        <v>43.120108403168665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156.40086535909401</v>
      </c>
      <c r="N9" s="87">
        <f>SUM(N10:N13)</f>
        <v>155.22127220890357</v>
      </c>
      <c r="O9" s="87">
        <f t="shared" ref="O9:AL9" si="3">SUM(O10:O13)</f>
        <v>157.16290753503961</v>
      </c>
      <c r="P9" s="87">
        <f t="shared" si="3"/>
        <v>161.0466000092357</v>
      </c>
      <c r="Q9" s="87">
        <f t="shared" si="3"/>
        <v>161.77814003542576</v>
      </c>
      <c r="R9" s="87">
        <f t="shared" si="3"/>
        <v>162.80717600002981</v>
      </c>
      <c r="S9" s="87">
        <f t="shared" si="3"/>
        <v>171.67750798510647</v>
      </c>
      <c r="T9" s="87">
        <f t="shared" si="3"/>
        <v>163.03126614045684</v>
      </c>
      <c r="U9" s="87">
        <f t="shared" si="3"/>
        <v>173.62087710011602</v>
      </c>
      <c r="V9" s="87">
        <f t="shared" si="3"/>
        <v>181.92350482549278</v>
      </c>
      <c r="W9" s="87">
        <f t="shared" si="3"/>
        <v>187.33277826155029</v>
      </c>
      <c r="X9" s="87">
        <f t="shared" si="3"/>
        <v>192.92658586811655</v>
      </c>
      <c r="Y9" s="87">
        <f t="shared" si="3"/>
        <v>195.00682055854207</v>
      </c>
      <c r="Z9" s="87">
        <f t="shared" si="3"/>
        <v>197.6121341943435</v>
      </c>
      <c r="AA9" s="87">
        <f t="shared" si="3"/>
        <v>200.29135903308446</v>
      </c>
      <c r="AB9" s="87">
        <f t="shared" si="3"/>
        <v>202.52149801460894</v>
      </c>
      <c r="AC9" s="87">
        <f t="shared" si="3"/>
        <v>204.66958715692542</v>
      </c>
      <c r="AD9" s="87">
        <f t="shared" si="3"/>
        <v>206.7340937535003</v>
      </c>
      <c r="AE9" s="87">
        <f t="shared" si="3"/>
        <v>208.7808685520362</v>
      </c>
      <c r="AF9" s="87">
        <f t="shared" si="3"/>
        <v>210.81654194810923</v>
      </c>
      <c r="AG9" s="87">
        <f t="shared" si="3"/>
        <v>212.93678155298736</v>
      </c>
      <c r="AH9" s="87">
        <f t="shared" si="3"/>
        <v>215.00005574840225</v>
      </c>
      <c r="AI9" s="87">
        <f t="shared" si="3"/>
        <v>217.0812195929667</v>
      </c>
      <c r="AJ9" s="87">
        <f t="shared" si="3"/>
        <v>219.22196725188002</v>
      </c>
      <c r="AK9" s="87">
        <f t="shared" si="3"/>
        <v>221.42227524592158</v>
      </c>
      <c r="AL9" s="87">
        <f t="shared" si="3"/>
        <v>223.55129327729179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47.536536157846413</v>
      </c>
      <c r="N10" s="11">
        <v>46.849010223991463</v>
      </c>
      <c r="O10" s="11">
        <v>47.757079147728795</v>
      </c>
      <c r="P10" s="11">
        <v>48.491341832675069</v>
      </c>
      <c r="Q10" s="11">
        <v>50.147470056392592</v>
      </c>
      <c r="R10" s="11">
        <v>51.670396213620499</v>
      </c>
      <c r="S10" s="11">
        <v>54.157514346157399</v>
      </c>
      <c r="T10" s="11">
        <v>49.649465765307127</v>
      </c>
      <c r="U10" s="11">
        <v>54.769520405131871</v>
      </c>
      <c r="V10" s="11">
        <v>56.867326978930052</v>
      </c>
      <c r="W10" s="11">
        <v>59.018407388298598</v>
      </c>
      <c r="X10" s="11">
        <v>59.811528231499693</v>
      </c>
      <c r="Y10" s="11">
        <v>60.471633343914952</v>
      </c>
      <c r="Z10" s="11">
        <v>61.275827796678449</v>
      </c>
      <c r="AA10" s="11">
        <v>62.102065555828922</v>
      </c>
      <c r="AB10" s="11">
        <v>62.766510710169356</v>
      </c>
      <c r="AC10" s="11">
        <v>63.418977826276091</v>
      </c>
      <c r="AD10" s="11">
        <v>64.054322523911395</v>
      </c>
      <c r="AE10" s="11">
        <v>64.691308772699344</v>
      </c>
      <c r="AF10" s="11">
        <v>65.317698459077661</v>
      </c>
      <c r="AG10" s="11">
        <v>65.97384163459644</v>
      </c>
      <c r="AH10" s="11">
        <v>66.630080269862916</v>
      </c>
      <c r="AI10" s="11">
        <v>67.299950938578675</v>
      </c>
      <c r="AJ10" s="11">
        <v>67.973552251069236</v>
      </c>
      <c r="AK10" s="11">
        <v>68.656409584965004</v>
      </c>
      <c r="AL10" s="11">
        <v>69.330760494547903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25.847636062081886</v>
      </c>
      <c r="N11" s="11">
        <v>27.512328537162912</v>
      </c>
      <c r="O11" s="11">
        <v>28.160215984991279</v>
      </c>
      <c r="P11" s="11">
        <v>29.316366958014385</v>
      </c>
      <c r="Q11" s="11">
        <v>28.442247152760483</v>
      </c>
      <c r="R11" s="11">
        <v>28.598570229469924</v>
      </c>
      <c r="S11" s="11">
        <v>30.145944525210385</v>
      </c>
      <c r="T11" s="11">
        <v>30.844432147423166</v>
      </c>
      <c r="U11" s="11">
        <v>31.301950221660071</v>
      </c>
      <c r="V11" s="11">
        <v>33.833881045405278</v>
      </c>
      <c r="W11" s="11">
        <v>33.097369992872643</v>
      </c>
      <c r="X11" s="11">
        <v>34.126940920343976</v>
      </c>
      <c r="Y11" s="11">
        <v>34.430131394971511</v>
      </c>
      <c r="Z11" s="11">
        <v>34.826262986765002</v>
      </c>
      <c r="AA11" s="11">
        <v>35.231757035310743</v>
      </c>
      <c r="AB11" s="11">
        <v>35.573328858920028</v>
      </c>
      <c r="AC11" s="11">
        <v>35.885196433183516</v>
      </c>
      <c r="AD11" s="11">
        <v>36.17372500058822</v>
      </c>
      <c r="AE11" s="11">
        <v>36.450709932066033</v>
      </c>
      <c r="AF11" s="11">
        <v>36.743325679067219</v>
      </c>
      <c r="AG11" s="11">
        <v>37.058875411598265</v>
      </c>
      <c r="AH11" s="11">
        <v>37.371986824672099</v>
      </c>
      <c r="AI11" s="11">
        <v>37.686818393744659</v>
      </c>
      <c r="AJ11" s="11">
        <v>38.007177135805776</v>
      </c>
      <c r="AK11" s="11">
        <v>38.321635228001185</v>
      </c>
      <c r="AL11" s="11">
        <v>38.604276186779707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32.464981889378159</v>
      </c>
      <c r="N12" s="11">
        <v>32.970284441309751</v>
      </c>
      <c r="O12" s="11">
        <v>32.489201366349342</v>
      </c>
      <c r="P12" s="11">
        <v>32.508634031856886</v>
      </c>
      <c r="Q12" s="11">
        <v>32.316871123102565</v>
      </c>
      <c r="R12" s="11">
        <v>32.837554352103069</v>
      </c>
      <c r="S12" s="11">
        <v>34.16792457970589</v>
      </c>
      <c r="T12" s="11">
        <v>32.780613834030028</v>
      </c>
      <c r="U12" s="11">
        <v>32.962573522341437</v>
      </c>
      <c r="V12" s="11">
        <v>34.1077816172863</v>
      </c>
      <c r="W12" s="11">
        <v>34.2896712478735</v>
      </c>
      <c r="X12" s="11">
        <v>34.403809124298668</v>
      </c>
      <c r="Y12" s="11">
        <v>34.660217903454786</v>
      </c>
      <c r="Z12" s="11">
        <v>35.035675140871909</v>
      </c>
      <c r="AA12" s="11">
        <v>35.445330805426352</v>
      </c>
      <c r="AB12" s="11">
        <v>35.784982897325662</v>
      </c>
      <c r="AC12" s="11">
        <v>36.128717560407956</v>
      </c>
      <c r="AD12" s="11">
        <v>36.463845435190905</v>
      </c>
      <c r="AE12" s="11">
        <v>36.789988263470846</v>
      </c>
      <c r="AF12" s="11">
        <v>37.113522131288114</v>
      </c>
      <c r="AG12" s="11">
        <v>37.453920801769328</v>
      </c>
      <c r="AH12" s="11">
        <v>37.767211142524985</v>
      </c>
      <c r="AI12" s="11">
        <v>38.088032828336097</v>
      </c>
      <c r="AJ12" s="11">
        <v>38.412535667643631</v>
      </c>
      <c r="AK12" s="11">
        <v>38.746502561950734</v>
      </c>
      <c r="AL12" s="11">
        <v>39.062387381134585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50.551711249787566</v>
      </c>
      <c r="N13" s="11">
        <v>47.889649006439441</v>
      </c>
      <c r="O13" s="11">
        <v>48.756411035970189</v>
      </c>
      <c r="P13" s="11">
        <v>50.730257186689371</v>
      </c>
      <c r="Q13" s="11">
        <v>50.871551703170134</v>
      </c>
      <c r="R13" s="11">
        <v>49.700655204836323</v>
      </c>
      <c r="S13" s="11">
        <v>53.206124534032803</v>
      </c>
      <c r="T13" s="11">
        <v>49.756754393696532</v>
      </c>
      <c r="U13" s="11">
        <v>54.586832950982618</v>
      </c>
      <c r="V13" s="11">
        <v>57.114515183871148</v>
      </c>
      <c r="W13" s="11">
        <v>60.927329632505554</v>
      </c>
      <c r="X13" s="11">
        <v>64.584307591974195</v>
      </c>
      <c r="Y13" s="11">
        <v>65.444837916200797</v>
      </c>
      <c r="Z13" s="11">
        <v>66.474368270028123</v>
      </c>
      <c r="AA13" s="11">
        <v>67.512205636518445</v>
      </c>
      <c r="AB13" s="11">
        <v>68.396675548193912</v>
      </c>
      <c r="AC13" s="11">
        <v>69.236695337057853</v>
      </c>
      <c r="AD13" s="11">
        <v>70.042200793809783</v>
      </c>
      <c r="AE13" s="11">
        <v>70.848861583799959</v>
      </c>
      <c r="AF13" s="11">
        <v>71.641995678676238</v>
      </c>
      <c r="AG13" s="11">
        <v>72.450143705023322</v>
      </c>
      <c r="AH13" s="11">
        <v>73.230777511342239</v>
      </c>
      <c r="AI13" s="11">
        <v>74.006417432307273</v>
      </c>
      <c r="AJ13" s="11">
        <v>74.828702197361366</v>
      </c>
      <c r="AK13" s="11">
        <v>75.697727871004631</v>
      </c>
      <c r="AL13" s="11">
        <v>76.553869214829589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98.022713952614311</v>
      </c>
      <c r="N15" s="87">
        <f>SUM(N16:N20)</f>
        <v>100.02591929446091</v>
      </c>
      <c r="O15" s="87">
        <f t="shared" ref="O15:AL15" si="5">SUM(O16:O20)</f>
        <v>103.59342493320224</v>
      </c>
      <c r="P15" s="87">
        <f t="shared" si="5"/>
        <v>102.33786901271469</v>
      </c>
      <c r="Q15" s="87">
        <f t="shared" si="5"/>
        <v>104.80666206226286</v>
      </c>
      <c r="R15" s="87">
        <f t="shared" si="5"/>
        <v>106.70437565774284</v>
      </c>
      <c r="S15" s="87">
        <f t="shared" si="5"/>
        <v>108.12919309756279</v>
      </c>
      <c r="T15" s="87">
        <f t="shared" si="5"/>
        <v>107.59885252614536</v>
      </c>
      <c r="U15" s="87">
        <f t="shared" si="5"/>
        <v>111.86449850334668</v>
      </c>
      <c r="V15" s="87">
        <f t="shared" si="5"/>
        <v>111.53272474733429</v>
      </c>
      <c r="W15" s="87">
        <f t="shared" si="5"/>
        <v>115.90899253599193</v>
      </c>
      <c r="X15" s="87">
        <f t="shared" si="5"/>
        <v>110.1417459918664</v>
      </c>
      <c r="Y15" s="87">
        <f t="shared" si="5"/>
        <v>111.26906078211637</v>
      </c>
      <c r="Z15" s="87">
        <f t="shared" si="5"/>
        <v>112.53912964990644</v>
      </c>
      <c r="AA15" s="87">
        <f t="shared" si="5"/>
        <v>113.79566061850632</v>
      </c>
      <c r="AB15" s="87">
        <f t="shared" si="5"/>
        <v>114.75141178566255</v>
      </c>
      <c r="AC15" s="87">
        <f t="shared" si="5"/>
        <v>115.64668213340047</v>
      </c>
      <c r="AD15" s="87">
        <f t="shared" si="5"/>
        <v>116.45827718181394</v>
      </c>
      <c r="AE15" s="87">
        <f t="shared" si="5"/>
        <v>117.28782224165607</v>
      </c>
      <c r="AF15" s="87">
        <f t="shared" si="5"/>
        <v>118.13378786189949</v>
      </c>
      <c r="AG15" s="87">
        <f t="shared" si="5"/>
        <v>119.01753136919778</v>
      </c>
      <c r="AH15" s="87">
        <f t="shared" si="5"/>
        <v>119.85534389716129</v>
      </c>
      <c r="AI15" s="87">
        <f t="shared" si="5"/>
        <v>120.7248862196699</v>
      </c>
      <c r="AJ15" s="87">
        <f t="shared" si="5"/>
        <v>121.59818050865179</v>
      </c>
      <c r="AK15" s="87">
        <f t="shared" si="5"/>
        <v>122.50688751272816</v>
      </c>
      <c r="AL15" s="87">
        <f t="shared" si="5"/>
        <v>123.35375949002099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13.559484167624051</v>
      </c>
      <c r="N16" s="11">
        <v>13.524122247708636</v>
      </c>
      <c r="O16" s="11">
        <v>13.981920420987032</v>
      </c>
      <c r="P16" s="11">
        <v>14.233887200345428</v>
      </c>
      <c r="Q16" s="11">
        <v>13.172452636175487</v>
      </c>
      <c r="R16" s="11">
        <v>13.166080862966538</v>
      </c>
      <c r="S16" s="11">
        <v>13.942244085685394</v>
      </c>
      <c r="T16" s="11">
        <v>14.357897519037829</v>
      </c>
      <c r="U16" s="11">
        <v>15.3848678332355</v>
      </c>
      <c r="V16" s="11">
        <v>14.900290968935035</v>
      </c>
      <c r="W16" s="11">
        <v>16.204209364168829</v>
      </c>
      <c r="X16" s="11">
        <v>13.918181645696095</v>
      </c>
      <c r="Y16" s="11">
        <v>14.018440426053056</v>
      </c>
      <c r="Z16" s="11">
        <v>14.163416837974586</v>
      </c>
      <c r="AA16" s="11">
        <v>14.314256750244164</v>
      </c>
      <c r="AB16" s="11">
        <v>14.425948798818805</v>
      </c>
      <c r="AC16" s="11">
        <v>14.53853956114826</v>
      </c>
      <c r="AD16" s="11">
        <v>14.640546464338728</v>
      </c>
      <c r="AE16" s="11">
        <v>14.743789680552</v>
      </c>
      <c r="AF16" s="11">
        <v>14.857266563893234</v>
      </c>
      <c r="AG16" s="11">
        <v>14.967714021190385</v>
      </c>
      <c r="AH16" s="11">
        <v>15.07629064897621</v>
      </c>
      <c r="AI16" s="11">
        <v>15.185326750660098</v>
      </c>
      <c r="AJ16" s="11">
        <v>15.291719133425127</v>
      </c>
      <c r="AK16" s="11">
        <v>15.39799450123023</v>
      </c>
      <c r="AL16" s="11">
        <v>15.500492626071363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10.216451703146666</v>
      </c>
      <c r="N17" s="11">
        <v>12.735615404506719</v>
      </c>
      <c r="O17" s="11">
        <v>12.464208082080582</v>
      </c>
      <c r="P17" s="11">
        <v>12.456984494600965</v>
      </c>
      <c r="Q17" s="11">
        <v>12.052274677014177</v>
      </c>
      <c r="R17" s="11">
        <v>12.769336670369141</v>
      </c>
      <c r="S17" s="11">
        <v>12.889350059626393</v>
      </c>
      <c r="T17" s="11">
        <v>12.766077441049619</v>
      </c>
      <c r="U17" s="11">
        <v>13.988668925931123</v>
      </c>
      <c r="V17" s="11">
        <v>14.366249487931087</v>
      </c>
      <c r="W17" s="11">
        <v>14.455455610762888</v>
      </c>
      <c r="X17" s="11">
        <v>14.030381466815834</v>
      </c>
      <c r="Y17" s="11">
        <v>14.171157397642117</v>
      </c>
      <c r="Z17" s="11">
        <v>14.346471801070365</v>
      </c>
      <c r="AA17" s="11">
        <v>14.530806751902059</v>
      </c>
      <c r="AB17" s="11">
        <v>14.687914690793708</v>
      </c>
      <c r="AC17" s="11">
        <v>14.836646117093224</v>
      </c>
      <c r="AD17" s="11">
        <v>14.97802045876745</v>
      </c>
      <c r="AE17" s="11">
        <v>15.119309514475184</v>
      </c>
      <c r="AF17" s="11">
        <v>15.263003084674116</v>
      </c>
      <c r="AG17" s="11">
        <v>15.41876738927963</v>
      </c>
      <c r="AH17" s="11">
        <v>15.557750066816075</v>
      </c>
      <c r="AI17" s="11">
        <v>15.715144076454347</v>
      </c>
      <c r="AJ17" s="11">
        <v>15.8706861504642</v>
      </c>
      <c r="AK17" s="11">
        <v>16.028796014845081</v>
      </c>
      <c r="AL17" s="11">
        <v>16.185207158984703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10.355332161586082</v>
      </c>
      <c r="N18" s="11">
        <v>11.391390903759682</v>
      </c>
      <c r="O18" s="11">
        <v>11.65770209163164</v>
      </c>
      <c r="P18" s="11">
        <v>10.783988358846395</v>
      </c>
      <c r="Q18" s="11">
        <v>10.633600118303825</v>
      </c>
      <c r="R18" s="11">
        <v>10.662448442025832</v>
      </c>
      <c r="S18" s="11">
        <v>11.365431515884909</v>
      </c>
      <c r="T18" s="11">
        <v>10.660788994002147</v>
      </c>
      <c r="U18" s="11">
        <v>10.633490808315152</v>
      </c>
      <c r="V18" s="11">
        <v>10.276839766721427</v>
      </c>
      <c r="W18" s="11">
        <v>10.928160792216877</v>
      </c>
      <c r="X18" s="11">
        <v>12.041100676163204</v>
      </c>
      <c r="Y18" s="11">
        <v>12.268304799247653</v>
      </c>
      <c r="Z18" s="11">
        <v>12.477801106382168</v>
      </c>
      <c r="AA18" s="11">
        <v>12.686287678813999</v>
      </c>
      <c r="AB18" s="11">
        <v>12.856555682337627</v>
      </c>
      <c r="AC18" s="11">
        <v>13.026762087626254</v>
      </c>
      <c r="AD18" s="11">
        <v>13.183968297275214</v>
      </c>
      <c r="AE18" s="11">
        <v>13.351021591586937</v>
      </c>
      <c r="AF18" s="11">
        <v>13.526395878918752</v>
      </c>
      <c r="AG18" s="11">
        <v>13.719207594483251</v>
      </c>
      <c r="AH18" s="11">
        <v>13.909304760865686</v>
      </c>
      <c r="AI18" s="11">
        <v>14.09704150052943</v>
      </c>
      <c r="AJ18" s="11">
        <v>14.269089750482605</v>
      </c>
      <c r="AK18" s="11">
        <v>14.442737719066184</v>
      </c>
      <c r="AL18" s="11">
        <v>14.605882857531668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12.61821289689656</v>
      </c>
      <c r="N19" s="11">
        <v>14.686741202172332</v>
      </c>
      <c r="O19" s="11">
        <v>15.339168174608876</v>
      </c>
      <c r="P19" s="11">
        <v>14.441655818299218</v>
      </c>
      <c r="Q19" s="11">
        <v>16.479813504385014</v>
      </c>
      <c r="R19" s="11">
        <v>17.874427605414454</v>
      </c>
      <c r="S19" s="11">
        <v>16.233706809659317</v>
      </c>
      <c r="T19" s="11">
        <v>17.492425997039305</v>
      </c>
      <c r="U19" s="11">
        <v>17.704650667310236</v>
      </c>
      <c r="V19" s="11">
        <v>16.858883099288867</v>
      </c>
      <c r="W19" s="11">
        <v>17.373980393003993</v>
      </c>
      <c r="X19" s="11">
        <v>16.476906089827128</v>
      </c>
      <c r="Y19" s="11">
        <v>16.804384804486109</v>
      </c>
      <c r="Z19" s="11">
        <v>17.103722552721521</v>
      </c>
      <c r="AA19" s="11">
        <v>17.359970262111066</v>
      </c>
      <c r="AB19" s="11">
        <v>17.564010609371426</v>
      </c>
      <c r="AC19" s="11">
        <v>17.75813907116601</v>
      </c>
      <c r="AD19" s="11">
        <v>17.943271905732974</v>
      </c>
      <c r="AE19" s="11">
        <v>18.137528946196458</v>
      </c>
      <c r="AF19" s="11">
        <v>18.322795222410829</v>
      </c>
      <c r="AG19" s="11">
        <v>18.503934682391037</v>
      </c>
      <c r="AH19" s="11">
        <v>18.676897583184836</v>
      </c>
      <c r="AI19" s="11">
        <v>18.878653495642549</v>
      </c>
      <c r="AJ19" s="11">
        <v>19.075215943747789</v>
      </c>
      <c r="AK19" s="11">
        <v>19.308094724385967</v>
      </c>
      <c r="AL19" s="11">
        <v>19.509669131677242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51.273233023360945</v>
      </c>
      <c r="N20" s="11">
        <v>47.688049536313542</v>
      </c>
      <c r="O20" s="11">
        <v>50.150426163894117</v>
      </c>
      <c r="P20" s="11">
        <v>50.421353140622692</v>
      </c>
      <c r="Q20" s="11">
        <v>52.468521126384346</v>
      </c>
      <c r="R20" s="11">
        <v>52.232082076966883</v>
      </c>
      <c r="S20" s="11">
        <v>53.698460626706783</v>
      </c>
      <c r="T20" s="11">
        <v>52.321662575016461</v>
      </c>
      <c r="U20" s="11">
        <v>54.152820268554677</v>
      </c>
      <c r="V20" s="11">
        <v>55.13046142445787</v>
      </c>
      <c r="W20" s="11">
        <v>56.947186375839337</v>
      </c>
      <c r="X20" s="11">
        <v>53.675176113364138</v>
      </c>
      <c r="Y20" s="11">
        <v>54.006773354687439</v>
      </c>
      <c r="Z20" s="11">
        <v>54.447717351757795</v>
      </c>
      <c r="AA20" s="11">
        <v>54.904339175435027</v>
      </c>
      <c r="AB20" s="11">
        <v>55.216982004340984</v>
      </c>
      <c r="AC20" s="11">
        <v>55.486595296366723</v>
      </c>
      <c r="AD20" s="11">
        <v>55.712470055699576</v>
      </c>
      <c r="AE20" s="11">
        <v>55.936172508845495</v>
      </c>
      <c r="AF20" s="11">
        <v>56.16432711200256</v>
      </c>
      <c r="AG20" s="11">
        <v>56.407907681853487</v>
      </c>
      <c r="AH20" s="11">
        <v>56.63510083731849</v>
      </c>
      <c r="AI20" s="11">
        <v>56.84872039638347</v>
      </c>
      <c r="AJ20" s="11">
        <v>57.091469530532066</v>
      </c>
      <c r="AK20" s="11">
        <v>57.32926455320068</v>
      </c>
      <c r="AL20" s="11">
        <v>57.552507715756008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90.991317677727466</v>
      </c>
      <c r="N22" s="87">
        <f>SUM(N23:N24)</f>
        <v>87.946768687214217</v>
      </c>
      <c r="O22" s="87">
        <f t="shared" ref="O22:AL22" si="7">SUM(O23:O24)</f>
        <v>88.853828728098449</v>
      </c>
      <c r="P22" s="87">
        <f t="shared" si="7"/>
        <v>86.578744481316562</v>
      </c>
      <c r="Q22" s="87">
        <f t="shared" si="7"/>
        <v>87.419157891090805</v>
      </c>
      <c r="R22" s="87">
        <f t="shared" si="7"/>
        <v>87.580615457669268</v>
      </c>
      <c r="S22" s="87">
        <f t="shared" si="7"/>
        <v>84.391405783428155</v>
      </c>
      <c r="T22" s="87">
        <f t="shared" si="7"/>
        <v>84.444026717168271</v>
      </c>
      <c r="U22" s="87">
        <f t="shared" si="7"/>
        <v>87.101557666348924</v>
      </c>
      <c r="V22" s="87">
        <f t="shared" si="7"/>
        <v>83.203699097799216</v>
      </c>
      <c r="W22" s="87">
        <f t="shared" si="7"/>
        <v>84.862088471987221</v>
      </c>
      <c r="X22" s="87">
        <f t="shared" si="7"/>
        <v>81.813567109378525</v>
      </c>
      <c r="Y22" s="87">
        <f t="shared" si="7"/>
        <v>81.161024225647296</v>
      </c>
      <c r="Z22" s="87">
        <f t="shared" si="7"/>
        <v>80.612540729621472</v>
      </c>
      <c r="AA22" s="87">
        <f t="shared" si="7"/>
        <v>80.043199749358934</v>
      </c>
      <c r="AB22" s="87">
        <f t="shared" si="7"/>
        <v>79.279891039810821</v>
      </c>
      <c r="AC22" s="87">
        <f t="shared" si="7"/>
        <v>78.462495475648723</v>
      </c>
      <c r="AD22" s="87">
        <f t="shared" si="7"/>
        <v>77.597410305125493</v>
      </c>
      <c r="AE22" s="87">
        <f t="shared" si="7"/>
        <v>76.750818997980318</v>
      </c>
      <c r="AF22" s="87">
        <f t="shared" si="7"/>
        <v>75.892349169127755</v>
      </c>
      <c r="AG22" s="87">
        <f t="shared" si="7"/>
        <v>75.109700213349853</v>
      </c>
      <c r="AH22" s="87">
        <f t="shared" si="7"/>
        <v>74.388395737324942</v>
      </c>
      <c r="AI22" s="87">
        <f t="shared" si="7"/>
        <v>73.596984957506024</v>
      </c>
      <c r="AJ22" s="87">
        <f t="shared" si="7"/>
        <v>72.741876862276882</v>
      </c>
      <c r="AK22" s="87">
        <f t="shared" si="7"/>
        <v>71.624764919664003</v>
      </c>
      <c r="AL22" s="87">
        <f t="shared" si="7"/>
        <v>70.783131737864565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66.806182491958296</v>
      </c>
      <c r="N23" s="11">
        <v>65.946518823498508</v>
      </c>
      <c r="O23" s="11">
        <v>67.456598616617597</v>
      </c>
      <c r="P23" s="11">
        <v>65.021828971009867</v>
      </c>
      <c r="Q23" s="11">
        <v>66.076948264104558</v>
      </c>
      <c r="R23" s="11">
        <v>67.556879171502914</v>
      </c>
      <c r="S23" s="11">
        <v>65.618016580498193</v>
      </c>
      <c r="T23" s="11">
        <v>65.456051125413424</v>
      </c>
      <c r="U23" s="11">
        <v>66.770482777571331</v>
      </c>
      <c r="V23" s="11">
        <v>65.276674392490762</v>
      </c>
      <c r="W23" s="11">
        <v>67.342920523855966</v>
      </c>
      <c r="X23" s="11">
        <v>62.380113822149724</v>
      </c>
      <c r="Y23" s="11">
        <v>62.078950477586723</v>
      </c>
      <c r="Z23" s="11">
        <v>61.865871477437182</v>
      </c>
      <c r="AA23" s="11">
        <v>61.651634796283965</v>
      </c>
      <c r="AB23" s="11">
        <v>61.264476458822209</v>
      </c>
      <c r="AC23" s="11">
        <v>60.838183228180633</v>
      </c>
      <c r="AD23" s="11">
        <v>60.347813288326954</v>
      </c>
      <c r="AE23" s="11">
        <v>59.851353063418898</v>
      </c>
      <c r="AF23" s="11">
        <v>59.383304930446243</v>
      </c>
      <c r="AG23" s="11">
        <v>58.940467118281028</v>
      </c>
      <c r="AH23" s="11">
        <v>58.452102924417538</v>
      </c>
      <c r="AI23" s="11">
        <v>57.923723401171685</v>
      </c>
      <c r="AJ23" s="11">
        <v>57.376803400363038</v>
      </c>
      <c r="AK23" s="11">
        <v>56.856499672434957</v>
      </c>
      <c r="AL23" s="11">
        <v>56.375020995883176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24.185135185769163</v>
      </c>
      <c r="N24" s="11">
        <v>22.000249863715716</v>
      </c>
      <c r="O24" s="11">
        <v>21.397230111480859</v>
      </c>
      <c r="P24" s="11">
        <v>21.556915510306691</v>
      </c>
      <c r="Q24" s="11">
        <v>21.342209626986246</v>
      </c>
      <c r="R24" s="11">
        <v>20.023736286166347</v>
      </c>
      <c r="S24" s="11">
        <v>18.773389202929959</v>
      </c>
      <c r="T24" s="11">
        <v>18.98797559175485</v>
      </c>
      <c r="U24" s="11">
        <v>20.331074888777586</v>
      </c>
      <c r="V24" s="11">
        <v>17.927024705308451</v>
      </c>
      <c r="W24" s="11">
        <v>17.519167948131255</v>
      </c>
      <c r="X24" s="11">
        <v>19.433453287228804</v>
      </c>
      <c r="Y24" s="11">
        <v>19.082073748060573</v>
      </c>
      <c r="Z24" s="11">
        <v>18.746669252184294</v>
      </c>
      <c r="AA24" s="11">
        <v>18.391564953074962</v>
      </c>
      <c r="AB24" s="11">
        <v>18.015414580988612</v>
      </c>
      <c r="AC24" s="11">
        <v>17.624312247468087</v>
      </c>
      <c r="AD24" s="11">
        <v>17.249597016798546</v>
      </c>
      <c r="AE24" s="11">
        <v>16.899465934561416</v>
      </c>
      <c r="AF24" s="11">
        <v>16.509044238681504</v>
      </c>
      <c r="AG24" s="11">
        <v>16.169233095068822</v>
      </c>
      <c r="AH24" s="11">
        <v>15.9362928129074</v>
      </c>
      <c r="AI24" s="11">
        <v>15.673261556334337</v>
      </c>
      <c r="AJ24" s="11">
        <v>15.365073461913839</v>
      </c>
      <c r="AK24" s="11">
        <v>14.768265247229046</v>
      </c>
      <c r="AL24" s="11">
        <v>14.408110741981393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74.372964876206865</v>
      </c>
      <c r="N26" s="87">
        <f>SUM(N27:N30)</f>
        <v>76.596767640027991</v>
      </c>
      <c r="O26" s="87">
        <f t="shared" ref="O26:AL26" si="9">SUM(O27:O30)</f>
        <v>76.039621923245534</v>
      </c>
      <c r="P26" s="87">
        <f t="shared" si="9"/>
        <v>76.42009312063314</v>
      </c>
      <c r="Q26" s="87">
        <f t="shared" si="9"/>
        <v>80.35056973873327</v>
      </c>
      <c r="R26" s="87">
        <f>SUM(R27:R30)</f>
        <v>79.440266088986505</v>
      </c>
      <c r="S26" s="87">
        <f t="shared" si="9"/>
        <v>79.929158775793809</v>
      </c>
      <c r="T26" s="87">
        <f t="shared" si="9"/>
        <v>78.584353198780562</v>
      </c>
      <c r="U26" s="87">
        <f t="shared" si="9"/>
        <v>75.049341490293017</v>
      </c>
      <c r="V26" s="87">
        <f t="shared" si="9"/>
        <v>77.51990861635386</v>
      </c>
      <c r="W26" s="87">
        <f t="shared" si="9"/>
        <v>68.592751749620987</v>
      </c>
      <c r="X26" s="87">
        <f t="shared" si="9"/>
        <v>70.388341747672072</v>
      </c>
      <c r="Y26" s="87">
        <f t="shared" si="9"/>
        <v>70.679313012674754</v>
      </c>
      <c r="Z26" s="87">
        <f t="shared" si="9"/>
        <v>71.304732376261867</v>
      </c>
      <c r="AA26" s="87">
        <f t="shared" si="9"/>
        <v>71.814731966255493</v>
      </c>
      <c r="AB26" s="87">
        <f t="shared" si="9"/>
        <v>71.939262802832957</v>
      </c>
      <c r="AC26" s="87">
        <f t="shared" si="9"/>
        <v>71.98626529956114</v>
      </c>
      <c r="AD26" s="87">
        <f t="shared" si="9"/>
        <v>71.957025732853424</v>
      </c>
      <c r="AE26" s="87">
        <f t="shared" si="9"/>
        <v>71.970068038566495</v>
      </c>
      <c r="AF26" s="87">
        <f t="shared" si="9"/>
        <v>71.978654481471551</v>
      </c>
      <c r="AG26" s="87">
        <f t="shared" si="9"/>
        <v>72.024153167380518</v>
      </c>
      <c r="AH26" s="87">
        <f t="shared" si="9"/>
        <v>72.047148807286447</v>
      </c>
      <c r="AI26" s="87">
        <f t="shared" si="9"/>
        <v>72.054974512931977</v>
      </c>
      <c r="AJ26" s="87">
        <f t="shared" si="9"/>
        <v>72.054083238469474</v>
      </c>
      <c r="AK26" s="87">
        <f t="shared" si="9"/>
        <v>72.114016900726824</v>
      </c>
      <c r="AL26" s="87">
        <f t="shared" si="9"/>
        <v>72.131628558420175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8.1720629305417685</v>
      </c>
      <c r="N27" s="11">
        <v>8.6950695781087237</v>
      </c>
      <c r="O27" s="11">
        <v>9.7629452937578467</v>
      </c>
      <c r="P27" s="11">
        <v>8.3518453023160344</v>
      </c>
      <c r="Q27" s="11">
        <v>10.69277231078029</v>
      </c>
      <c r="R27" s="11">
        <v>9.0862630006301952</v>
      </c>
      <c r="S27" s="11">
        <v>9.3435107035362801</v>
      </c>
      <c r="T27" s="11">
        <v>9.1481242693813538</v>
      </c>
      <c r="U27" s="11">
        <v>9.0213057421628342</v>
      </c>
      <c r="V27" s="11">
        <v>10.007143783170065</v>
      </c>
      <c r="W27" s="11">
        <v>8.5302642309452068</v>
      </c>
      <c r="X27" s="11">
        <v>8.4455735238343905</v>
      </c>
      <c r="Y27" s="11">
        <v>8.6061467448263826</v>
      </c>
      <c r="Z27" s="11">
        <v>8.7887456616299335</v>
      </c>
      <c r="AA27" s="11">
        <v>8.9536686595973922</v>
      </c>
      <c r="AB27" s="11">
        <v>9.0822356267250068</v>
      </c>
      <c r="AC27" s="11">
        <v>9.2059436902448741</v>
      </c>
      <c r="AD27" s="11">
        <v>9.3252627428932318</v>
      </c>
      <c r="AE27" s="11">
        <v>9.4358461241903129</v>
      </c>
      <c r="AF27" s="11">
        <v>9.5510005588397888</v>
      </c>
      <c r="AG27" s="11">
        <v>9.6880273886328379</v>
      </c>
      <c r="AH27" s="11">
        <v>9.8239723963372132</v>
      </c>
      <c r="AI27" s="11">
        <v>9.9601513816878171</v>
      </c>
      <c r="AJ27" s="11">
        <v>10.103510861332461</v>
      </c>
      <c r="AK27" s="11">
        <v>10.249811113166865</v>
      </c>
      <c r="AL27" s="11">
        <v>10.402091817273593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25.895345121117124</v>
      </c>
      <c r="N28" s="11">
        <v>26.702541759991856</v>
      </c>
      <c r="O28" s="11">
        <v>25.452948690639829</v>
      </c>
      <c r="P28" s="11">
        <v>26.657830617038666</v>
      </c>
      <c r="Q28" s="11">
        <v>27.276969270154144</v>
      </c>
      <c r="R28" s="11">
        <v>27.006136786169744</v>
      </c>
      <c r="S28" s="11">
        <v>27.219120087941278</v>
      </c>
      <c r="T28" s="11">
        <v>26.217319390683603</v>
      </c>
      <c r="U28" s="11">
        <v>25.897993832383527</v>
      </c>
      <c r="V28" s="11">
        <v>27.457095008184485</v>
      </c>
      <c r="W28" s="11">
        <v>23.894045373211348</v>
      </c>
      <c r="X28" s="11">
        <v>24.44562069666533</v>
      </c>
      <c r="Y28" s="11">
        <v>24.446385652571593</v>
      </c>
      <c r="Z28" s="11">
        <v>24.544792739299972</v>
      </c>
      <c r="AA28" s="11">
        <v>24.625430917783447</v>
      </c>
      <c r="AB28" s="11">
        <v>24.596814008830449</v>
      </c>
      <c r="AC28" s="11">
        <v>24.555236813145683</v>
      </c>
      <c r="AD28" s="11">
        <v>24.499134443246486</v>
      </c>
      <c r="AE28" s="11">
        <v>24.451639209899358</v>
      </c>
      <c r="AF28" s="11">
        <v>24.402672520861209</v>
      </c>
      <c r="AG28" s="11">
        <v>24.351096359498403</v>
      </c>
      <c r="AH28" s="11">
        <v>24.293691705788497</v>
      </c>
      <c r="AI28" s="11">
        <v>24.242284351395234</v>
      </c>
      <c r="AJ28" s="11">
        <v>24.197450934563179</v>
      </c>
      <c r="AK28" s="11">
        <v>24.168660375130628</v>
      </c>
      <c r="AL28" s="11">
        <v>24.118516972694167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24.41568408867515</v>
      </c>
      <c r="N29" s="11">
        <v>24.313417238955832</v>
      </c>
      <c r="O29" s="11">
        <v>22.89541040452384</v>
      </c>
      <c r="P29" s="11">
        <v>22.989116769750218</v>
      </c>
      <c r="Q29" s="11">
        <v>23.15018438747261</v>
      </c>
      <c r="R29" s="11">
        <v>23.70784357580219</v>
      </c>
      <c r="S29" s="11">
        <v>24.018266899603841</v>
      </c>
      <c r="T29" s="11">
        <v>23.66809490006089</v>
      </c>
      <c r="U29" s="11">
        <v>20.771580653219896</v>
      </c>
      <c r="V29" s="11">
        <v>22.227639758987525</v>
      </c>
      <c r="W29" s="11">
        <v>19.595186540113982</v>
      </c>
      <c r="X29" s="11">
        <v>21.045034186561004</v>
      </c>
      <c r="Y29" s="11">
        <v>20.992712525390615</v>
      </c>
      <c r="Z29" s="11">
        <v>21.154185906038308</v>
      </c>
      <c r="AA29" s="11">
        <v>21.252774695361008</v>
      </c>
      <c r="AB29" s="11">
        <v>21.169553704536529</v>
      </c>
      <c r="AC29" s="11">
        <v>21.066930151226977</v>
      </c>
      <c r="AD29" s="11">
        <v>20.949058084149591</v>
      </c>
      <c r="AE29" s="11">
        <v>20.835237086641193</v>
      </c>
      <c r="AF29" s="11">
        <v>20.715790364453515</v>
      </c>
      <c r="AG29" s="11">
        <v>20.608231035637925</v>
      </c>
      <c r="AH29" s="11">
        <v>20.493542555454304</v>
      </c>
      <c r="AI29" s="11">
        <v>20.370353768278473</v>
      </c>
      <c r="AJ29" s="11">
        <v>20.242299240131821</v>
      </c>
      <c r="AK29" s="11">
        <v>20.132282659599134</v>
      </c>
      <c r="AL29" s="11">
        <v>20.005966005911841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15.889872735872824</v>
      </c>
      <c r="N30" s="11">
        <v>16.885739062971574</v>
      </c>
      <c r="O30" s="11">
        <v>17.928317534324027</v>
      </c>
      <c r="P30" s="11">
        <v>18.421300431528223</v>
      </c>
      <c r="Q30" s="11">
        <v>19.230643770326225</v>
      </c>
      <c r="R30" s="11">
        <v>19.640022726384373</v>
      </c>
      <c r="S30" s="11">
        <v>19.348261084712398</v>
      </c>
      <c r="T30" s="11">
        <v>19.550814638654717</v>
      </c>
      <c r="U30" s="11">
        <v>19.35846126252676</v>
      </c>
      <c r="V30" s="11">
        <v>17.828030066011795</v>
      </c>
      <c r="W30" s="11">
        <v>16.573255605350461</v>
      </c>
      <c r="X30" s="11">
        <v>16.452113340611344</v>
      </c>
      <c r="Y30" s="11">
        <v>16.634068089886167</v>
      </c>
      <c r="Z30" s="11">
        <v>16.81700806929366</v>
      </c>
      <c r="AA30" s="11">
        <v>16.982857693513655</v>
      </c>
      <c r="AB30" s="11">
        <v>17.090659462740966</v>
      </c>
      <c r="AC30" s="11">
        <v>17.158154644943608</v>
      </c>
      <c r="AD30" s="11">
        <v>17.18357046256412</v>
      </c>
      <c r="AE30" s="11">
        <v>17.247345617835627</v>
      </c>
      <c r="AF30" s="11">
        <v>17.309191037317031</v>
      </c>
      <c r="AG30" s="11">
        <v>17.376798383611366</v>
      </c>
      <c r="AH30" s="11">
        <v>17.435942149706438</v>
      </c>
      <c r="AI30" s="11">
        <v>17.482185011570444</v>
      </c>
      <c r="AJ30" s="11">
        <v>17.510822202442014</v>
      </c>
      <c r="AK30" s="11">
        <v>17.563262752830191</v>
      </c>
      <c r="AL30" s="11">
        <v>17.605053762540571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70.042166047133506</v>
      </c>
      <c r="N32" s="87">
        <f t="shared" si="10"/>
        <v>70.037539128673032</v>
      </c>
      <c r="O32" s="87">
        <f t="shared" si="10"/>
        <v>69.223248305845857</v>
      </c>
      <c r="P32" s="87">
        <f t="shared" si="10"/>
        <v>71.931576043320675</v>
      </c>
      <c r="Q32" s="87">
        <f t="shared" si="10"/>
        <v>73.220362099964177</v>
      </c>
      <c r="R32" s="87">
        <f t="shared" si="10"/>
        <v>76.644560863262953</v>
      </c>
      <c r="S32" s="87">
        <f t="shared" si="10"/>
        <v>76.591146072227446</v>
      </c>
      <c r="T32" s="87">
        <f t="shared" si="10"/>
        <v>75.837510046491772</v>
      </c>
      <c r="U32" s="87">
        <f t="shared" si="10"/>
        <v>76.360345213856192</v>
      </c>
      <c r="V32" s="87">
        <f t="shared" si="10"/>
        <v>78.678145546912702</v>
      </c>
      <c r="W32" s="87">
        <f t="shared" si="10"/>
        <v>74.281621630661178</v>
      </c>
      <c r="X32" s="87">
        <f t="shared" si="10"/>
        <v>76.568058716503344</v>
      </c>
      <c r="Y32" s="87">
        <f t="shared" si="10"/>
        <v>77.406012402616653</v>
      </c>
      <c r="Z32" s="87">
        <f t="shared" si="10"/>
        <v>78.346436646770584</v>
      </c>
      <c r="AA32" s="87">
        <f t="shared" si="10"/>
        <v>79.311454441632748</v>
      </c>
      <c r="AB32" s="87">
        <f t="shared" si="10"/>
        <v>80.139962302092414</v>
      </c>
      <c r="AC32" s="87">
        <f t="shared" si="10"/>
        <v>80.908779269419256</v>
      </c>
      <c r="AD32" s="87">
        <f t="shared" si="10"/>
        <v>81.654514794812599</v>
      </c>
      <c r="AE32" s="87">
        <f t="shared" ref="AE32" si="11">SUM(AE33:AE35)</f>
        <v>82.381127683316322</v>
      </c>
      <c r="AF32" s="87">
        <f t="shared" ref="AF32" si="12">SUM(AF33:AF35)</f>
        <v>83.112000712212748</v>
      </c>
      <c r="AG32" s="87">
        <f t="shared" ref="AG32" si="13">SUM(AG33:AG35)</f>
        <v>83.867852749668188</v>
      </c>
      <c r="AH32" s="87">
        <f t="shared" ref="AH32" si="14">SUM(AH33:AH35)</f>
        <v>84.604460224783978</v>
      </c>
      <c r="AI32" s="87">
        <f t="shared" ref="AI32" si="15">SUM(AI33:AI35)</f>
        <v>85.360718962690541</v>
      </c>
      <c r="AJ32" s="87">
        <f t="shared" ref="AJ32" si="16">SUM(AJ33:AJ35)</f>
        <v>86.122242915800442</v>
      </c>
      <c r="AK32" s="87">
        <f t="shared" ref="AK32" si="17">SUM(AK33:AK35)</f>
        <v>86.867268145906948</v>
      </c>
      <c r="AL32" s="87">
        <f t="shared" ref="AL32" si="18">SUM(AL33:AL35)</f>
        <v>87.602190641197453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52.122295693443675</v>
      </c>
      <c r="N33" s="11">
        <v>50.645490594667571</v>
      </c>
      <c r="O33" s="11">
        <v>50.175007271844549</v>
      </c>
      <c r="P33" s="11">
        <v>52.500547467315144</v>
      </c>
      <c r="Q33" s="11">
        <v>53.438366745029221</v>
      </c>
      <c r="R33" s="11">
        <v>56.609283243797712</v>
      </c>
      <c r="S33" s="11">
        <v>57.366781509304438</v>
      </c>
      <c r="T33" s="11">
        <v>56.924510331669758</v>
      </c>
      <c r="U33" s="11">
        <v>56.442699664067433</v>
      </c>
      <c r="V33" s="11">
        <v>57.608758924443656</v>
      </c>
      <c r="W33" s="11">
        <v>54.621652790665379</v>
      </c>
      <c r="X33" s="11">
        <v>57.08285582252001</v>
      </c>
      <c r="Y33" s="11">
        <v>57.792680421671413</v>
      </c>
      <c r="Z33" s="11">
        <v>58.573959585960253</v>
      </c>
      <c r="AA33" s="11">
        <v>59.386428625159311</v>
      </c>
      <c r="AB33" s="11">
        <v>60.106848482144535</v>
      </c>
      <c r="AC33" s="11">
        <v>60.777826771971355</v>
      </c>
      <c r="AD33" s="11">
        <v>61.433707960933702</v>
      </c>
      <c r="AE33" s="11">
        <v>62.064724462681625</v>
      </c>
      <c r="AF33" s="11">
        <v>62.706684600439594</v>
      </c>
      <c r="AG33" s="11">
        <v>63.387316520746644</v>
      </c>
      <c r="AH33" s="11">
        <v>64.064127528014666</v>
      </c>
      <c r="AI33" s="11">
        <v>64.75144205057056</v>
      </c>
      <c r="AJ33" s="11">
        <v>65.441457415611211</v>
      </c>
      <c r="AK33" s="11">
        <v>66.113057904765583</v>
      </c>
      <c r="AL33" s="11">
        <v>66.772059006995292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16.544937909481895</v>
      </c>
      <c r="N34" s="11">
        <v>18.415710796015478</v>
      </c>
      <c r="O34" s="11">
        <v>18.068014826539265</v>
      </c>
      <c r="P34" s="11">
        <v>18.542173293601113</v>
      </c>
      <c r="Q34" s="11">
        <v>18.777812206257462</v>
      </c>
      <c r="R34" s="11">
        <v>19.113740878104402</v>
      </c>
      <c r="S34" s="11">
        <v>18.431282688816975</v>
      </c>
      <c r="T34" s="11">
        <v>18.08769291656488</v>
      </c>
      <c r="U34" s="11">
        <v>19.071373660328145</v>
      </c>
      <c r="V34" s="11">
        <v>20.299656666884218</v>
      </c>
      <c r="W34" s="11">
        <v>18.693343140144002</v>
      </c>
      <c r="X34" s="11">
        <v>18.726671764519413</v>
      </c>
      <c r="Y34" s="11">
        <v>18.84544641077866</v>
      </c>
      <c r="Z34" s="11">
        <v>18.996231014180413</v>
      </c>
      <c r="AA34" s="11">
        <v>19.141223112283448</v>
      </c>
      <c r="AB34" s="11">
        <v>19.244814614032503</v>
      </c>
      <c r="AC34" s="11">
        <v>19.33818607994252</v>
      </c>
      <c r="AD34" s="11">
        <v>19.424441234321144</v>
      </c>
      <c r="AE34" s="11">
        <v>19.516646500025615</v>
      </c>
      <c r="AF34" s="11">
        <v>19.602193095591261</v>
      </c>
      <c r="AG34" s="11">
        <v>19.673709099538073</v>
      </c>
      <c r="AH34" s="11">
        <v>19.730087913430797</v>
      </c>
      <c r="AI34" s="11">
        <v>19.795557152863434</v>
      </c>
      <c r="AJ34" s="11">
        <v>19.86407207792886</v>
      </c>
      <c r="AK34" s="11">
        <v>19.934516655042341</v>
      </c>
      <c r="AL34" s="11">
        <v>20.008184023690792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1.3749324442079403</v>
      </c>
      <c r="N35" s="11">
        <v>0.97633773798998214</v>
      </c>
      <c r="O35" s="11">
        <v>0.98022620746204248</v>
      </c>
      <c r="P35" s="11">
        <v>0.88885528240442757</v>
      </c>
      <c r="Q35" s="11">
        <v>1.0041831486774926</v>
      </c>
      <c r="R35" s="11">
        <v>0.92153674136083585</v>
      </c>
      <c r="S35" s="11">
        <v>0.79308187410603259</v>
      </c>
      <c r="T35" s="11">
        <v>0.82530679825713293</v>
      </c>
      <c r="U35" s="11">
        <v>0.84627188946060572</v>
      </c>
      <c r="V35" s="11">
        <v>0.76972995558484236</v>
      </c>
      <c r="W35" s="11">
        <v>0.96662569985180646</v>
      </c>
      <c r="X35" s="11">
        <v>0.75853112946392343</v>
      </c>
      <c r="Y35" s="11">
        <v>0.76788557016658021</v>
      </c>
      <c r="Z35" s="11">
        <v>0.77624604662992014</v>
      </c>
      <c r="AA35" s="11">
        <v>0.78380270418998066</v>
      </c>
      <c r="AB35" s="11">
        <v>0.78829920591538127</v>
      </c>
      <c r="AC35" s="11">
        <v>0.79276641750538002</v>
      </c>
      <c r="AD35" s="11">
        <v>0.7963655995577531</v>
      </c>
      <c r="AE35" s="11">
        <v>0.79975672060907876</v>
      </c>
      <c r="AF35" s="11">
        <v>0.80312301618188042</v>
      </c>
      <c r="AG35" s="11">
        <v>0.80682712938347456</v>
      </c>
      <c r="AH35" s="11">
        <v>0.81024478333851291</v>
      </c>
      <c r="AI35" s="11">
        <v>0.81371975925653883</v>
      </c>
      <c r="AJ35" s="11">
        <v>0.81671342226038124</v>
      </c>
      <c r="AK35" s="11">
        <v>0.81969358609901433</v>
      </c>
      <c r="AL35" s="11">
        <v>0.82194761051137422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57.337454809490367</v>
      </c>
      <c r="N37" s="87">
        <f t="shared" ref="N37:AL37" si="19">SUM(N38:N39)</f>
        <v>60.588473010278165</v>
      </c>
      <c r="O37" s="87">
        <f t="shared" si="19"/>
        <v>64.010356776945287</v>
      </c>
      <c r="P37" s="87">
        <f t="shared" si="19"/>
        <v>63.652331877642162</v>
      </c>
      <c r="Q37" s="87">
        <f t="shared" si="19"/>
        <v>61.847671193022222</v>
      </c>
      <c r="R37" s="87">
        <f t="shared" si="19"/>
        <v>61.851807801329045</v>
      </c>
      <c r="S37" s="87">
        <f t="shared" si="19"/>
        <v>63.520624490997278</v>
      </c>
      <c r="T37" s="87">
        <f t="shared" si="19"/>
        <v>60.528976146595134</v>
      </c>
      <c r="U37" s="87">
        <f t="shared" si="19"/>
        <v>61.603044534407665</v>
      </c>
      <c r="V37" s="87">
        <f t="shared" si="19"/>
        <v>61.788840534313344</v>
      </c>
      <c r="W37" s="87">
        <f t="shared" si="19"/>
        <v>62.299322067064054</v>
      </c>
      <c r="X37" s="87">
        <f t="shared" si="19"/>
        <v>61.79287873909216</v>
      </c>
      <c r="Y37" s="87">
        <f t="shared" si="19"/>
        <v>61.838103081968093</v>
      </c>
      <c r="Z37" s="87">
        <f t="shared" si="19"/>
        <v>62.031499493077106</v>
      </c>
      <c r="AA37" s="87">
        <f t="shared" si="19"/>
        <v>62.251443582730403</v>
      </c>
      <c r="AB37" s="87">
        <f t="shared" si="19"/>
        <v>62.340876802554078</v>
      </c>
      <c r="AC37" s="87">
        <f t="shared" si="19"/>
        <v>62.369022128552437</v>
      </c>
      <c r="AD37" s="87">
        <f t="shared" si="19"/>
        <v>62.369083190552487</v>
      </c>
      <c r="AE37" s="87">
        <f t="shared" si="19"/>
        <v>62.376457143592475</v>
      </c>
      <c r="AF37" s="87">
        <f t="shared" si="19"/>
        <v>62.376716252943176</v>
      </c>
      <c r="AG37" s="87">
        <f t="shared" si="19"/>
        <v>62.359827816467913</v>
      </c>
      <c r="AH37" s="87">
        <f t="shared" si="19"/>
        <v>62.372349468692072</v>
      </c>
      <c r="AI37" s="87">
        <f t="shared" si="19"/>
        <v>62.346779842207759</v>
      </c>
      <c r="AJ37" s="87">
        <f t="shared" si="19"/>
        <v>62.326024795358535</v>
      </c>
      <c r="AK37" s="87">
        <f t="shared" si="19"/>
        <v>62.296595627719562</v>
      </c>
      <c r="AL37" s="87">
        <f t="shared" si="19"/>
        <v>62.28869678827261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46.256796334045518</v>
      </c>
      <c r="N38" s="11">
        <v>49.458849858377292</v>
      </c>
      <c r="O38" s="11">
        <v>52.638907107966546</v>
      </c>
      <c r="P38" s="11">
        <v>52.393447557440062</v>
      </c>
      <c r="Q38" s="11">
        <v>51.022429282603689</v>
      </c>
      <c r="R38" s="11">
        <v>50.083466427079436</v>
      </c>
      <c r="S38" s="11">
        <v>52.059142861043014</v>
      </c>
      <c r="T38" s="11">
        <v>48.480728412624636</v>
      </c>
      <c r="U38" s="11">
        <v>48.860945604021715</v>
      </c>
      <c r="V38" s="11">
        <v>49.309584539829054</v>
      </c>
      <c r="W38" s="11">
        <v>49.480287032712432</v>
      </c>
      <c r="X38" s="11">
        <v>46.41479506676405</v>
      </c>
      <c r="Y38" s="11">
        <v>46.245663414145788</v>
      </c>
      <c r="Z38" s="11">
        <v>46.170310784245295</v>
      </c>
      <c r="AA38" s="11">
        <v>46.122349775962036</v>
      </c>
      <c r="AB38" s="11">
        <v>45.975472284888866</v>
      </c>
      <c r="AC38" s="11">
        <v>45.779473117554154</v>
      </c>
      <c r="AD38" s="11">
        <v>45.563231014846281</v>
      </c>
      <c r="AE38" s="11">
        <v>45.360317688147141</v>
      </c>
      <c r="AF38" s="11">
        <v>45.141836126683629</v>
      </c>
      <c r="AG38" s="11">
        <v>44.902048343628159</v>
      </c>
      <c r="AH38" s="11">
        <v>44.702552006025734</v>
      </c>
      <c r="AI38" s="11">
        <v>44.464507126618585</v>
      </c>
      <c r="AJ38" s="11">
        <v>44.220337540726455</v>
      </c>
      <c r="AK38" s="11">
        <v>43.973474502248862</v>
      </c>
      <c r="AL38" s="11">
        <v>43.747348898020178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11.080658475444846</v>
      </c>
      <c r="N39" s="11">
        <v>11.129623151900876</v>
      </c>
      <c r="O39" s="11">
        <v>11.371449668978746</v>
      </c>
      <c r="P39" s="11">
        <v>11.258884320202101</v>
      </c>
      <c r="Q39" s="11">
        <v>10.825241910418532</v>
      </c>
      <c r="R39" s="11">
        <v>11.768341374249609</v>
      </c>
      <c r="S39" s="11">
        <v>11.46148162995426</v>
      </c>
      <c r="T39" s="11">
        <v>12.048247733970497</v>
      </c>
      <c r="U39" s="11">
        <v>12.74209893038595</v>
      </c>
      <c r="V39" s="11">
        <v>12.479255994484289</v>
      </c>
      <c r="W39" s="11">
        <v>12.819035034351625</v>
      </c>
      <c r="X39" s="11">
        <v>15.37808367232811</v>
      </c>
      <c r="Y39" s="11">
        <v>15.592439667822303</v>
      </c>
      <c r="Z39" s="11">
        <v>15.861188708831815</v>
      </c>
      <c r="AA39" s="11">
        <v>16.129093806768367</v>
      </c>
      <c r="AB39" s="11">
        <v>16.365404517665208</v>
      </c>
      <c r="AC39" s="11">
        <v>16.589549010998283</v>
      </c>
      <c r="AD39" s="11">
        <v>16.80585217570621</v>
      </c>
      <c r="AE39" s="11">
        <v>17.01613945544533</v>
      </c>
      <c r="AF39" s="11">
        <v>17.234880126259547</v>
      </c>
      <c r="AG39" s="11">
        <v>17.45777947283975</v>
      </c>
      <c r="AH39" s="11">
        <v>17.669797462666338</v>
      </c>
      <c r="AI39" s="11">
        <v>17.882272715589174</v>
      </c>
      <c r="AJ39" s="11">
        <v>18.10568725463208</v>
      </c>
      <c r="AK39" s="11">
        <v>18.323121125470699</v>
      </c>
      <c r="AL39" s="11">
        <v>18.541347890252432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36.404047803657988</v>
      </c>
      <c r="N41" s="87">
        <f t="shared" ref="N41" si="20">SUM(N42:N43)</f>
        <v>35.911947005744068</v>
      </c>
      <c r="O41" s="87">
        <f t="shared" ref="O41" si="21">SUM(O42:O43)</f>
        <v>36.341330002797868</v>
      </c>
      <c r="P41" s="87">
        <f t="shared" ref="P41" si="22">SUM(P42:P43)</f>
        <v>35.18731235434776</v>
      </c>
      <c r="Q41" s="87">
        <f t="shared" ref="Q41" si="23">SUM(Q42:Q43)</f>
        <v>36.485781092858545</v>
      </c>
      <c r="R41" s="87">
        <f t="shared" ref="R41" si="24">SUM(R42:R43)</f>
        <v>36.210142470257004</v>
      </c>
      <c r="S41" s="87">
        <f t="shared" ref="S41" si="25">SUM(S42:S43)</f>
        <v>37.801245127001863</v>
      </c>
      <c r="T41" s="87">
        <f t="shared" ref="T41" si="26">SUM(T42:T43)</f>
        <v>36.576612443772504</v>
      </c>
      <c r="U41" s="87">
        <f t="shared" ref="U41" si="27">SUM(U42:U43)</f>
        <v>38.093423894694531</v>
      </c>
      <c r="V41" s="87">
        <f t="shared" ref="V41" si="28">SUM(V42:V43)</f>
        <v>37.569900479653832</v>
      </c>
      <c r="W41" s="87">
        <f t="shared" ref="W41" si="29">SUM(W42:W43)</f>
        <v>32.403930222062534</v>
      </c>
      <c r="X41" s="87">
        <f t="shared" ref="X41" si="30">SUM(X42:X43)</f>
        <v>36.373124293480899</v>
      </c>
      <c r="Y41" s="87">
        <f t="shared" ref="Y41" si="31">SUM(Y42:Y43)</f>
        <v>36.295306408245182</v>
      </c>
      <c r="Z41" s="87">
        <f t="shared" ref="Z41" si="32">SUM(Z42:Z43)</f>
        <v>36.469581848099516</v>
      </c>
      <c r="AA41" s="87">
        <f t="shared" ref="AA41" si="33">SUM(AA42:AA43)</f>
        <v>36.630637612971569</v>
      </c>
      <c r="AB41" s="87">
        <f t="shared" ref="AB41" si="34">SUM(AB42:AB43)</f>
        <v>36.628426888956625</v>
      </c>
      <c r="AC41" s="87">
        <f t="shared" ref="AC41" si="35">SUM(AC42:AC43)</f>
        <v>36.615783034296584</v>
      </c>
      <c r="AD41" s="87">
        <f t="shared" ref="AD41" si="36">SUM(AD42:AD43)</f>
        <v>36.617569293287218</v>
      </c>
      <c r="AE41" s="87">
        <f t="shared" ref="AE41" si="37">SUM(AE42:AE43)</f>
        <v>36.616899059142682</v>
      </c>
      <c r="AF41" s="87">
        <f t="shared" ref="AF41" si="38">SUM(AF42:AF43)</f>
        <v>36.611256473215498</v>
      </c>
      <c r="AG41" s="87">
        <f t="shared" ref="AG41" si="39">SUM(AG42:AG43)</f>
        <v>36.613121153219403</v>
      </c>
      <c r="AH41" s="87">
        <f t="shared" ref="AH41" si="40">SUM(AH42:AH43)</f>
        <v>36.607880001657946</v>
      </c>
      <c r="AI41" s="87">
        <f t="shared" ref="AI41" si="41">SUM(AI42:AI43)</f>
        <v>36.61712463487337</v>
      </c>
      <c r="AJ41" s="87">
        <f t="shared" ref="AJ41" si="42">SUM(AJ42:AJ43)</f>
        <v>36.65427729139396</v>
      </c>
      <c r="AK41" s="87">
        <f t="shared" ref="AK41" si="43">SUM(AK42:AK43)</f>
        <v>36.738140177974856</v>
      </c>
      <c r="AL41" s="87">
        <f t="shared" ref="AL41" si="44">SUM(AL42:AL43)</f>
        <v>36.823278262337602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13.302774850913307</v>
      </c>
      <c r="N42" s="11">
        <v>13.077508478806234</v>
      </c>
      <c r="O42" s="11">
        <v>13.13413509531942</v>
      </c>
      <c r="P42" s="11">
        <v>13.263245773361058</v>
      </c>
      <c r="Q42" s="11">
        <v>13.163244708523862</v>
      </c>
      <c r="R42" s="11">
        <v>13.055688065125887</v>
      </c>
      <c r="S42" s="11">
        <v>13.135606758422924</v>
      </c>
      <c r="T42" s="11">
        <v>13.363880029032439</v>
      </c>
      <c r="U42" s="11">
        <v>13.494210904739441</v>
      </c>
      <c r="V42" s="11">
        <v>12.79116220184188</v>
      </c>
      <c r="W42" s="11">
        <v>11.272802053261001</v>
      </c>
      <c r="X42" s="11">
        <v>13.674190363292642</v>
      </c>
      <c r="Y42" s="11">
        <v>13.637315363072933</v>
      </c>
      <c r="Z42" s="11">
        <v>13.712762675749589</v>
      </c>
      <c r="AA42" s="11">
        <v>13.778056867910601</v>
      </c>
      <c r="AB42" s="11">
        <v>13.769827290554302</v>
      </c>
      <c r="AC42" s="11">
        <v>13.738119082519217</v>
      </c>
      <c r="AD42" s="11">
        <v>13.722417369865111</v>
      </c>
      <c r="AE42" s="11">
        <v>13.713209343265095</v>
      </c>
      <c r="AF42" s="11">
        <v>13.696910800631017</v>
      </c>
      <c r="AG42" s="11">
        <v>13.683097126953479</v>
      </c>
      <c r="AH42" s="11">
        <v>13.674493380557504</v>
      </c>
      <c r="AI42" s="11">
        <v>13.658634476697747</v>
      </c>
      <c r="AJ42" s="11">
        <v>13.658038272873382</v>
      </c>
      <c r="AK42" s="11">
        <v>13.692206773570224</v>
      </c>
      <c r="AL42" s="11">
        <v>13.725400387923253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23.101272952744679</v>
      </c>
      <c r="N43" s="11">
        <v>22.834438526937831</v>
      </c>
      <c r="O43" s="11">
        <v>23.207194907478446</v>
      </c>
      <c r="P43" s="11">
        <v>21.924066580986704</v>
      </c>
      <c r="Q43" s="11">
        <v>23.322536384334683</v>
      </c>
      <c r="R43" s="11">
        <v>23.154454405131119</v>
      </c>
      <c r="S43" s="11">
        <v>24.665638368578936</v>
      </c>
      <c r="T43" s="11">
        <v>23.212732414740067</v>
      </c>
      <c r="U43" s="11">
        <v>24.599212989955092</v>
      </c>
      <c r="V43" s="11">
        <v>24.77873827781195</v>
      </c>
      <c r="W43" s="11">
        <v>21.131128168801535</v>
      </c>
      <c r="X43" s="11">
        <v>22.698933930188257</v>
      </c>
      <c r="Y43" s="11">
        <v>22.657991045172253</v>
      </c>
      <c r="Z43" s="11">
        <v>22.756819172349925</v>
      </c>
      <c r="AA43" s="11">
        <v>22.852580745060969</v>
      </c>
      <c r="AB43" s="11">
        <v>22.858599598402321</v>
      </c>
      <c r="AC43" s="11">
        <v>22.877663951777368</v>
      </c>
      <c r="AD43" s="11">
        <v>22.895151923422109</v>
      </c>
      <c r="AE43" s="11">
        <v>22.903689715877587</v>
      </c>
      <c r="AF43" s="11">
        <v>22.914345672584481</v>
      </c>
      <c r="AG43" s="11">
        <v>22.930024026265926</v>
      </c>
      <c r="AH43" s="11">
        <v>22.933386621100443</v>
      </c>
      <c r="AI43" s="11">
        <v>22.958490158175625</v>
      </c>
      <c r="AJ43" s="11">
        <v>22.996239018520576</v>
      </c>
      <c r="AK43" s="11">
        <v>23.045933404404636</v>
      </c>
      <c r="AL43" s="11">
        <v>23.097877874414348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88.503809005385605</v>
      </c>
      <c r="N45" s="87">
        <f t="shared" ref="N45" si="45">SUM(N46:N47)</f>
        <v>88.007782356924011</v>
      </c>
      <c r="O45" s="87">
        <f t="shared" ref="O45" si="46">SUM(O46:O47)</f>
        <v>90.386832210024011</v>
      </c>
      <c r="P45" s="87">
        <f t="shared" ref="P45" si="47">SUM(P46:P47)</f>
        <v>87.814823974053454</v>
      </c>
      <c r="Q45" s="87">
        <f t="shared" ref="Q45" si="48">SUM(Q46:Q47)</f>
        <v>93.297190066168326</v>
      </c>
      <c r="R45" s="87">
        <f t="shared" ref="R45" si="49">SUM(R46:R47)</f>
        <v>91.198840862636672</v>
      </c>
      <c r="S45" s="87">
        <f t="shared" ref="S45" si="50">SUM(S46:S47)</f>
        <v>90.736483482875258</v>
      </c>
      <c r="T45" s="87">
        <f t="shared" ref="T45" si="51">SUM(T46:T47)</f>
        <v>91.243464718616863</v>
      </c>
      <c r="U45" s="87">
        <f t="shared" ref="U45" si="52">SUM(U46:U47)</f>
        <v>91.448131033112958</v>
      </c>
      <c r="V45" s="87">
        <f t="shared" ref="V45" si="53">SUM(V46:V47)</f>
        <v>89.651431987191501</v>
      </c>
      <c r="W45" s="87">
        <f t="shared" ref="W45" si="54">SUM(W46:W47)</f>
        <v>83.56684335478792</v>
      </c>
      <c r="X45" s="87">
        <f t="shared" ref="X45" si="55">SUM(X46:X47)</f>
        <v>84.663749848225905</v>
      </c>
      <c r="Y45" s="87">
        <f t="shared" ref="Y45" si="56">SUM(Y46:Y47)</f>
        <v>85.017581132953552</v>
      </c>
      <c r="Z45" s="87">
        <f t="shared" ref="Z45" si="57">SUM(Z46:Z47)</f>
        <v>85.431403810538868</v>
      </c>
      <c r="AA45" s="87">
        <f t="shared" ref="AA45" si="58">SUM(AA46:AA47)</f>
        <v>85.620387463131664</v>
      </c>
      <c r="AB45" s="87">
        <f t="shared" ref="AB45" si="59">SUM(AB46:AB47)</f>
        <v>85.48228921973967</v>
      </c>
      <c r="AC45" s="87">
        <f t="shared" ref="AC45" si="60">SUM(AC46:AC47)</f>
        <v>85.287802830934794</v>
      </c>
      <c r="AD45" s="87">
        <f t="shared" ref="AD45" si="61">SUM(AD46:AD47)</f>
        <v>85.048067319951429</v>
      </c>
      <c r="AE45" s="87">
        <f t="shared" ref="AE45" si="62">SUM(AE46:AE47)</f>
        <v>84.770904471124126</v>
      </c>
      <c r="AF45" s="87">
        <f t="shared" ref="AF45" si="63">SUM(AF46:AF47)</f>
        <v>84.49073109705472</v>
      </c>
      <c r="AG45" s="87">
        <f t="shared" ref="AG45" si="64">SUM(AG46:AG47)</f>
        <v>84.216628350705662</v>
      </c>
      <c r="AH45" s="87">
        <f t="shared" ref="AH45" si="65">SUM(AH46:AH47)</f>
        <v>83.936014747326993</v>
      </c>
      <c r="AI45" s="87">
        <f t="shared" ref="AI45" si="66">SUM(AI46:AI47)</f>
        <v>83.638616844058646</v>
      </c>
      <c r="AJ45" s="87">
        <f t="shared" ref="AJ45" si="67">SUM(AJ46:AJ47)</f>
        <v>83.387095181401719</v>
      </c>
      <c r="AK45" s="87">
        <f t="shared" ref="AK45" si="68">SUM(AK46:AK47)</f>
        <v>83.087933418832094</v>
      </c>
      <c r="AL45" s="87">
        <f t="shared" ref="AL45" si="69">SUM(AL46:AL47)</f>
        <v>82.726293424503282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10.722907440002789</v>
      </c>
      <c r="N46" s="11">
        <v>10.656834555208309</v>
      </c>
      <c r="O46" s="11">
        <v>10.523367692714046</v>
      </c>
      <c r="P46" s="11">
        <v>10.08284120951531</v>
      </c>
      <c r="Q46" s="11">
        <v>11.026587188720104</v>
      </c>
      <c r="R46" s="11">
        <v>10.92280558169367</v>
      </c>
      <c r="S46" s="11">
        <v>11.068345557138198</v>
      </c>
      <c r="T46" s="11">
        <v>10.117745221237744</v>
      </c>
      <c r="U46" s="11">
        <v>9.8820088365972012</v>
      </c>
      <c r="V46" s="11">
        <v>9.4685810469630258</v>
      </c>
      <c r="W46" s="11">
        <v>8.6653751863802739</v>
      </c>
      <c r="X46" s="11">
        <v>7.4098231727108752</v>
      </c>
      <c r="Y46" s="11">
        <v>7.3827836101164905</v>
      </c>
      <c r="Z46" s="11">
        <v>7.3969120920381908</v>
      </c>
      <c r="AA46" s="11">
        <v>7.4000623890718131</v>
      </c>
      <c r="AB46" s="11">
        <v>7.3643534999627231</v>
      </c>
      <c r="AC46" s="11">
        <v>7.3351866128266012</v>
      </c>
      <c r="AD46" s="11">
        <v>7.3081495761454303</v>
      </c>
      <c r="AE46" s="11">
        <v>7.28262447744192</v>
      </c>
      <c r="AF46" s="11">
        <v>7.2554715632579381</v>
      </c>
      <c r="AG46" s="11">
        <v>7.2247989537836546</v>
      </c>
      <c r="AH46" s="11">
        <v>7.1929152020767235</v>
      </c>
      <c r="AI46" s="11">
        <v>7.1611260036765847</v>
      </c>
      <c r="AJ46" s="11">
        <v>7.129222340868635</v>
      </c>
      <c r="AK46" s="11">
        <v>7.094121382224376</v>
      </c>
      <c r="AL46" s="11">
        <v>7.0584681030259881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77.78090156538282</v>
      </c>
      <c r="N47" s="11">
        <v>77.350947801715705</v>
      </c>
      <c r="O47" s="11">
        <v>79.863464517309964</v>
      </c>
      <c r="P47" s="11">
        <v>77.731982764538145</v>
      </c>
      <c r="Q47" s="11">
        <v>82.270602877448226</v>
      </c>
      <c r="R47" s="11">
        <v>80.276035280943006</v>
      </c>
      <c r="S47" s="11">
        <v>79.668137925737057</v>
      </c>
      <c r="T47" s="11">
        <v>81.125719497379123</v>
      </c>
      <c r="U47" s="11">
        <v>81.566122196515764</v>
      </c>
      <c r="V47" s="11">
        <v>80.182850940228477</v>
      </c>
      <c r="W47" s="11">
        <v>74.901468168407646</v>
      </c>
      <c r="X47" s="11">
        <v>77.253926675515032</v>
      </c>
      <c r="Y47" s="11">
        <v>77.634797522837061</v>
      </c>
      <c r="Z47" s="11">
        <v>78.034491718500675</v>
      </c>
      <c r="AA47" s="11">
        <v>78.220325074059843</v>
      </c>
      <c r="AB47" s="11">
        <v>78.117935719776952</v>
      </c>
      <c r="AC47" s="11">
        <v>77.95261621810819</v>
      </c>
      <c r="AD47" s="11">
        <v>77.739917743806004</v>
      </c>
      <c r="AE47" s="11">
        <v>77.488279993682212</v>
      </c>
      <c r="AF47" s="11">
        <v>77.235259533796778</v>
      </c>
      <c r="AG47" s="11">
        <v>76.991829396922014</v>
      </c>
      <c r="AH47" s="11">
        <v>76.743099545250274</v>
      </c>
      <c r="AI47" s="11">
        <v>76.47749084038206</v>
      </c>
      <c r="AJ47" s="11">
        <v>76.257872840533082</v>
      </c>
      <c r="AK47" s="11">
        <v>75.993812036607721</v>
      </c>
      <c r="AL47" s="11">
        <v>75.667825321477295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745.61200000000008</v>
      </c>
      <c r="N49" s="87">
        <f t="shared" si="70"/>
        <v>755.89</v>
      </c>
      <c r="O49" s="87">
        <f t="shared" si="70"/>
        <v>770.87700000000018</v>
      </c>
      <c r="P49" s="87">
        <f t="shared" si="70"/>
        <v>772.79499999999962</v>
      </c>
      <c r="Q49" s="87">
        <f t="shared" si="70"/>
        <v>787.92600000000004</v>
      </c>
      <c r="R49" s="87">
        <f t="shared" si="70"/>
        <v>792.2349999999999</v>
      </c>
      <c r="S49" s="87">
        <f t="shared" si="70"/>
        <v>805.92099999999959</v>
      </c>
      <c r="T49" s="87">
        <f t="shared" si="70"/>
        <v>791.11600000000021</v>
      </c>
      <c r="U49" s="87">
        <f t="shared" si="70"/>
        <v>813.0160000000003</v>
      </c>
      <c r="V49" s="87">
        <f t="shared" si="70"/>
        <v>823.41599999999983</v>
      </c>
      <c r="W49" s="87">
        <f t="shared" si="70"/>
        <v>811.5359999999996</v>
      </c>
      <c r="X49" s="87">
        <f t="shared" si="70"/>
        <v>814.56600000000003</v>
      </c>
      <c r="Y49" s="87">
        <f t="shared" si="70"/>
        <v>820.02699999999993</v>
      </c>
      <c r="Z49" s="87">
        <f t="shared" si="70"/>
        <v>827.37200000000007</v>
      </c>
      <c r="AA49" s="87">
        <f t="shared" si="70"/>
        <v>834.41200000000038</v>
      </c>
      <c r="AB49" s="87">
        <f t="shared" si="70"/>
        <v>839.06399999999974</v>
      </c>
      <c r="AC49" s="87">
        <f t="shared" si="70"/>
        <v>843.20100000000002</v>
      </c>
      <c r="AD49" s="87">
        <f t="shared" si="70"/>
        <v>846.93500000000051</v>
      </c>
      <c r="AE49" s="87">
        <f t="shared" ref="AE49:AL49" si="71">SUM(AE5,AE9,AE15,AE22,AE26,AE32,AE37,AE41,AE45)</f>
        <v>850.65300000000002</v>
      </c>
      <c r="AF49" s="87">
        <f t="shared" si="71"/>
        <v>854.33000000000038</v>
      </c>
      <c r="AG49" s="87">
        <f t="shared" si="71"/>
        <v>858.31799999999998</v>
      </c>
      <c r="AH49" s="87">
        <f t="shared" si="71"/>
        <v>862.21699999999998</v>
      </c>
      <c r="AI49" s="87">
        <f t="shared" si="71"/>
        <v>866.10299999999984</v>
      </c>
      <c r="AJ49" s="87">
        <f t="shared" si="71"/>
        <v>870.04200000000003</v>
      </c>
      <c r="AK49" s="87">
        <f t="shared" si="71"/>
        <v>873.9549999999997</v>
      </c>
      <c r="AL49" s="87">
        <f t="shared" si="71"/>
        <v>877.87200000000041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9.8625907936956483E-2</v>
      </c>
      <c r="N52" s="337">
        <f t="shared" si="73"/>
        <v>0.10789073895378168</v>
      </c>
      <c r="O52" s="337">
        <f t="shared" si="73"/>
        <v>0.11060837148442788</v>
      </c>
      <c r="P52" s="337">
        <f t="shared" si="73"/>
        <v>0.11364676159490616</v>
      </c>
      <c r="Q52" s="337">
        <f t="shared" si="73"/>
        <v>0.11259999774150629</v>
      </c>
      <c r="R52" s="337">
        <f t="shared" si="73"/>
        <v>0.1133466898055322</v>
      </c>
      <c r="S52" s="337">
        <f t="shared" si="73"/>
        <v>0.11557489528751155</v>
      </c>
      <c r="T52" s="337">
        <f t="shared" si="73"/>
        <v>0.11789792907989824</v>
      </c>
      <c r="U52" s="337">
        <f t="shared" si="73"/>
        <v>0.12038481476849693</v>
      </c>
      <c r="V52" s="337">
        <f t="shared" si="73"/>
        <v>0.12332508011132702</v>
      </c>
      <c r="W52" s="337">
        <f t="shared" si="73"/>
        <v>0.12604206308318228</v>
      </c>
      <c r="X52" s="337">
        <f t="shared" si="73"/>
        <v>0.12263947634159057</v>
      </c>
      <c r="Y52" s="337">
        <f t="shared" si="73"/>
        <v>0.12359809908117157</v>
      </c>
      <c r="Z52" s="337">
        <f t="shared" si="73"/>
        <v>0.12452021732833671</v>
      </c>
      <c r="AA52" s="337">
        <f t="shared" si="73"/>
        <v>0.12542140517193984</v>
      </c>
      <c r="AB52" s="337">
        <f t="shared" si="73"/>
        <v>0.12630786345706865</v>
      </c>
      <c r="AC52" s="337">
        <f t="shared" si="73"/>
        <v>0.12719930677413957</v>
      </c>
      <c r="AD52" s="337">
        <f t="shared" si="73"/>
        <v>0.12810777501001078</v>
      </c>
      <c r="AE52" s="337">
        <f t="shared" ref="AE52:AL52" si="74">AE5/AE$49</f>
        <v>0.12898095205987081</v>
      </c>
      <c r="AF52" s="337">
        <f t="shared" si="74"/>
        <v>0.12983034893304252</v>
      </c>
      <c r="AG52" s="337">
        <f t="shared" si="74"/>
        <v>0.13068863011963328</v>
      </c>
      <c r="AH52" s="337">
        <f t="shared" si="74"/>
        <v>0.13152762166295026</v>
      </c>
      <c r="AI52" s="337">
        <f t="shared" si="74"/>
        <v>0.13241115021319064</v>
      </c>
      <c r="AJ52" s="337">
        <f t="shared" si="74"/>
        <v>0.13325362678441618</v>
      </c>
      <c r="AK52" s="337">
        <f t="shared" si="74"/>
        <v>0.1342141392297381</v>
      </c>
      <c r="AL52" s="337">
        <f t="shared" si="74"/>
        <v>0.13511278161291371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6.9254848111228173E-2</v>
      </c>
      <c r="N53" s="336">
        <f t="shared" si="75"/>
        <v>7.5293847109130035E-2</v>
      </c>
      <c r="O53" s="336">
        <f t="shared" si="75"/>
        <v>7.6956939386836468E-2</v>
      </c>
      <c r="P53" s="336">
        <f t="shared" si="75"/>
        <v>7.8778406015619404E-2</v>
      </c>
      <c r="Q53" s="336">
        <f t="shared" si="75"/>
        <v>7.4858281080993891E-2</v>
      </c>
      <c r="R53" s="336">
        <f t="shared" si="75"/>
        <v>7.8048236757181533E-2</v>
      </c>
      <c r="S53" s="336">
        <f t="shared" si="75"/>
        <v>8.2749723549354809E-2</v>
      </c>
      <c r="T53" s="336">
        <f t="shared" si="75"/>
        <v>8.3263938840999724E-2</v>
      </c>
      <c r="U53" s="336">
        <f t="shared" si="75"/>
        <v>8.438771147473724E-2</v>
      </c>
      <c r="V53" s="336">
        <f t="shared" si="75"/>
        <v>8.723851006081855E-2</v>
      </c>
      <c r="W53" s="336">
        <f t="shared" si="75"/>
        <v>8.9928650442000865E-2</v>
      </c>
      <c r="X53" s="336">
        <f t="shared" si="75"/>
        <v>8.0578578637995446E-2</v>
      </c>
      <c r="Y53" s="336">
        <f t="shared" si="75"/>
        <v>8.0949121943625482E-2</v>
      </c>
      <c r="Z53" s="336">
        <f t="shared" si="75"/>
        <v>8.1331949102482995E-2</v>
      </c>
      <c r="AA53" s="336">
        <f t="shared" si="75"/>
        <v>8.1732022323699402E-2</v>
      </c>
      <c r="AB53" s="336">
        <f t="shared" si="75"/>
        <v>8.2121694076471435E-2</v>
      </c>
      <c r="AC53" s="336">
        <f t="shared" si="75"/>
        <v>8.2507085211647915E-2</v>
      </c>
      <c r="AD53" s="336">
        <f t="shared" si="75"/>
        <v>8.2890603606445956E-2</v>
      </c>
      <c r="AE53" s="336">
        <f t="shared" ref="AE53:AL53" si="76">AE6/AE$49</f>
        <v>8.327258806979411E-2</v>
      </c>
      <c r="AF53" s="336">
        <f t="shared" si="76"/>
        <v>8.3643130538419513E-2</v>
      </c>
      <c r="AG53" s="336">
        <f t="shared" si="76"/>
        <v>8.4021131846396716E-2</v>
      </c>
      <c r="AH53" s="336">
        <f t="shared" si="76"/>
        <v>8.4387010737664497E-2</v>
      </c>
      <c r="AI53" s="336">
        <f t="shared" si="76"/>
        <v>8.478113568752435E-2</v>
      </c>
      <c r="AJ53" s="336">
        <f t="shared" si="76"/>
        <v>8.5158611951245688E-2</v>
      </c>
      <c r="AK53" s="336">
        <f t="shared" si="76"/>
        <v>8.5598909405097567E-2</v>
      </c>
      <c r="AL53" s="336">
        <f t="shared" si="76"/>
        <v>8.5993879992667652E-2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2.9371059825728314E-2</v>
      </c>
      <c r="N54" s="336">
        <f t="shared" si="77"/>
        <v>3.2596891844651643E-2</v>
      </c>
      <c r="O54" s="336">
        <f t="shared" si="77"/>
        <v>3.3651432097591423E-2</v>
      </c>
      <c r="P54" s="336">
        <f t="shared" si="77"/>
        <v>3.4868355579286761E-2</v>
      </c>
      <c r="Q54" s="336">
        <f t="shared" si="77"/>
        <v>3.7741716660512396E-2</v>
      </c>
      <c r="R54" s="336">
        <f t="shared" si="77"/>
        <v>3.5298453048350657E-2</v>
      </c>
      <c r="S54" s="336">
        <f t="shared" si="77"/>
        <v>3.2825171738156737E-2</v>
      </c>
      <c r="T54" s="336">
        <f t="shared" si="77"/>
        <v>3.4633990238898522E-2</v>
      </c>
      <c r="U54" s="336">
        <f t="shared" si="77"/>
        <v>3.5997103293759693E-2</v>
      </c>
      <c r="V54" s="336">
        <f t="shared" si="77"/>
        <v>3.6086570050508457E-2</v>
      </c>
      <c r="W54" s="336">
        <f t="shared" si="77"/>
        <v>3.6113412641181404E-2</v>
      </c>
      <c r="X54" s="336">
        <f t="shared" si="77"/>
        <v>4.2060897703595133E-2</v>
      </c>
      <c r="Y54" s="336">
        <f t="shared" si="77"/>
        <v>4.264897713754609E-2</v>
      </c>
      <c r="Z54" s="336">
        <f t="shared" si="77"/>
        <v>4.3188268225853706E-2</v>
      </c>
      <c r="AA54" s="336">
        <f t="shared" si="77"/>
        <v>4.3689382848240442E-2</v>
      </c>
      <c r="AB54" s="336">
        <f t="shared" si="77"/>
        <v>4.4186169380597225E-2</v>
      </c>
      <c r="AC54" s="336">
        <f t="shared" si="77"/>
        <v>4.4692221562491662E-2</v>
      </c>
      <c r="AD54" s="336">
        <f t="shared" si="77"/>
        <v>4.5217171403564842E-2</v>
      </c>
      <c r="AE54" s="336">
        <f t="shared" ref="AE54:AL54" si="78">AE7/AE$49</f>
        <v>4.570836399007671E-2</v>
      </c>
      <c r="AF54" s="336">
        <f t="shared" si="78"/>
        <v>4.6187218394623017E-2</v>
      </c>
      <c r="AG54" s="336">
        <f t="shared" si="78"/>
        <v>4.6667498273236567E-2</v>
      </c>
      <c r="AH54" s="336">
        <f t="shared" si="78"/>
        <v>4.714061092528575E-2</v>
      </c>
      <c r="AI54" s="336">
        <f t="shared" si="78"/>
        <v>4.7630014525666273E-2</v>
      </c>
      <c r="AJ54" s="336">
        <f t="shared" si="78"/>
        <v>4.8095014833170496E-2</v>
      </c>
      <c r="AK54" s="336">
        <f t="shared" si="78"/>
        <v>4.8615229824640546E-2</v>
      </c>
      <c r="AL54" s="336">
        <f t="shared" si="78"/>
        <v>4.9118901620246055E-2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0.20976173312539764</v>
      </c>
      <c r="N56" s="337">
        <f t="shared" si="79"/>
        <v>0.20534902195941682</v>
      </c>
      <c r="O56" s="337">
        <f t="shared" si="79"/>
        <v>0.2038754659109554</v>
      </c>
      <c r="P56" s="337">
        <f t="shared" si="79"/>
        <v>0.2083949818635418</v>
      </c>
      <c r="Q56" s="337">
        <f t="shared" si="79"/>
        <v>0.20532148962646968</v>
      </c>
      <c r="R56" s="337">
        <f t="shared" si="79"/>
        <v>0.20550363970290361</v>
      </c>
      <c r="S56" s="337">
        <f t="shared" si="79"/>
        <v>0.21302026871753751</v>
      </c>
      <c r="T56" s="337">
        <f t="shared" si="79"/>
        <v>0.20607757413635522</v>
      </c>
      <c r="U56" s="337">
        <f t="shared" si="79"/>
        <v>0.21355161165354181</v>
      </c>
      <c r="V56" s="337">
        <f t="shared" si="79"/>
        <v>0.2209375392577905</v>
      </c>
      <c r="W56" s="337">
        <f t="shared" si="79"/>
        <v>0.23083729897570826</v>
      </c>
      <c r="X56" s="337">
        <f t="shared" si="79"/>
        <v>0.23684586131524829</v>
      </c>
      <c r="Y56" s="337">
        <f t="shared" si="79"/>
        <v>0.23780536562642704</v>
      </c>
      <c r="Z56" s="337">
        <f t="shared" si="79"/>
        <v>0.23884314938666462</v>
      </c>
      <c r="AA56" s="337">
        <f t="shared" si="79"/>
        <v>0.24003892445588554</v>
      </c>
      <c r="AB56" s="337">
        <f t="shared" si="79"/>
        <v>0.24136597210058947</v>
      </c>
      <c r="AC56" s="337">
        <f t="shared" si="79"/>
        <v>0.24272929841986124</v>
      </c>
      <c r="AD56" s="337">
        <f t="shared" si="79"/>
        <v>0.24409676510416994</v>
      </c>
      <c r="AE56" s="337">
        <f t="shared" ref="AE56:AL56" si="80">AE9/AE$49</f>
        <v>0.24543599864108653</v>
      </c>
      <c r="AF56" s="337">
        <f t="shared" si="80"/>
        <v>0.24676242429518938</v>
      </c>
      <c r="AG56" s="337">
        <f t="shared" si="80"/>
        <v>0.24808611907589886</v>
      </c>
      <c r="AH56" s="337">
        <f t="shared" si="80"/>
        <v>0.249357245042028</v>
      </c>
      <c r="AI56" s="337">
        <f t="shared" si="80"/>
        <v>0.2506413435734165</v>
      </c>
      <c r="AJ56" s="337">
        <f t="shared" si="80"/>
        <v>0.25196710877392126</v>
      </c>
      <c r="AK56" s="337">
        <f t="shared" si="80"/>
        <v>0.25335660903126783</v>
      </c>
      <c r="AL56" s="337">
        <f t="shared" si="80"/>
        <v>0.25465135381615051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6.3755057801975296E-2</v>
      </c>
      <c r="N57" s="336">
        <f t="shared" si="81"/>
        <v>6.1978608294846423E-2</v>
      </c>
      <c r="O57" s="336">
        <f t="shared" si="81"/>
        <v>6.1951620229594065E-2</v>
      </c>
      <c r="P57" s="336">
        <f t="shared" si="81"/>
        <v>6.2748001517446528E-2</v>
      </c>
      <c r="Q57" s="336">
        <f t="shared" si="81"/>
        <v>6.3644898196521735E-2</v>
      </c>
      <c r="R57" s="336">
        <f t="shared" si="81"/>
        <v>6.5221047055003256E-2</v>
      </c>
      <c r="S57" s="336">
        <f t="shared" si="81"/>
        <v>6.7199532393568878E-2</v>
      </c>
      <c r="T57" s="336">
        <f t="shared" si="81"/>
        <v>6.2758768328926628E-2</v>
      </c>
      <c r="U57" s="336">
        <f t="shared" si="81"/>
        <v>6.7365857996806763E-2</v>
      </c>
      <c r="V57" s="336">
        <f t="shared" si="81"/>
        <v>6.9062693679658962E-2</v>
      </c>
      <c r="W57" s="336">
        <f t="shared" si="81"/>
        <v>7.2724324476423255E-2</v>
      </c>
      <c r="X57" s="336">
        <f t="shared" si="81"/>
        <v>7.3427479457158398E-2</v>
      </c>
      <c r="Y57" s="336">
        <f t="shared" si="81"/>
        <v>7.3743466183326833E-2</v>
      </c>
      <c r="Z57" s="336">
        <f t="shared" si="81"/>
        <v>7.4060794656670093E-2</v>
      </c>
      <c r="AA57" s="336">
        <f t="shared" si="81"/>
        <v>7.4426141469476584E-2</v>
      </c>
      <c r="AB57" s="336">
        <f t="shared" si="81"/>
        <v>7.480539113842255E-2</v>
      </c>
      <c r="AC57" s="336">
        <f t="shared" si="81"/>
        <v>7.5212171031908276E-2</v>
      </c>
      <c r="AD57" s="336">
        <f t="shared" si="81"/>
        <v>7.5630742056841851E-2</v>
      </c>
      <c r="AE57" s="336">
        <f t="shared" ref="AE57:AL57" si="82">AE10/AE$49</f>
        <v>7.6048998560751965E-2</v>
      </c>
      <c r="AF57" s="336">
        <f t="shared" si="82"/>
        <v>7.6454880969973701E-2</v>
      </c>
      <c r="AG57" s="336">
        <f t="shared" si="82"/>
        <v>7.6864101224250733E-2</v>
      </c>
      <c r="AH57" s="336">
        <f t="shared" si="82"/>
        <v>7.7277622999619489E-2</v>
      </c>
      <c r="AI57" s="336">
        <f t="shared" si="82"/>
        <v>7.7704327243501861E-2</v>
      </c>
      <c r="AJ57" s="336">
        <f t="shared" si="82"/>
        <v>7.8126748192695564E-2</v>
      </c>
      <c r="AK57" s="336">
        <f t="shared" si="82"/>
        <v>7.8558289139560991E-2</v>
      </c>
      <c r="AL57" s="336">
        <f t="shared" si="82"/>
        <v>7.8975933273356336E-2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Dorset</v>
      </c>
      <c r="L58" s="232" t="str">
        <f>'Occ T3'!A13</f>
        <v>22 Health professionals</v>
      </c>
      <c r="M58" s="336">
        <f t="shared" ref="M58:AD58" si="83">M11/M$49</f>
        <v>3.4666335925497289E-2</v>
      </c>
      <c r="N58" s="336">
        <f t="shared" si="83"/>
        <v>3.6397264862827808E-2</v>
      </c>
      <c r="O58" s="336">
        <f t="shared" si="83"/>
        <v>3.6530102707683941E-2</v>
      </c>
      <c r="P58" s="336">
        <f t="shared" si="83"/>
        <v>3.7935502892765094E-2</v>
      </c>
      <c r="Q58" s="336">
        <f t="shared" si="83"/>
        <v>3.6097612152360098E-2</v>
      </c>
      <c r="R58" s="336">
        <f t="shared" si="83"/>
        <v>3.6098594772346497E-2</v>
      </c>
      <c r="S58" s="336">
        <f t="shared" si="83"/>
        <v>3.7405582588380747E-2</v>
      </c>
      <c r="T58" s="336">
        <f t="shared" si="83"/>
        <v>3.8988507560740973E-2</v>
      </c>
      <c r="U58" s="336">
        <f t="shared" si="83"/>
        <v>3.8501026082709396E-2</v>
      </c>
      <c r="V58" s="336">
        <f t="shared" si="83"/>
        <v>4.108965704504805E-2</v>
      </c>
      <c r="W58" s="336">
        <f t="shared" si="83"/>
        <v>4.0783612794592798E-2</v>
      </c>
      <c r="X58" s="336">
        <f t="shared" si="83"/>
        <v>4.1895857328128075E-2</v>
      </c>
      <c r="Y58" s="336">
        <f t="shared" si="83"/>
        <v>4.1986582630781075E-2</v>
      </c>
      <c r="Z58" s="336">
        <f t="shared" si="83"/>
        <v>4.2092629417922044E-2</v>
      </c>
      <c r="AA58" s="336">
        <f t="shared" si="83"/>
        <v>4.2223454402993639E-2</v>
      </c>
      <c r="AB58" s="336">
        <f t="shared" si="83"/>
        <v>4.2396442773042387E-2</v>
      </c>
      <c r="AC58" s="336">
        <f t="shared" si="83"/>
        <v>4.255829444365402E-2</v>
      </c>
      <c r="AD58" s="336">
        <f t="shared" si="83"/>
        <v>4.2711335581347092E-2</v>
      </c>
      <c r="AE58" s="336">
        <f t="shared" ref="AE58:AL58" si="84">AE11/AE$49</f>
        <v>4.2850269066312625E-2</v>
      </c>
      <c r="AF58" s="336">
        <f t="shared" si="84"/>
        <v>4.3008352368601364E-2</v>
      </c>
      <c r="AG58" s="336">
        <f t="shared" si="84"/>
        <v>4.3176160131324595E-2</v>
      </c>
      <c r="AH58" s="336">
        <f t="shared" si="84"/>
        <v>4.3344061674348913E-2</v>
      </c>
      <c r="AI58" s="336">
        <f t="shared" si="84"/>
        <v>4.3513090699079285E-2</v>
      </c>
      <c r="AJ58" s="336">
        <f t="shared" si="84"/>
        <v>4.3684301603607381E-2</v>
      </c>
      <c r="AK58" s="336">
        <f t="shared" si="84"/>
        <v>4.3848522209954971E-2</v>
      </c>
      <c r="AL58" s="336">
        <f t="shared" si="84"/>
        <v>4.3974834812796952E-2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4.354138867048566E-2</v>
      </c>
      <c r="N59" s="336">
        <f t="shared" si="85"/>
        <v>4.3617833866448491E-2</v>
      </c>
      <c r="O59" s="336">
        <f t="shared" si="85"/>
        <v>4.2145765623243833E-2</v>
      </c>
      <c r="P59" s="336">
        <f t="shared" si="85"/>
        <v>4.2066309994056514E-2</v>
      </c>
      <c r="Q59" s="336">
        <f t="shared" si="85"/>
        <v>4.1015109443148928E-2</v>
      </c>
      <c r="R59" s="336">
        <f t="shared" si="85"/>
        <v>4.1449259818239631E-2</v>
      </c>
      <c r="S59" s="336">
        <f t="shared" si="85"/>
        <v>4.2396121430891998E-2</v>
      </c>
      <c r="T59" s="336">
        <f t="shared" si="85"/>
        <v>4.1435913107597394E-2</v>
      </c>
      <c r="U59" s="336">
        <f t="shared" si="85"/>
        <v>4.0543572970693595E-2</v>
      </c>
      <c r="V59" s="336">
        <f t="shared" si="85"/>
        <v>4.1422296405809828E-2</v>
      </c>
      <c r="W59" s="336">
        <f t="shared" si="85"/>
        <v>4.2252803631476009E-2</v>
      </c>
      <c r="X59" s="336">
        <f t="shared" si="85"/>
        <v>4.22357539159487E-2</v>
      </c>
      <c r="Y59" s="336">
        <f t="shared" si="85"/>
        <v>4.2267166695065882E-2</v>
      </c>
      <c r="Z59" s="336">
        <f t="shared" si="85"/>
        <v>4.2345734616196715E-2</v>
      </c>
      <c r="AA59" s="336">
        <f t="shared" si="85"/>
        <v>4.2479411616115702E-2</v>
      </c>
      <c r="AB59" s="336">
        <f t="shared" si="85"/>
        <v>4.264869294514563E-2</v>
      </c>
      <c r="AC59" s="336">
        <f t="shared" si="85"/>
        <v>4.2847099992063521E-2</v>
      </c>
      <c r="AD59" s="336">
        <f t="shared" si="85"/>
        <v>4.3053888946838759E-2</v>
      </c>
      <c r="AE59" s="336">
        <f t="shared" ref="AE59:AL59" si="86">AE12/AE$49</f>
        <v>4.3249113637959129E-2</v>
      </c>
      <c r="AF59" s="336">
        <f t="shared" si="86"/>
        <v>4.3441670234321744E-2</v>
      </c>
      <c r="AG59" s="336">
        <f t="shared" si="86"/>
        <v>4.3636415409870621E-2</v>
      </c>
      <c r="AH59" s="336">
        <f t="shared" si="86"/>
        <v>4.3802443169787868E-2</v>
      </c>
      <c r="AI59" s="336">
        <f t="shared" si="86"/>
        <v>4.3976331716130877E-2</v>
      </c>
      <c r="AJ59" s="336">
        <f t="shared" si="86"/>
        <v>4.4150208458492386E-2</v>
      </c>
      <c r="AK59" s="336">
        <f t="shared" si="86"/>
        <v>4.4334665471277984E-2</v>
      </c>
      <c r="AL59" s="336">
        <f t="shared" si="86"/>
        <v>4.449667762627646E-2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6.7798950727439425E-2</v>
      </c>
      <c r="N60" s="336">
        <f t="shared" si="87"/>
        <v>6.3355314935294074E-2</v>
      </c>
      <c r="O60" s="336">
        <f t="shared" si="87"/>
        <v>6.3247977350433568E-2</v>
      </c>
      <c r="P60" s="336">
        <f t="shared" si="87"/>
        <v>6.5645167459273665E-2</v>
      </c>
      <c r="Q60" s="336">
        <f t="shared" si="87"/>
        <v>6.4563869834438931E-2</v>
      </c>
      <c r="R60" s="336">
        <f t="shared" si="87"/>
        <v>6.2734738057314221E-2</v>
      </c>
      <c r="S60" s="336">
        <f t="shared" si="87"/>
        <v>6.6019032304695913E-2</v>
      </c>
      <c r="T60" s="336">
        <f t="shared" si="87"/>
        <v>6.289438513909025E-2</v>
      </c>
      <c r="U60" s="336">
        <f t="shared" si="87"/>
        <v>6.7141154603332032E-2</v>
      </c>
      <c r="V60" s="336">
        <f t="shared" si="87"/>
        <v>6.9362892127273645E-2</v>
      </c>
      <c r="W60" s="336">
        <f t="shared" si="87"/>
        <v>7.5076558073216199E-2</v>
      </c>
      <c r="X60" s="336">
        <f t="shared" si="87"/>
        <v>7.9286770614013097E-2</v>
      </c>
      <c r="Y60" s="336">
        <f t="shared" si="87"/>
        <v>7.9808150117253215E-2</v>
      </c>
      <c r="Z60" s="336">
        <f t="shared" si="87"/>
        <v>8.0343990695875764E-2</v>
      </c>
      <c r="AA60" s="336">
        <f t="shared" si="87"/>
        <v>8.0909916967299628E-2</v>
      </c>
      <c r="AB60" s="336">
        <f t="shared" si="87"/>
        <v>8.1515445243978926E-2</v>
      </c>
      <c r="AC60" s="336">
        <f t="shared" si="87"/>
        <v>8.2111732952235408E-2</v>
      </c>
      <c r="AD60" s="336">
        <f t="shared" si="87"/>
        <v>8.2700798519142249E-2</v>
      </c>
      <c r="AE60" s="336">
        <f t="shared" ref="AE60:AL60" si="88">AE13/AE$49</f>
        <v>8.3287617376062814E-2</v>
      </c>
      <c r="AF60" s="336">
        <f t="shared" si="88"/>
        <v>8.3857520722292564E-2</v>
      </c>
      <c r="AG60" s="336">
        <f t="shared" si="88"/>
        <v>8.4409442310452915E-2</v>
      </c>
      <c r="AH60" s="336">
        <f t="shared" si="88"/>
        <v>8.4933117198271707E-2</v>
      </c>
      <c r="AI60" s="336">
        <f t="shared" si="88"/>
        <v>8.5447593914704467E-2</v>
      </c>
      <c r="AJ60" s="336">
        <f t="shared" si="88"/>
        <v>8.6005850519125931E-2</v>
      </c>
      <c r="AK60" s="336">
        <f t="shared" si="88"/>
        <v>8.661513221047383E-2</v>
      </c>
      <c r="AL60" s="336">
        <f t="shared" si="88"/>
        <v>8.7203908103720765E-2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0.13146611636161207</v>
      </c>
      <c r="N62" s="337">
        <f t="shared" si="89"/>
        <v>0.13232867122790473</v>
      </c>
      <c r="O62" s="337">
        <f t="shared" si="89"/>
        <v>0.13438385751968501</v>
      </c>
      <c r="P62" s="337">
        <f t="shared" si="89"/>
        <v>0.13242563553428108</v>
      </c>
      <c r="Q62" s="337">
        <f t="shared" si="89"/>
        <v>0.13301586958960976</v>
      </c>
      <c r="R62" s="337">
        <f t="shared" si="89"/>
        <v>0.13468778286460817</v>
      </c>
      <c r="S62" s="337">
        <f t="shared" si="89"/>
        <v>0.13416847693206016</v>
      </c>
      <c r="T62" s="337">
        <f t="shared" si="89"/>
        <v>0.13600894499181579</v>
      </c>
      <c r="U62" s="337">
        <f t="shared" si="89"/>
        <v>0.1375920012685441</v>
      </c>
      <c r="V62" s="337">
        <f t="shared" si="89"/>
        <v>0.13545124790790355</v>
      </c>
      <c r="W62" s="337">
        <f t="shared" si="89"/>
        <v>0.14282667994518047</v>
      </c>
      <c r="X62" s="337">
        <f t="shared" si="89"/>
        <v>0.13521525081069721</v>
      </c>
      <c r="Y62" s="337">
        <f t="shared" si="89"/>
        <v>0.13568950873826885</v>
      </c>
      <c r="Z62" s="337">
        <f t="shared" si="89"/>
        <v>0.1360199881672409</v>
      </c>
      <c r="AA62" s="337">
        <f t="shared" si="89"/>
        <v>0.13637826471635867</v>
      </c>
      <c r="AB62" s="337">
        <f t="shared" si="89"/>
        <v>0.13676121462208199</v>
      </c>
      <c r="AC62" s="337">
        <f t="shared" si="89"/>
        <v>0.13715197459846523</v>
      </c>
      <c r="AD62" s="337">
        <f t="shared" si="89"/>
        <v>0.13750556675755976</v>
      </c>
      <c r="AE62" s="337">
        <f t="shared" ref="AE62:AL62" si="90">AE15/AE$49</f>
        <v>0.1378797491358475</v>
      </c>
      <c r="AF62" s="337">
        <f t="shared" si="90"/>
        <v>0.13827652998478274</v>
      </c>
      <c r="AG62" s="337">
        <f t="shared" si="90"/>
        <v>0.13866367869390808</v>
      </c>
      <c r="AH62" s="337">
        <f t="shared" si="90"/>
        <v>0.13900832841055244</v>
      </c>
      <c r="AI62" s="337">
        <f t="shared" si="90"/>
        <v>0.13938860184027757</v>
      </c>
      <c r="AJ62" s="337">
        <f t="shared" si="90"/>
        <v>0.13976127647705719</v>
      </c>
      <c r="AK62" s="337">
        <f t="shared" si="90"/>
        <v>0.14017528077844763</v>
      </c>
      <c r="AL62" s="337">
        <f t="shared" si="90"/>
        <v>0.140514516341814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1.8185710755223964E-2</v>
      </c>
      <c r="N63" s="336">
        <f t="shared" si="91"/>
        <v>1.7891653875178447E-2</v>
      </c>
      <c r="O63" s="336">
        <f t="shared" si="91"/>
        <v>1.8137680098105183E-2</v>
      </c>
      <c r="P63" s="336">
        <f t="shared" si="91"/>
        <v>1.8418710266429564E-2</v>
      </c>
      <c r="Q63" s="336">
        <f t="shared" si="91"/>
        <v>1.6717880405235374E-2</v>
      </c>
      <c r="R63" s="336">
        <f t="shared" si="91"/>
        <v>1.6618908357957599E-2</v>
      </c>
      <c r="S63" s="336">
        <f t="shared" si="91"/>
        <v>1.7299765219773899E-2</v>
      </c>
      <c r="T63" s="336">
        <f t="shared" si="91"/>
        <v>1.8148915606608671E-2</v>
      </c>
      <c r="U63" s="336">
        <f t="shared" si="91"/>
        <v>1.8923204258262438E-2</v>
      </c>
      <c r="V63" s="336">
        <f t="shared" si="91"/>
        <v>1.8095702499022412E-2</v>
      </c>
      <c r="W63" s="336">
        <f t="shared" si="91"/>
        <v>1.9967332766715015E-2</v>
      </c>
      <c r="X63" s="336">
        <f t="shared" si="91"/>
        <v>1.708662238013383E-2</v>
      </c>
      <c r="Y63" s="336">
        <f t="shared" si="91"/>
        <v>1.7095096168849386E-2</v>
      </c>
      <c r="Z63" s="336">
        <f t="shared" si="91"/>
        <v>1.7118559533045093E-2</v>
      </c>
      <c r="AA63" s="336">
        <f t="shared" si="91"/>
        <v>1.7154902794116286E-2</v>
      </c>
      <c r="AB63" s="336">
        <f t="shared" si="91"/>
        <v>1.7192906379988666E-2</v>
      </c>
      <c r="AC63" s="336">
        <f t="shared" si="91"/>
        <v>1.7242080549178973E-2</v>
      </c>
      <c r="AD63" s="336">
        <f t="shared" si="91"/>
        <v>1.728650541580962E-2</v>
      </c>
      <c r="AE63" s="336">
        <f t="shared" ref="AE63:AL63" si="92">AE16/AE$49</f>
        <v>1.7332319618636505E-2</v>
      </c>
      <c r="AF63" s="336">
        <f t="shared" si="92"/>
        <v>1.7390547638375366E-2</v>
      </c>
      <c r="AG63" s="336">
        <f t="shared" si="92"/>
        <v>1.7438424944123725E-2</v>
      </c>
      <c r="AH63" s="336">
        <f t="shared" si="92"/>
        <v>1.7485494543689362E-2</v>
      </c>
      <c r="AI63" s="336">
        <f t="shared" si="92"/>
        <v>1.7532934016693282E-2</v>
      </c>
      <c r="AJ63" s="336">
        <f t="shared" si="92"/>
        <v>1.7575840170273534E-2</v>
      </c>
      <c r="AK63" s="336">
        <f t="shared" si="92"/>
        <v>1.7618749822622716E-2</v>
      </c>
      <c r="AL63" s="336">
        <f t="shared" si="92"/>
        <v>1.76568937454109E-2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1.3702102035839906E-2</v>
      </c>
      <c r="N64" s="336">
        <f t="shared" si="93"/>
        <v>1.684850362421347E-2</v>
      </c>
      <c r="O64" s="336">
        <f t="shared" si="93"/>
        <v>1.6168867513339454E-2</v>
      </c>
      <c r="P64" s="336">
        <f t="shared" si="93"/>
        <v>1.611939064642107E-2</v>
      </c>
      <c r="Q64" s="336">
        <f t="shared" si="93"/>
        <v>1.5296201263842259E-2</v>
      </c>
      <c r="R64" s="336">
        <f t="shared" si="93"/>
        <v>1.6118117314141818E-2</v>
      </c>
      <c r="S64" s="336">
        <f t="shared" si="93"/>
        <v>1.5993317036814277E-2</v>
      </c>
      <c r="T64" s="336">
        <f t="shared" si="93"/>
        <v>1.6136795920003659E-2</v>
      </c>
      <c r="U64" s="336">
        <f t="shared" si="93"/>
        <v>1.7205896225819809E-2</v>
      </c>
      <c r="V64" s="336">
        <f t="shared" si="93"/>
        <v>1.7447134240688899E-2</v>
      </c>
      <c r="W64" s="336">
        <f t="shared" si="93"/>
        <v>1.781246378566434E-2</v>
      </c>
      <c r="X64" s="336">
        <f t="shared" si="93"/>
        <v>1.7224364221948663E-2</v>
      </c>
      <c r="Y64" s="336">
        <f t="shared" si="93"/>
        <v>1.7281330246006678E-2</v>
      </c>
      <c r="Z64" s="336">
        <f t="shared" si="93"/>
        <v>1.7339808213319235E-2</v>
      </c>
      <c r="AA64" s="336">
        <f t="shared" si="93"/>
        <v>1.7414426868144338E-2</v>
      </c>
      <c r="AB64" s="336">
        <f t="shared" si="93"/>
        <v>1.750511843052939E-2</v>
      </c>
      <c r="AC64" s="336">
        <f t="shared" si="93"/>
        <v>1.7595622060568267E-2</v>
      </c>
      <c r="AD64" s="336">
        <f t="shared" si="93"/>
        <v>1.7684970462629884E-2</v>
      </c>
      <c r="AE64" s="336">
        <f t="shared" ref="AE64:AL64" si="94">AE17/AE$49</f>
        <v>1.7773768521918084E-2</v>
      </c>
      <c r="AF64" s="336">
        <f t="shared" si="94"/>
        <v>1.7865465434520746E-2</v>
      </c>
      <c r="AG64" s="336">
        <f t="shared" si="94"/>
        <v>1.7963933401466157E-2</v>
      </c>
      <c r="AH64" s="336">
        <f t="shared" si="94"/>
        <v>1.8043891580444452E-2</v>
      </c>
      <c r="AI64" s="336">
        <f t="shared" si="94"/>
        <v>1.8144659557182401E-2</v>
      </c>
      <c r="AJ64" s="336">
        <f t="shared" si="94"/>
        <v>1.8241287375166025E-2</v>
      </c>
      <c r="AK64" s="336">
        <f t="shared" si="94"/>
        <v>1.8340527847366384E-2</v>
      </c>
      <c r="AL64" s="336">
        <f t="shared" si="94"/>
        <v>1.8436864553129265E-2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1.3888365747313725E-2</v>
      </c>
      <c r="N65" s="336">
        <f t="shared" si="95"/>
        <v>1.5070170135548403E-2</v>
      </c>
      <c r="O65" s="336">
        <f t="shared" si="95"/>
        <v>1.5122648738555745E-2</v>
      </c>
      <c r="P65" s="336">
        <f t="shared" si="95"/>
        <v>1.3954526567649119E-2</v>
      </c>
      <c r="Q65" s="336">
        <f t="shared" si="95"/>
        <v>1.3495683754951384E-2</v>
      </c>
      <c r="R65" s="336">
        <f t="shared" si="95"/>
        <v>1.3458694001181258E-2</v>
      </c>
      <c r="S65" s="336">
        <f t="shared" si="95"/>
        <v>1.4102413903949536E-2</v>
      </c>
      <c r="T65" s="336">
        <f t="shared" si="95"/>
        <v>1.3475633148618084E-2</v>
      </c>
      <c r="U65" s="336">
        <f t="shared" si="95"/>
        <v>1.3079067088858212E-2</v>
      </c>
      <c r="V65" s="336">
        <f t="shared" si="95"/>
        <v>1.2480738492719875E-2</v>
      </c>
      <c r="W65" s="336">
        <f t="shared" si="95"/>
        <v>1.3466020967913786E-2</v>
      </c>
      <c r="X65" s="336">
        <f t="shared" si="95"/>
        <v>1.4782228421224558E-2</v>
      </c>
      <c r="Y65" s="336">
        <f t="shared" si="95"/>
        <v>1.4960854702647174E-2</v>
      </c>
      <c r="Z65" s="336">
        <f t="shared" si="95"/>
        <v>1.508124653285604E-2</v>
      </c>
      <c r="AA65" s="336">
        <f t="shared" si="95"/>
        <v>1.5203865331291968E-2</v>
      </c>
      <c r="AB65" s="336">
        <f t="shared" si="95"/>
        <v>1.5322497070947664E-2</v>
      </c>
      <c r="AC65" s="336">
        <f t="shared" si="95"/>
        <v>1.5449177702144866E-2</v>
      </c>
      <c r="AD65" s="336">
        <f t="shared" si="95"/>
        <v>1.5566682563921914E-2</v>
      </c>
      <c r="AE65" s="336">
        <f t="shared" ref="AE65:AL65" si="96">AE18/AE$49</f>
        <v>1.5695026751903464E-2</v>
      </c>
      <c r="AF65" s="336">
        <f t="shared" si="96"/>
        <v>1.5832753009865915E-2</v>
      </c>
      <c r="AG65" s="336">
        <f t="shared" si="96"/>
        <v>1.5983828364875548E-2</v>
      </c>
      <c r="AH65" s="336">
        <f t="shared" si="96"/>
        <v>1.61320233315577E-2</v>
      </c>
      <c r="AI65" s="336">
        <f t="shared" si="96"/>
        <v>1.6276403038125296E-2</v>
      </c>
      <c r="AJ65" s="336">
        <f t="shared" si="96"/>
        <v>1.6400460840376219E-2</v>
      </c>
      <c r="AK65" s="336">
        <f t="shared" si="96"/>
        <v>1.6525722398826242E-2</v>
      </c>
      <c r="AL65" s="336">
        <f t="shared" si="96"/>
        <v>1.6637827448115056E-2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1.6923296428835048E-2</v>
      </c>
      <c r="N66" s="336">
        <f t="shared" si="97"/>
        <v>1.9429733429695235E-2</v>
      </c>
      <c r="O66" s="336">
        <f t="shared" si="97"/>
        <v>1.9898334201965906E-2</v>
      </c>
      <c r="P66" s="336">
        <f t="shared" si="97"/>
        <v>1.8687563737212618E-2</v>
      </c>
      <c r="Q66" s="336">
        <f t="shared" si="97"/>
        <v>2.0915433053846442E-2</v>
      </c>
      <c r="R66" s="336">
        <f t="shared" si="97"/>
        <v>2.2562027183114172E-2</v>
      </c>
      <c r="S66" s="336">
        <f t="shared" si="97"/>
        <v>2.0143049765000944E-2</v>
      </c>
      <c r="T66" s="336">
        <f t="shared" si="97"/>
        <v>2.2111075995226111E-2</v>
      </c>
      <c r="U66" s="336">
        <f t="shared" si="97"/>
        <v>2.1776509524179387E-2</v>
      </c>
      <c r="V66" s="336">
        <f t="shared" si="97"/>
        <v>2.0474320512704237E-2</v>
      </c>
      <c r="W66" s="336">
        <f t="shared" si="97"/>
        <v>2.1408761155394217E-2</v>
      </c>
      <c r="X66" s="336">
        <f t="shared" si="97"/>
        <v>2.0227834318922135E-2</v>
      </c>
      <c r="Y66" s="336">
        <f t="shared" si="97"/>
        <v>2.0492477448286594E-2</v>
      </c>
      <c r="Z66" s="336">
        <f t="shared" si="97"/>
        <v>2.0672348777480407E-2</v>
      </c>
      <c r="AA66" s="336">
        <f t="shared" si="97"/>
        <v>2.0805034278163614E-2</v>
      </c>
      <c r="AB66" s="336">
        <f t="shared" si="97"/>
        <v>2.0932861628399541E-2</v>
      </c>
      <c r="AC66" s="336">
        <f t="shared" si="97"/>
        <v>2.1060386635174781E-2</v>
      </c>
      <c r="AD66" s="336">
        <f t="shared" si="97"/>
        <v>2.118612633287438E-2</v>
      </c>
      <c r="AE66" s="336">
        <f t="shared" ref="AE66:AL66" si="98">AE19/AE$49</f>
        <v>2.1321889120706629E-2</v>
      </c>
      <c r="AF66" s="336">
        <f t="shared" si="98"/>
        <v>2.144697625321693E-2</v>
      </c>
      <c r="AG66" s="336">
        <f t="shared" si="98"/>
        <v>2.1558367274589416E-2</v>
      </c>
      <c r="AH66" s="336">
        <f t="shared" si="98"/>
        <v>2.166148148689348E-2</v>
      </c>
      <c r="AI66" s="336">
        <f t="shared" si="98"/>
        <v>2.1797238314198834E-2</v>
      </c>
      <c r="AJ66" s="336">
        <f t="shared" si="98"/>
        <v>2.1924477144491632E-2</v>
      </c>
      <c r="AK66" s="336">
        <f t="shared" si="98"/>
        <v>2.2092779061148426E-2</v>
      </c>
      <c r="AL66" s="336">
        <f t="shared" si="98"/>
        <v>2.22238197956846E-2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6.8766641394399419E-2</v>
      </c>
      <c r="N67" s="336">
        <f t="shared" si="99"/>
        <v>6.3088610163269179E-2</v>
      </c>
      <c r="O67" s="336">
        <f t="shared" si="99"/>
        <v>6.5056326967718722E-2</v>
      </c>
      <c r="P67" s="336">
        <f t="shared" si="99"/>
        <v>6.5245444316568715E-2</v>
      </c>
      <c r="Q67" s="336">
        <f t="shared" si="99"/>
        <v>6.6590671111734279E-2</v>
      </c>
      <c r="R67" s="336">
        <f t="shared" si="99"/>
        <v>6.593003600821333E-2</v>
      </c>
      <c r="S67" s="336">
        <f t="shared" si="99"/>
        <v>6.6629931006521495E-2</v>
      </c>
      <c r="T67" s="336">
        <f t="shared" si="99"/>
        <v>6.6136524321359247E-2</v>
      </c>
      <c r="U67" s="336">
        <f t="shared" si="99"/>
        <v>6.6607324171424245E-2</v>
      </c>
      <c r="V67" s="336">
        <f t="shared" si="99"/>
        <v>6.6953352162768126E-2</v>
      </c>
      <c r="W67" s="336">
        <f t="shared" si="99"/>
        <v>7.0172101269493109E-2</v>
      </c>
      <c r="X67" s="336">
        <f t="shared" si="99"/>
        <v>6.5894201468468042E-2</v>
      </c>
      <c r="Y67" s="336">
        <f t="shared" si="99"/>
        <v>6.5859750172479012E-2</v>
      </c>
      <c r="Z67" s="336">
        <f t="shared" si="99"/>
        <v>6.5808025110540111E-2</v>
      </c>
      <c r="AA67" s="336">
        <f t="shared" si="99"/>
        <v>6.5800035444642455E-2</v>
      </c>
      <c r="AB67" s="336">
        <f t="shared" si="99"/>
        <v>6.5807831112216705E-2</v>
      </c>
      <c r="AC67" s="336">
        <f t="shared" si="99"/>
        <v>6.5804707651398328E-2</v>
      </c>
      <c r="AD67" s="336">
        <f t="shared" si="99"/>
        <v>6.5781281982323955E-2</v>
      </c>
      <c r="AE67" s="336">
        <f t="shared" ref="AE67:AL67" si="100">AE20/AE$49</f>
        <v>6.57567451226828E-2</v>
      </c>
      <c r="AF67" s="336">
        <f t="shared" si="100"/>
        <v>6.5740787648803783E-2</v>
      </c>
      <c r="AG67" s="336">
        <f t="shared" si="100"/>
        <v>6.571912470885323E-2</v>
      </c>
      <c r="AH67" s="336">
        <f t="shared" si="100"/>
        <v>6.5685437467967456E-2</v>
      </c>
      <c r="AI67" s="336">
        <f t="shared" si="100"/>
        <v>6.5637366914077747E-2</v>
      </c>
      <c r="AJ67" s="336">
        <f t="shared" si="100"/>
        <v>6.5619210946749773E-2</v>
      </c>
      <c r="AK67" s="336">
        <f t="shared" si="100"/>
        <v>6.5597501648483852E-2</v>
      </c>
      <c r="AL67" s="336">
        <f t="shared" si="100"/>
        <v>6.5559110799474157E-2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0.12203574738299203</v>
      </c>
      <c r="N69" s="337">
        <f t="shared" si="101"/>
        <v>0.11634863364671344</v>
      </c>
      <c r="O69" s="337">
        <f t="shared" si="101"/>
        <v>0.11526330235316196</v>
      </c>
      <c r="P69" s="337">
        <f t="shared" si="101"/>
        <v>0.11203326170758947</v>
      </c>
      <c r="Q69" s="337">
        <f t="shared" si="101"/>
        <v>0.11094843664391174</v>
      </c>
      <c r="R69" s="337">
        <f t="shared" si="101"/>
        <v>0.11054878345146235</v>
      </c>
      <c r="S69" s="337">
        <f t="shared" si="101"/>
        <v>0.10471424095342868</v>
      </c>
      <c r="T69" s="337">
        <f t="shared" si="101"/>
        <v>0.10674038537606147</v>
      </c>
      <c r="U69" s="337">
        <f t="shared" si="101"/>
        <v>0.10713387887366164</v>
      </c>
      <c r="V69" s="337">
        <f t="shared" si="101"/>
        <v>0.10104697880269418</v>
      </c>
      <c r="W69" s="337">
        <f t="shared" si="101"/>
        <v>0.10456971529542407</v>
      </c>
      <c r="X69" s="337">
        <f t="shared" si="101"/>
        <v>0.10043822981732423</v>
      </c>
      <c r="Y69" s="337">
        <f t="shared" si="101"/>
        <v>9.8973599924938205E-2</v>
      </c>
      <c r="Z69" s="337">
        <f t="shared" si="101"/>
        <v>9.7432038707644761E-2</v>
      </c>
      <c r="AA69" s="337">
        <f t="shared" si="101"/>
        <v>9.5927670921989255E-2</v>
      </c>
      <c r="AB69" s="337">
        <f t="shared" si="101"/>
        <v>9.4486107185877174E-2</v>
      </c>
      <c r="AC69" s="337">
        <f t="shared" si="101"/>
        <v>9.3053133802792828E-2</v>
      </c>
      <c r="AD69" s="337">
        <f t="shared" si="101"/>
        <v>9.1621447106478585E-2</v>
      </c>
      <c r="AE69" s="337">
        <f t="shared" ref="AE69:AL69" si="102">AE22/AE$49</f>
        <v>9.0225766555787512E-2</v>
      </c>
      <c r="AF69" s="337">
        <f t="shared" si="102"/>
        <v>8.8832592989977782E-2</v>
      </c>
      <c r="AG69" s="337">
        <f t="shared" si="102"/>
        <v>8.7508010100393857E-2</v>
      </c>
      <c r="AH69" s="337">
        <f t="shared" si="102"/>
        <v>8.627572378800806E-2</v>
      </c>
      <c r="AI69" s="337">
        <f t="shared" si="102"/>
        <v>8.4974864372373768E-2</v>
      </c>
      <c r="AJ69" s="337">
        <f t="shared" si="102"/>
        <v>8.3607316499981474E-2</v>
      </c>
      <c r="AK69" s="337">
        <f t="shared" si="102"/>
        <v>8.1954751582935081E-2</v>
      </c>
      <c r="AL69" s="337">
        <f t="shared" si="102"/>
        <v>8.0630355835320563E-2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8.9599124600942964E-2</v>
      </c>
      <c r="N70" s="336">
        <f t="shared" si="103"/>
        <v>8.7243539170379955E-2</v>
      </c>
      <c r="O70" s="336">
        <f t="shared" si="103"/>
        <v>8.7506305956225938E-2</v>
      </c>
      <c r="P70" s="336">
        <f t="shared" si="103"/>
        <v>8.4138521821453163E-2</v>
      </c>
      <c r="Q70" s="336">
        <f t="shared" si="103"/>
        <v>8.3861870612347553E-2</v>
      </c>
      <c r="R70" s="336">
        <f t="shared" si="103"/>
        <v>8.52737876659109E-2</v>
      </c>
      <c r="S70" s="336">
        <f t="shared" si="103"/>
        <v>8.1419911604857328E-2</v>
      </c>
      <c r="T70" s="336">
        <f t="shared" si="103"/>
        <v>8.2738879159836742E-2</v>
      </c>
      <c r="U70" s="336">
        <f t="shared" si="103"/>
        <v>8.2126898828032049E-2</v>
      </c>
      <c r="V70" s="336">
        <f t="shared" si="103"/>
        <v>7.9275450552929227E-2</v>
      </c>
      <c r="W70" s="336">
        <f t="shared" si="103"/>
        <v>8.2982049501015356E-2</v>
      </c>
      <c r="X70" s="336">
        <f t="shared" si="103"/>
        <v>7.6580797408865239E-2</v>
      </c>
      <c r="Y70" s="336">
        <f t="shared" si="103"/>
        <v>7.570354449010426E-2</v>
      </c>
      <c r="Z70" s="336">
        <f t="shared" si="103"/>
        <v>7.4773948692289774E-2</v>
      </c>
      <c r="AA70" s="336">
        <f t="shared" si="103"/>
        <v>7.3886323298662931E-2</v>
      </c>
      <c r="AB70" s="336">
        <f t="shared" si="103"/>
        <v>7.3015260407814211E-2</v>
      </c>
      <c r="AC70" s="336">
        <f t="shared" si="103"/>
        <v>7.2151460005598467E-2</v>
      </c>
      <c r="AD70" s="336">
        <f t="shared" si="103"/>
        <v>7.1254362245422517E-2</v>
      </c>
      <c r="AE70" s="336">
        <f t="shared" ref="AE70:AL70" si="104">AE23/AE$49</f>
        <v>7.0359304044562115E-2</v>
      </c>
      <c r="AF70" s="336">
        <f t="shared" si="104"/>
        <v>6.9508626561687187E-2</v>
      </c>
      <c r="AG70" s="336">
        <f t="shared" si="104"/>
        <v>6.8669732101949432E-2</v>
      </c>
      <c r="AH70" s="336">
        <f t="shared" si="104"/>
        <v>6.7792798013049549E-2</v>
      </c>
      <c r="AI70" s="336">
        <f t="shared" si="104"/>
        <v>6.6878562250877432E-2</v>
      </c>
      <c r="AJ70" s="336">
        <f t="shared" si="104"/>
        <v>6.5947165079804235E-2</v>
      </c>
      <c r="AK70" s="336">
        <f t="shared" si="104"/>
        <v>6.5056552880222634E-2</v>
      </c>
      <c r="AL70" s="336">
        <f t="shared" si="104"/>
        <v>6.4217814209683352E-2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3.2436622782049056E-2</v>
      </c>
      <c r="N71" s="336">
        <f t="shared" si="105"/>
        <v>2.9105094476333485E-2</v>
      </c>
      <c r="O71" s="336">
        <f t="shared" si="105"/>
        <v>2.7756996396936028E-2</v>
      </c>
      <c r="P71" s="336">
        <f t="shared" si="105"/>
        <v>2.7894739886136301E-2</v>
      </c>
      <c r="Q71" s="336">
        <f t="shared" si="105"/>
        <v>2.7086566031564188E-2</v>
      </c>
      <c r="R71" s="336">
        <f t="shared" si="105"/>
        <v>2.5274995785551445E-2</v>
      </c>
      <c r="S71" s="336">
        <f t="shared" si="105"/>
        <v>2.3294329348571348E-2</v>
      </c>
      <c r="T71" s="336">
        <f t="shared" si="105"/>
        <v>2.4001506216224731E-2</v>
      </c>
      <c r="U71" s="336">
        <f t="shared" si="105"/>
        <v>2.5006980045629578E-2</v>
      </c>
      <c r="V71" s="336">
        <f t="shared" si="105"/>
        <v>2.177152824976495E-2</v>
      </c>
      <c r="W71" s="336">
        <f t="shared" si="105"/>
        <v>2.1587665794408704E-2</v>
      </c>
      <c r="X71" s="336">
        <f t="shared" si="105"/>
        <v>2.3857432408458987E-2</v>
      </c>
      <c r="Y71" s="336">
        <f t="shared" si="105"/>
        <v>2.3270055434833944E-2</v>
      </c>
      <c r="Z71" s="336">
        <f t="shared" si="105"/>
        <v>2.2658090015354994E-2</v>
      </c>
      <c r="AA71" s="336">
        <f t="shared" si="105"/>
        <v>2.204134762332631E-2</v>
      </c>
      <c r="AB71" s="336">
        <f t="shared" si="105"/>
        <v>2.1470846778062956E-2</v>
      </c>
      <c r="AC71" s="336">
        <f t="shared" si="105"/>
        <v>2.0901673797194365E-2</v>
      </c>
      <c r="AD71" s="336">
        <f t="shared" si="105"/>
        <v>2.0367084861056085E-2</v>
      </c>
      <c r="AE71" s="336">
        <f t="shared" ref="AE71:AL71" si="106">AE24/AE$49</f>
        <v>1.9866462511225393E-2</v>
      </c>
      <c r="AF71" s="336">
        <f t="shared" si="106"/>
        <v>1.9323966428290585E-2</v>
      </c>
      <c r="AG71" s="336">
        <f t="shared" si="106"/>
        <v>1.8838277998444425E-2</v>
      </c>
      <c r="AH71" s="336">
        <f t="shared" si="106"/>
        <v>1.8482925774958508E-2</v>
      </c>
      <c r="AI71" s="336">
        <f t="shared" si="106"/>
        <v>1.8096302121496335E-2</v>
      </c>
      <c r="AJ71" s="336">
        <f t="shared" si="106"/>
        <v>1.7660151420177232E-2</v>
      </c>
      <c r="AK71" s="336">
        <f t="shared" si="106"/>
        <v>1.689819870271244E-2</v>
      </c>
      <c r="AL71" s="336">
        <f t="shared" si="106"/>
        <v>1.6412541625637208E-2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9.9747542791970706E-2</v>
      </c>
      <c r="N73" s="337">
        <f t="shared" si="107"/>
        <v>0.10133321996590508</v>
      </c>
      <c r="O73" s="337">
        <f t="shared" si="107"/>
        <v>9.864040816271015E-2</v>
      </c>
      <c r="P73" s="337">
        <f t="shared" si="107"/>
        <v>9.8887923861610355E-2</v>
      </c>
      <c r="Q73" s="337">
        <f t="shared" si="107"/>
        <v>0.10197730464375242</v>
      </c>
      <c r="R73" s="337">
        <f t="shared" si="107"/>
        <v>0.10027361337101556</v>
      </c>
      <c r="S73" s="337">
        <f t="shared" si="107"/>
        <v>9.9177411651754768E-2</v>
      </c>
      <c r="T73" s="337">
        <f t="shared" si="107"/>
        <v>9.9333540465343317E-2</v>
      </c>
      <c r="U73" s="337">
        <f t="shared" si="107"/>
        <v>9.2309796474230502E-2</v>
      </c>
      <c r="V73" s="337">
        <f t="shared" si="107"/>
        <v>9.4144282618207412E-2</v>
      </c>
      <c r="W73" s="337">
        <f t="shared" si="107"/>
        <v>8.4522130564289227E-2</v>
      </c>
      <c r="X73" s="337">
        <f t="shared" si="107"/>
        <v>8.6412079251616286E-2</v>
      </c>
      <c r="Y73" s="337">
        <f t="shared" si="107"/>
        <v>8.6191446150766696E-2</v>
      </c>
      <c r="Z73" s="337">
        <f t="shared" si="107"/>
        <v>8.6182191778621783E-2</v>
      </c>
      <c r="AA73" s="337">
        <f t="shared" si="107"/>
        <v>8.6066274174215446E-2</v>
      </c>
      <c r="AB73" s="337">
        <f t="shared" si="107"/>
        <v>8.5737515616011395E-2</v>
      </c>
      <c r="AC73" s="337">
        <f t="shared" si="107"/>
        <v>8.5372604277700256E-2</v>
      </c>
      <c r="AD73" s="337">
        <f t="shared" si="107"/>
        <v>8.4961686236669137E-2</v>
      </c>
      <c r="AE73" s="337">
        <f t="shared" ref="AE73:AL73" si="108">AE26/AE$49</f>
        <v>8.4605671217954315E-2</v>
      </c>
      <c r="AF73" s="337">
        <f t="shared" si="108"/>
        <v>8.4251582504970585E-2</v>
      </c>
      <c r="AG73" s="337">
        <f t="shared" si="108"/>
        <v>8.3913133788852762E-2</v>
      </c>
      <c r="AH73" s="337">
        <f t="shared" si="108"/>
        <v>8.3560343634243403E-2</v>
      </c>
      <c r="AI73" s="337">
        <f t="shared" si="108"/>
        <v>8.319446360644403E-2</v>
      </c>
      <c r="AJ73" s="337">
        <f t="shared" si="108"/>
        <v>8.2816787279774387E-2</v>
      </c>
      <c r="AK73" s="337">
        <f t="shared" si="108"/>
        <v>8.2514565281652769E-2</v>
      </c>
      <c r="AL73" s="337">
        <f t="shared" si="108"/>
        <v>8.2166453148545732E-2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1.0960208433530801E-2</v>
      </c>
      <c r="N74" s="336">
        <f t="shared" si="109"/>
        <v>1.1503088515668581E-2</v>
      </c>
      <c r="O74" s="336">
        <f t="shared" si="109"/>
        <v>1.2664725103690789E-2</v>
      </c>
      <c r="P74" s="336">
        <f t="shared" si="109"/>
        <v>1.0807323161143691E-2</v>
      </c>
      <c r="Q74" s="336">
        <f t="shared" si="109"/>
        <v>1.3570782422182145E-2</v>
      </c>
      <c r="R74" s="336">
        <f t="shared" si="109"/>
        <v>1.1469151199619047E-2</v>
      </c>
      <c r="S74" s="336">
        <f t="shared" si="109"/>
        <v>1.1593581385193195E-2</v>
      </c>
      <c r="T74" s="336">
        <f t="shared" si="109"/>
        <v>1.1563568767894154E-2</v>
      </c>
      <c r="U74" s="336">
        <f t="shared" si="109"/>
        <v>1.1096098652625324E-2</v>
      </c>
      <c r="V74" s="336">
        <f t="shared" si="109"/>
        <v>1.2153205406708233E-2</v>
      </c>
      <c r="W74" s="336">
        <f t="shared" si="109"/>
        <v>1.0511257949056125E-2</v>
      </c>
      <c r="X74" s="336">
        <f t="shared" si="109"/>
        <v>1.0368188119605274E-2</v>
      </c>
      <c r="Y74" s="336">
        <f t="shared" si="109"/>
        <v>1.049495534272211E-2</v>
      </c>
      <c r="Z74" s="336">
        <f t="shared" si="109"/>
        <v>1.0622483794024855E-2</v>
      </c>
      <c r="AA74" s="336">
        <f t="shared" si="109"/>
        <v>1.0730512815728187E-2</v>
      </c>
      <c r="AB74" s="336">
        <f t="shared" si="109"/>
        <v>1.0824246573235188E-2</v>
      </c>
      <c r="AC74" s="336">
        <f t="shared" si="109"/>
        <v>1.0917851959669015E-2</v>
      </c>
      <c r="AD74" s="336">
        <f t="shared" si="109"/>
        <v>1.1010600273802861E-2</v>
      </c>
      <c r="AE74" s="336">
        <f t="shared" ref="AE74:AL74" si="110">AE27/AE$49</f>
        <v>1.1092473810343716E-2</v>
      </c>
      <c r="AF74" s="336">
        <f t="shared" si="110"/>
        <v>1.1179521448198922E-2</v>
      </c>
      <c r="AG74" s="336">
        <f t="shared" si="110"/>
        <v>1.1287223836192226E-2</v>
      </c>
      <c r="AH74" s="336">
        <f t="shared" si="110"/>
        <v>1.1393851427584022E-2</v>
      </c>
      <c r="AI74" s="336">
        <f t="shared" si="110"/>
        <v>1.1499961761693262E-2</v>
      </c>
      <c r="AJ74" s="336">
        <f t="shared" si="110"/>
        <v>1.1612670263426893E-2</v>
      </c>
      <c r="AK74" s="336">
        <f t="shared" si="110"/>
        <v>1.1728076517860609E-2</v>
      </c>
      <c r="AL74" s="336">
        <f t="shared" si="110"/>
        <v>1.1849212433331497E-2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3.4730322367554599E-2</v>
      </c>
      <c r="N75" s="336">
        <f t="shared" si="111"/>
        <v>3.5325962454843769E-2</v>
      </c>
      <c r="O75" s="336">
        <f t="shared" si="111"/>
        <v>3.3018171109839602E-2</v>
      </c>
      <c r="P75" s="336">
        <f t="shared" si="111"/>
        <v>3.4495345618228222E-2</v>
      </c>
      <c r="Q75" s="336">
        <f t="shared" si="111"/>
        <v>3.4618694230364455E-2</v>
      </c>
      <c r="R75" s="336">
        <f t="shared" si="111"/>
        <v>3.408854290225722E-2</v>
      </c>
      <c r="S75" s="336">
        <f t="shared" si="111"/>
        <v>3.3773930804559371E-2</v>
      </c>
      <c r="T75" s="336">
        <f t="shared" si="111"/>
        <v>3.3139665220629583E-2</v>
      </c>
      <c r="U75" s="336">
        <f t="shared" si="111"/>
        <v>3.1854224064942781E-2</v>
      </c>
      <c r="V75" s="336">
        <f t="shared" si="111"/>
        <v>3.3345350355330101E-2</v>
      </c>
      <c r="W75" s="336">
        <f t="shared" si="111"/>
        <v>2.944298881776207E-2</v>
      </c>
      <c r="X75" s="336">
        <f t="shared" si="111"/>
        <v>3.0010607730577177E-2</v>
      </c>
      <c r="Y75" s="336">
        <f t="shared" si="111"/>
        <v>2.9811683825741828E-2</v>
      </c>
      <c r="Z75" s="336">
        <f t="shared" si="111"/>
        <v>2.9665969768495875E-2</v>
      </c>
      <c r="AA75" s="336">
        <f t="shared" si="111"/>
        <v>2.9512316359044975E-2</v>
      </c>
      <c r="AB75" s="336">
        <f t="shared" si="111"/>
        <v>2.9314586263777802E-2</v>
      </c>
      <c r="AC75" s="336">
        <f t="shared" si="111"/>
        <v>2.9121451247265697E-2</v>
      </c>
      <c r="AD75" s="336">
        <f t="shared" si="111"/>
        <v>2.8926817811575235E-2</v>
      </c>
      <c r="AE75" s="336">
        <f t="shared" ref="AE75:AL75" si="112">AE28/AE$49</f>
        <v>2.8744551785392349E-2</v>
      </c>
      <c r="AF75" s="336">
        <f t="shared" si="112"/>
        <v>2.8563520560979012E-2</v>
      </c>
      <c r="AG75" s="336">
        <f t="shared" si="112"/>
        <v>2.8370716167549093E-2</v>
      </c>
      <c r="AH75" s="336">
        <f t="shared" si="112"/>
        <v>2.8175844022779065E-2</v>
      </c>
      <c r="AI75" s="336">
        <f t="shared" si="112"/>
        <v>2.7990070870780079E-2</v>
      </c>
      <c r="AJ75" s="336">
        <f t="shared" si="112"/>
        <v>2.7811819354195751E-2</v>
      </c>
      <c r="AK75" s="336">
        <f t="shared" si="112"/>
        <v>2.765435334214077E-2</v>
      </c>
      <c r="AL75" s="336">
        <f t="shared" si="112"/>
        <v>2.7473842396948708E-2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3.2745830389901379E-2</v>
      </c>
      <c r="N76" s="336">
        <f t="shared" si="113"/>
        <v>3.2165284947486848E-2</v>
      </c>
      <c r="O76" s="336">
        <f t="shared" si="113"/>
        <v>2.9700471546723842E-2</v>
      </c>
      <c r="P76" s="336">
        <f t="shared" si="113"/>
        <v>2.9748014376063808E-2</v>
      </c>
      <c r="Q76" s="336">
        <f t="shared" si="113"/>
        <v>2.938116572809199E-2</v>
      </c>
      <c r="R76" s="336">
        <f t="shared" si="113"/>
        <v>2.992526658857813E-2</v>
      </c>
      <c r="S76" s="336">
        <f t="shared" si="113"/>
        <v>2.9802259650268267E-2</v>
      </c>
      <c r="T76" s="336">
        <f t="shared" si="113"/>
        <v>2.9917350805774227E-2</v>
      </c>
      <c r="U76" s="336">
        <f t="shared" si="113"/>
        <v>2.5548796891106555E-2</v>
      </c>
      <c r="V76" s="336">
        <f t="shared" si="113"/>
        <v>2.6994422939301072E-2</v>
      </c>
      <c r="W76" s="336">
        <f t="shared" si="113"/>
        <v>2.4145800728635564E-2</v>
      </c>
      <c r="X76" s="336">
        <f t="shared" si="113"/>
        <v>2.5835885841737814E-2</v>
      </c>
      <c r="Y76" s="336">
        <f t="shared" si="113"/>
        <v>2.5600026005717636E-2</v>
      </c>
      <c r="Z76" s="336">
        <f t="shared" si="113"/>
        <v>2.5567925801257847E-2</v>
      </c>
      <c r="AA76" s="336">
        <f t="shared" si="113"/>
        <v>2.5470360799414435E-2</v>
      </c>
      <c r="AB76" s="336">
        <f t="shared" si="113"/>
        <v>2.5229963035640353E-2</v>
      </c>
      <c r="AC76" s="336">
        <f t="shared" si="113"/>
        <v>2.4984470074427067E-2</v>
      </c>
      <c r="AD76" s="336">
        <f t="shared" si="113"/>
        <v>2.4735142701800703E-2</v>
      </c>
      <c r="AE76" s="336">
        <f t="shared" ref="AE76:AL76" si="114">AE29/AE$49</f>
        <v>2.4493227069840692E-2</v>
      </c>
      <c r="AF76" s="336">
        <f t="shared" si="114"/>
        <v>2.4247995931845429E-2</v>
      </c>
      <c r="AG76" s="336">
        <f t="shared" si="114"/>
        <v>2.4010018472917876E-2</v>
      </c>
      <c r="AH76" s="336">
        <f t="shared" si="114"/>
        <v>2.376842784989661E-2</v>
      </c>
      <c r="AI76" s="336">
        <f t="shared" si="114"/>
        <v>2.3519551102211256E-2</v>
      </c>
      <c r="AJ76" s="336">
        <f t="shared" si="114"/>
        <v>2.3265887440068203E-2</v>
      </c>
      <c r="AK76" s="336">
        <f t="shared" si="114"/>
        <v>2.3035834407491393E-2</v>
      </c>
      <c r="AL76" s="336">
        <f t="shared" si="114"/>
        <v>2.2789160613291951E-2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2.1311181600983921E-2</v>
      </c>
      <c r="N77" s="336">
        <f t="shared" si="115"/>
        <v>2.2338884047905877E-2</v>
      </c>
      <c r="O77" s="336">
        <f t="shared" si="115"/>
        <v>2.3257040402455933E-2</v>
      </c>
      <c r="P77" s="336">
        <f t="shared" si="115"/>
        <v>2.3837240706174642E-2</v>
      </c>
      <c r="Q77" s="336">
        <f t="shared" si="115"/>
        <v>2.4406662263113825E-2</v>
      </c>
      <c r="R77" s="336">
        <f t="shared" si="115"/>
        <v>2.4790652680561166E-2</v>
      </c>
      <c r="S77" s="336">
        <f t="shared" si="115"/>
        <v>2.4007639811733913E-2</v>
      </c>
      <c r="T77" s="336">
        <f t="shared" si="115"/>
        <v>2.4712955671045349E-2</v>
      </c>
      <c r="U77" s="336">
        <f t="shared" si="115"/>
        <v>2.3810676865555845E-2</v>
      </c>
      <c r="V77" s="336">
        <f t="shared" si="115"/>
        <v>2.1651303916868023E-2</v>
      </c>
      <c r="W77" s="336">
        <f t="shared" si="115"/>
        <v>2.042208306883548E-2</v>
      </c>
      <c r="X77" s="336">
        <f t="shared" si="115"/>
        <v>2.0197397559696014E-2</v>
      </c>
      <c r="Y77" s="336">
        <f t="shared" si="115"/>
        <v>2.0284780976585124E-2</v>
      </c>
      <c r="Z77" s="336">
        <f t="shared" si="115"/>
        <v>2.0325812414843214E-2</v>
      </c>
      <c r="AA77" s="336">
        <f t="shared" si="115"/>
        <v>2.0353084200027859E-2</v>
      </c>
      <c r="AB77" s="336">
        <f t="shared" si="115"/>
        <v>2.0368719743358042E-2</v>
      </c>
      <c r="AC77" s="336">
        <f t="shared" si="115"/>
        <v>2.0348830996338486E-2</v>
      </c>
      <c r="AD77" s="336">
        <f t="shared" si="115"/>
        <v>2.0289125449490349E-2</v>
      </c>
      <c r="AE77" s="336">
        <f t="shared" ref="AE77:AL77" si="116">AE30/AE$49</f>
        <v>2.0275418552377557E-2</v>
      </c>
      <c r="AF77" s="336">
        <f t="shared" si="116"/>
        <v>2.0260544563947214E-2</v>
      </c>
      <c r="AG77" s="336">
        <f t="shared" si="116"/>
        <v>2.0245175312193577E-2</v>
      </c>
      <c r="AH77" s="336">
        <f t="shared" si="116"/>
        <v>2.0222220333983718E-2</v>
      </c>
      <c r="AI77" s="336">
        <f t="shared" si="116"/>
        <v>2.0184879871759417E-2</v>
      </c>
      <c r="AJ77" s="336">
        <f t="shared" si="116"/>
        <v>2.0126410222083547E-2</v>
      </c>
      <c r="AK77" s="336">
        <f t="shared" si="116"/>
        <v>2.0096301014159993E-2</v>
      </c>
      <c r="AL77" s="336">
        <f t="shared" si="116"/>
        <v>2.0054237704973575E-2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9.393916145010206E-2</v>
      </c>
      <c r="N79" s="337">
        <f t="shared" si="117"/>
        <v>9.2655729178416218E-2</v>
      </c>
      <c r="O79" s="337">
        <f t="shared" si="117"/>
        <v>8.9798045999356368E-2</v>
      </c>
      <c r="P79" s="337">
        <f t="shared" si="117"/>
        <v>9.3079763770884533E-2</v>
      </c>
      <c r="Q79" s="337">
        <f t="shared" si="117"/>
        <v>9.2927967981719317E-2</v>
      </c>
      <c r="R79" s="337">
        <f t="shared" si="117"/>
        <v>9.6744729610864152E-2</v>
      </c>
      <c r="S79" s="337">
        <f t="shared" si="117"/>
        <v>9.5035550720514145E-2</v>
      </c>
      <c r="T79" s="337">
        <f t="shared" si="117"/>
        <v>9.5861428724095768E-2</v>
      </c>
      <c r="U79" s="337">
        <f t="shared" si="117"/>
        <v>9.3922315445029575E-2</v>
      </c>
      <c r="V79" s="337">
        <f t="shared" si="117"/>
        <v>9.5550906888999879E-2</v>
      </c>
      <c r="W79" s="337">
        <f t="shared" si="117"/>
        <v>9.1532133670793672E-2</v>
      </c>
      <c r="X79" s="337">
        <f t="shared" si="117"/>
        <v>9.3998593995456889E-2</v>
      </c>
      <c r="Y79" s="337">
        <f t="shared" si="117"/>
        <v>9.4394467990220637E-2</v>
      </c>
      <c r="Z79" s="337">
        <f t="shared" si="117"/>
        <v>9.469312068425155E-2</v>
      </c>
      <c r="AA79" s="337">
        <f t="shared" si="117"/>
        <v>9.5050711688749331E-2</v>
      </c>
      <c r="AB79" s="337">
        <f t="shared" si="117"/>
        <v>9.5511143729313186E-2</v>
      </c>
      <c r="AC79" s="337">
        <f t="shared" si="117"/>
        <v>9.5954320819613886E-2</v>
      </c>
      <c r="AD79" s="337">
        <f t="shared" si="117"/>
        <v>9.6411784605444986E-2</v>
      </c>
      <c r="AE79" s="337">
        <f t="shared" ref="AE79:AL79" si="118">AE32/AE$49</f>
        <v>9.6844574325037736E-2</v>
      </c>
      <c r="AF79" s="337">
        <f t="shared" si="118"/>
        <v>9.728325203634744E-2</v>
      </c>
      <c r="AG79" s="337">
        <f t="shared" si="118"/>
        <v>9.7711865240701218E-2</v>
      </c>
      <c r="AH79" s="337">
        <f t="shared" si="118"/>
        <v>9.8124323951840411E-2</v>
      </c>
      <c r="AI79" s="337">
        <f t="shared" si="118"/>
        <v>9.8557237375566834E-2</v>
      </c>
      <c r="AJ79" s="337">
        <f t="shared" si="118"/>
        <v>9.8986305162050148E-2</v>
      </c>
      <c r="AK79" s="337">
        <f t="shared" si="118"/>
        <v>9.9395584607796711E-2</v>
      </c>
      <c r="AL79" s="337">
        <f t="shared" si="118"/>
        <v>9.9789252466415845E-2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6.9905387377675876E-2</v>
      </c>
      <c r="N80" s="336">
        <f t="shared" si="119"/>
        <v>6.7001138518392317E-2</v>
      </c>
      <c r="O80" s="336">
        <f t="shared" si="119"/>
        <v>6.5088214166260691E-2</v>
      </c>
      <c r="P80" s="336">
        <f t="shared" si="119"/>
        <v>6.7935930573198799E-2</v>
      </c>
      <c r="Q80" s="336">
        <f t="shared" si="119"/>
        <v>6.7821555253956861E-2</v>
      </c>
      <c r="R80" s="336">
        <f t="shared" si="119"/>
        <v>7.1455165757379716E-2</v>
      </c>
      <c r="S80" s="336">
        <f t="shared" si="119"/>
        <v>7.118164374585656E-2</v>
      </c>
      <c r="T80" s="336">
        <f t="shared" si="119"/>
        <v>7.1954694800345012E-2</v>
      </c>
      <c r="U80" s="336">
        <f t="shared" si="119"/>
        <v>6.9423848563948815E-2</v>
      </c>
      <c r="V80" s="336">
        <f t="shared" si="119"/>
        <v>6.9963127901866942E-2</v>
      </c>
      <c r="W80" s="336">
        <f t="shared" si="119"/>
        <v>6.7306506169369451E-2</v>
      </c>
      <c r="X80" s="336">
        <f t="shared" si="119"/>
        <v>7.0077631306143404E-2</v>
      </c>
      <c r="Y80" s="336">
        <f t="shared" si="119"/>
        <v>7.0476557993421451E-2</v>
      </c>
      <c r="Z80" s="336">
        <f t="shared" si="119"/>
        <v>7.079519198856167E-2</v>
      </c>
      <c r="AA80" s="336">
        <f t="shared" si="119"/>
        <v>7.1171589844296682E-2</v>
      </c>
      <c r="AB80" s="336">
        <f t="shared" si="119"/>
        <v>7.1635594522163448E-2</v>
      </c>
      <c r="AC80" s="336">
        <f t="shared" si="119"/>
        <v>7.2079879853049686E-2</v>
      </c>
      <c r="AD80" s="336">
        <f t="shared" si="119"/>
        <v>7.2536508658791604E-2</v>
      </c>
      <c r="AE80" s="336">
        <f t="shared" ref="AE80:AL80" si="120">AE33/AE$49</f>
        <v>7.296127147342292E-2</v>
      </c>
      <c r="AF80" s="336">
        <f t="shared" si="120"/>
        <v>7.3398668664847969E-2</v>
      </c>
      <c r="AG80" s="336">
        <f t="shared" si="120"/>
        <v>7.3850620074082857E-2</v>
      </c>
      <c r="AH80" s="336">
        <f t="shared" si="120"/>
        <v>7.4301628856789731E-2</v>
      </c>
      <c r="AI80" s="336">
        <f t="shared" si="120"/>
        <v>7.4761826307691542E-2</v>
      </c>
      <c r="AJ80" s="336">
        <f t="shared" si="120"/>
        <v>7.5216434856720957E-2</v>
      </c>
      <c r="AK80" s="336">
        <f t="shared" si="120"/>
        <v>7.5648125938710356E-2</v>
      </c>
      <c r="AL80" s="336">
        <f t="shared" si="120"/>
        <v>7.6061269760278563E-2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2.2189741996483284E-2</v>
      </c>
      <c r="N81" s="336">
        <f t="shared" si="121"/>
        <v>2.4362950688612734E-2</v>
      </c>
      <c r="O81" s="336">
        <f t="shared" si="121"/>
        <v>2.3438259056294663E-2</v>
      </c>
      <c r="P81" s="336">
        <f t="shared" si="121"/>
        <v>2.3993650701157644E-2</v>
      </c>
      <c r="Q81" s="336">
        <f t="shared" si="121"/>
        <v>2.3831948947309087E-2</v>
      </c>
      <c r="R81" s="336">
        <f t="shared" si="121"/>
        <v>2.4126352506648158E-2</v>
      </c>
      <c r="S81" s="336">
        <f t="shared" si="121"/>
        <v>2.2869837972725595E-2</v>
      </c>
      <c r="T81" s="336">
        <f t="shared" si="121"/>
        <v>2.2863515485168896E-2</v>
      </c>
      <c r="U81" s="336">
        <f t="shared" si="121"/>
        <v>2.3457562532998289E-2</v>
      </c>
      <c r="V81" s="336">
        <f t="shared" si="121"/>
        <v>2.4652978162780687E-2</v>
      </c>
      <c r="W81" s="336">
        <f t="shared" si="121"/>
        <v>2.3034521130478512E-2</v>
      </c>
      <c r="X81" s="336">
        <f t="shared" si="121"/>
        <v>2.2989753763991393E-2</v>
      </c>
      <c r="Y81" s="336">
        <f t="shared" si="121"/>
        <v>2.2981495012699169E-2</v>
      </c>
      <c r="Z81" s="336">
        <f t="shared" si="121"/>
        <v>2.2959721883482172E-2</v>
      </c>
      <c r="AA81" s="336">
        <f t="shared" si="121"/>
        <v>2.2939774490639445E-2</v>
      </c>
      <c r="AB81" s="336">
        <f t="shared" si="121"/>
        <v>2.2936050901996165E-2</v>
      </c>
      <c r="AC81" s="336">
        <f t="shared" si="121"/>
        <v>2.2934254205038324E-2</v>
      </c>
      <c r="AD81" s="336">
        <f t="shared" si="121"/>
        <v>2.2934984661539707E-2</v>
      </c>
      <c r="AE81" s="336">
        <f t="shared" ref="AE81:AL81" si="122">AE34/AE$49</f>
        <v>2.2943134862306504E-2</v>
      </c>
      <c r="AF81" s="336">
        <f t="shared" si="122"/>
        <v>2.2944521549742199E-2</v>
      </c>
      <c r="AG81" s="336">
        <f t="shared" si="122"/>
        <v>2.292123560211725E-2</v>
      </c>
      <c r="AH81" s="336">
        <f t="shared" si="122"/>
        <v>2.2882972515539356E-2</v>
      </c>
      <c r="AI81" s="336">
        <f t="shared" si="122"/>
        <v>2.285589260499437E-2</v>
      </c>
      <c r="AJ81" s="336">
        <f t="shared" si="122"/>
        <v>2.2831164562088793E-2</v>
      </c>
      <c r="AK81" s="336">
        <f t="shared" si="122"/>
        <v>2.2809545863393822E-2</v>
      </c>
      <c r="AL81" s="336">
        <f t="shared" si="122"/>
        <v>2.2791687197781432E-2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1.8440320759429034E-3</v>
      </c>
      <c r="N82" s="336">
        <f t="shared" si="123"/>
        <v>1.2916399714111605E-3</v>
      </c>
      <c r="O82" s="336">
        <f t="shared" si="123"/>
        <v>1.2715727768010231E-3</v>
      </c>
      <c r="P82" s="336">
        <f t="shared" si="123"/>
        <v>1.1501824965280934E-3</v>
      </c>
      <c r="Q82" s="336">
        <f t="shared" si="123"/>
        <v>1.274463780453358E-3</v>
      </c>
      <c r="R82" s="336">
        <f t="shared" si="123"/>
        <v>1.1632113468362745E-3</v>
      </c>
      <c r="S82" s="336">
        <f t="shared" si="123"/>
        <v>9.8406900193199207E-4</v>
      </c>
      <c r="T82" s="336">
        <f t="shared" si="123"/>
        <v>1.0432184385818675E-3</v>
      </c>
      <c r="U82" s="336">
        <f t="shared" si="123"/>
        <v>1.0409043480824553E-3</v>
      </c>
      <c r="V82" s="336">
        <f t="shared" si="123"/>
        <v>9.348008243522624E-4</v>
      </c>
      <c r="W82" s="336">
        <f t="shared" si="123"/>
        <v>1.1911063709457213E-3</v>
      </c>
      <c r="X82" s="336">
        <f t="shared" si="123"/>
        <v>9.3120892532210203E-4</v>
      </c>
      <c r="Y82" s="336">
        <f t="shared" si="123"/>
        <v>9.3641498410001165E-4</v>
      </c>
      <c r="Z82" s="336">
        <f t="shared" si="123"/>
        <v>9.3820681220771322E-4</v>
      </c>
      <c r="AA82" s="336">
        <f t="shared" si="123"/>
        <v>9.3934735381320052E-4</v>
      </c>
      <c r="AB82" s="336">
        <f t="shared" si="123"/>
        <v>9.3949830515357774E-4</v>
      </c>
      <c r="AC82" s="336">
        <f t="shared" si="123"/>
        <v>9.4018676152587575E-4</v>
      </c>
      <c r="AD82" s="336">
        <f t="shared" si="123"/>
        <v>9.4029128511367768E-4</v>
      </c>
      <c r="AE82" s="336">
        <f t="shared" ref="AE82:AL82" si="124">AE35/AE$49</f>
        <v>9.4016798930830639E-4</v>
      </c>
      <c r="AF82" s="336">
        <f t="shared" si="124"/>
        <v>9.4006182175726018E-4</v>
      </c>
      <c r="AG82" s="336">
        <f t="shared" si="124"/>
        <v>9.4000956450112261E-4</v>
      </c>
      <c r="AH82" s="336">
        <f t="shared" si="124"/>
        <v>9.3972257951132135E-4</v>
      </c>
      <c r="AI82" s="336">
        <f t="shared" si="124"/>
        <v>9.3951846288090328E-4</v>
      </c>
      <c r="AJ82" s="336">
        <f t="shared" si="124"/>
        <v>9.387057432404197E-4</v>
      </c>
      <c r="AK82" s="336">
        <f t="shared" si="124"/>
        <v>9.3791280569252946E-4</v>
      </c>
      <c r="AL82" s="336">
        <f t="shared" si="124"/>
        <v>9.3629550835585803E-4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7.6899855165274117E-2</v>
      </c>
      <c r="N84" s="337">
        <f t="shared" si="125"/>
        <v>8.0155145603564223E-2</v>
      </c>
      <c r="O84" s="337">
        <f t="shared" si="125"/>
        <v>8.3035758982230978E-2</v>
      </c>
      <c r="P84" s="337">
        <f t="shared" si="125"/>
        <v>8.2366386787753793E-2</v>
      </c>
      <c r="Q84" s="337">
        <f t="shared" si="125"/>
        <v>7.8494263665651626E-2</v>
      </c>
      <c r="R84" s="337">
        <f t="shared" si="125"/>
        <v>7.8072551454213782E-2</v>
      </c>
      <c r="S84" s="337">
        <f t="shared" si="125"/>
        <v>7.8817433087110658E-2</v>
      </c>
      <c r="T84" s="337">
        <f t="shared" si="125"/>
        <v>7.6510873432714191E-2</v>
      </c>
      <c r="U84" s="337">
        <f t="shared" si="125"/>
        <v>7.577101131393188E-2</v>
      </c>
      <c r="V84" s="337">
        <f t="shared" si="125"/>
        <v>7.5039640393571846E-2</v>
      </c>
      <c r="W84" s="337">
        <f t="shared" si="125"/>
        <v>7.6767169992537715E-2</v>
      </c>
      <c r="X84" s="337">
        <f t="shared" si="125"/>
        <v>7.5859879664867125E-2</v>
      </c>
      <c r="Y84" s="337">
        <f t="shared" si="125"/>
        <v>7.5409837824813211E-2</v>
      </c>
      <c r="Z84" s="337">
        <f t="shared" si="125"/>
        <v>7.4974134359244812E-2</v>
      </c>
      <c r="AA84" s="337">
        <f t="shared" si="125"/>
        <v>7.4605163375802808E-2</v>
      </c>
      <c r="AB84" s="337">
        <f t="shared" si="125"/>
        <v>7.4298118859293327E-2</v>
      </c>
      <c r="AC84" s="337">
        <f t="shared" si="125"/>
        <v>7.3966968882333436E-2</v>
      </c>
      <c r="AD84" s="337">
        <f t="shared" si="125"/>
        <v>7.3640932527941877E-2</v>
      </c>
      <c r="AE84" s="337">
        <f t="shared" ref="AE84:AL84" si="126">AE37/AE$49</f>
        <v>7.3327734274248699E-2</v>
      </c>
      <c r="AF84" s="337">
        <f t="shared" si="126"/>
        <v>7.3012438112840639E-2</v>
      </c>
      <c r="AG84" s="337">
        <f t="shared" si="126"/>
        <v>7.2653524470496847E-2</v>
      </c>
      <c r="AH84" s="337">
        <f t="shared" si="126"/>
        <v>7.2339503244185713E-2</v>
      </c>
      <c r="AI84" s="337">
        <f t="shared" si="126"/>
        <v>7.1985410329034508E-2</v>
      </c>
      <c r="AJ84" s="337">
        <f t="shared" si="126"/>
        <v>7.1635650687390418E-2</v>
      </c>
      <c r="AK84" s="337">
        <f t="shared" si="126"/>
        <v>7.1281239454799833E-2</v>
      </c>
      <c r="AL84" s="337">
        <f t="shared" si="126"/>
        <v>7.0954190119143321E-2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6.2038696177161193E-2</v>
      </c>
      <c r="N85" s="336">
        <f t="shared" si="127"/>
        <v>6.5431279496192957E-2</v>
      </c>
      <c r="O85" s="336">
        <f t="shared" si="127"/>
        <v>6.8284443702389008E-2</v>
      </c>
      <c r="P85" s="336">
        <f t="shared" si="127"/>
        <v>6.7797342836638547E-2</v>
      </c>
      <c r="Q85" s="336">
        <f t="shared" si="127"/>
        <v>6.4755356826153326E-2</v>
      </c>
      <c r="R85" s="336">
        <f t="shared" si="127"/>
        <v>6.3217942185184242E-2</v>
      </c>
      <c r="S85" s="336">
        <f t="shared" si="127"/>
        <v>6.4595838625675514E-2</v>
      </c>
      <c r="T85" s="336">
        <f t="shared" si="127"/>
        <v>6.1281440917165905E-2</v>
      </c>
      <c r="U85" s="336">
        <f t="shared" si="127"/>
        <v>6.0098381340615313E-2</v>
      </c>
      <c r="V85" s="336">
        <f t="shared" si="127"/>
        <v>5.9884170989911618E-2</v>
      </c>
      <c r="W85" s="336">
        <f t="shared" si="127"/>
        <v>6.0971154739546313E-2</v>
      </c>
      <c r="X85" s="336">
        <f t="shared" si="127"/>
        <v>5.6981012056437477E-2</v>
      </c>
      <c r="Y85" s="336">
        <f t="shared" si="127"/>
        <v>5.6395293586852371E-2</v>
      </c>
      <c r="Z85" s="336">
        <f t="shared" si="127"/>
        <v>5.5803569354831072E-2</v>
      </c>
      <c r="AA85" s="336">
        <f t="shared" si="127"/>
        <v>5.5275271419828589E-2</v>
      </c>
      <c r="AB85" s="336">
        <f t="shared" si="127"/>
        <v>5.4793761006179366E-2</v>
      </c>
      <c r="AC85" s="336">
        <f t="shared" si="127"/>
        <v>5.4292479631255365E-2</v>
      </c>
      <c r="AD85" s="336">
        <f t="shared" si="127"/>
        <v>5.3797789694423129E-2</v>
      </c>
      <c r="AE85" s="336">
        <f t="shared" ref="AE85:AL85" si="128">AE38/AE$49</f>
        <v>5.3324114166583954E-2</v>
      </c>
      <c r="AF85" s="336">
        <f t="shared" si="128"/>
        <v>5.2838875056106668E-2</v>
      </c>
      <c r="AG85" s="336">
        <f t="shared" si="128"/>
        <v>5.2314000572780905E-2</v>
      </c>
      <c r="AH85" s="336">
        <f t="shared" si="128"/>
        <v>5.1846057322026511E-2</v>
      </c>
      <c r="AI85" s="336">
        <f t="shared" si="128"/>
        <v>5.1338590360059479E-2</v>
      </c>
      <c r="AJ85" s="336">
        <f t="shared" si="128"/>
        <v>5.0825520538923932E-2</v>
      </c>
      <c r="AK85" s="336">
        <f t="shared" si="128"/>
        <v>5.0315490502656178E-2</v>
      </c>
      <c r="AL85" s="336">
        <f t="shared" si="128"/>
        <v>4.9833402703378347E-2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1.4861158988112912E-2</v>
      </c>
      <c r="N86" s="336">
        <f t="shared" si="129"/>
        <v>1.4723866107371279E-2</v>
      </c>
      <c r="O86" s="336">
        <f t="shared" si="129"/>
        <v>1.4751315279841977E-2</v>
      </c>
      <c r="P86" s="336">
        <f t="shared" si="129"/>
        <v>1.4569043951115246E-2</v>
      </c>
      <c r="Q86" s="336">
        <f t="shared" si="129"/>
        <v>1.3738906839498292E-2</v>
      </c>
      <c r="R86" s="336">
        <f t="shared" si="129"/>
        <v>1.4854609269029531E-2</v>
      </c>
      <c r="S86" s="336">
        <f t="shared" si="129"/>
        <v>1.4221594461435135E-2</v>
      </c>
      <c r="T86" s="336">
        <f t="shared" si="129"/>
        <v>1.522943251554828E-2</v>
      </c>
      <c r="U86" s="336">
        <f t="shared" si="129"/>
        <v>1.567262997331657E-2</v>
      </c>
      <c r="V86" s="336">
        <f t="shared" si="129"/>
        <v>1.515546940366023E-2</v>
      </c>
      <c r="W86" s="336">
        <f t="shared" si="129"/>
        <v>1.5796015252991402E-2</v>
      </c>
      <c r="X86" s="336">
        <f t="shared" si="129"/>
        <v>1.8878867608429654E-2</v>
      </c>
      <c r="Y86" s="336">
        <f t="shared" si="129"/>
        <v>1.9014544237960829E-2</v>
      </c>
      <c r="Z86" s="336">
        <f t="shared" si="129"/>
        <v>1.9170565004413751E-2</v>
      </c>
      <c r="AA86" s="336">
        <f t="shared" si="129"/>
        <v>1.9329891955974218E-2</v>
      </c>
      <c r="AB86" s="336">
        <f t="shared" si="129"/>
        <v>1.9504357853113961E-2</v>
      </c>
      <c r="AC86" s="336">
        <f t="shared" si="129"/>
        <v>1.9674489251078075E-2</v>
      </c>
      <c r="AD86" s="336">
        <f t="shared" si="129"/>
        <v>1.9843142833518748E-2</v>
      </c>
      <c r="AE86" s="336">
        <f t="shared" ref="AE86:AL86" si="130">AE39/AE$49</f>
        <v>2.0003620107664735E-2</v>
      </c>
      <c r="AF86" s="336">
        <f t="shared" si="130"/>
        <v>2.0173563056733977E-2</v>
      </c>
      <c r="AG86" s="336">
        <f t="shared" si="130"/>
        <v>2.0339523897715941E-2</v>
      </c>
      <c r="AH86" s="336">
        <f t="shared" si="130"/>
        <v>2.0493445922159199E-2</v>
      </c>
      <c r="AI86" s="336">
        <f t="shared" si="130"/>
        <v>2.0646819968975025E-2</v>
      </c>
      <c r="AJ86" s="336">
        <f t="shared" si="130"/>
        <v>2.0810130148466489E-2</v>
      </c>
      <c r="AK86" s="336">
        <f t="shared" si="130"/>
        <v>2.0965748952143651E-2</v>
      </c>
      <c r="AL86" s="336">
        <f t="shared" si="130"/>
        <v>2.1120787415764966E-2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4.8824385610287901E-2</v>
      </c>
      <c r="N88" s="337">
        <f t="shared" si="131"/>
        <v>4.7509488160637221E-2</v>
      </c>
      <c r="O88" s="337">
        <f t="shared" si="131"/>
        <v>4.7142838614717859E-2</v>
      </c>
      <c r="P88" s="337">
        <f t="shared" si="131"/>
        <v>4.5532531077902651E-2</v>
      </c>
      <c r="Q88" s="337">
        <f t="shared" si="131"/>
        <v>4.6306101198410186E-2</v>
      </c>
      <c r="R88" s="337">
        <f t="shared" si="131"/>
        <v>4.5706315007866365E-2</v>
      </c>
      <c r="S88" s="337">
        <f t="shared" si="131"/>
        <v>4.690440517991451E-2</v>
      </c>
      <c r="T88" s="337">
        <f t="shared" si="131"/>
        <v>4.6234196304679079E-2</v>
      </c>
      <c r="U88" s="337">
        <f t="shared" si="131"/>
        <v>4.6854457839322371E-2</v>
      </c>
      <c r="V88" s="337">
        <f t="shared" si="131"/>
        <v>4.5626876912343017E-2</v>
      </c>
      <c r="W88" s="337">
        <f t="shared" si="131"/>
        <v>3.9929134655840963E-2</v>
      </c>
      <c r="X88" s="337">
        <f t="shared" si="131"/>
        <v>4.4653378969268173E-2</v>
      </c>
      <c r="Y88" s="337">
        <f t="shared" si="131"/>
        <v>4.4261111412484205E-2</v>
      </c>
      <c r="Z88" s="337">
        <f t="shared" si="131"/>
        <v>4.4078820467817997E-2</v>
      </c>
      <c r="AA88" s="337">
        <f t="shared" si="131"/>
        <v>4.3899941051868327E-2</v>
      </c>
      <c r="AB88" s="337">
        <f t="shared" si="131"/>
        <v>4.3653913037571192E-2</v>
      </c>
      <c r="AC88" s="337">
        <f t="shared" si="131"/>
        <v>4.3424738626136099E-2</v>
      </c>
      <c r="AD88" s="337">
        <f t="shared" si="131"/>
        <v>4.3235395034196482E-2</v>
      </c>
      <c r="AE88" s="337">
        <f t="shared" ref="AE88:AL88" si="132">AE41/AE$49</f>
        <v>4.3045635598937149E-2</v>
      </c>
      <c r="AF88" s="337">
        <f t="shared" si="132"/>
        <v>4.2853764322001428E-2</v>
      </c>
      <c r="AG88" s="337">
        <f t="shared" si="132"/>
        <v>4.2656825504322878E-2</v>
      </c>
      <c r="AH88" s="337">
        <f t="shared" si="132"/>
        <v>4.2457849939931534E-2</v>
      </c>
      <c r="AI88" s="337">
        <f t="shared" si="132"/>
        <v>4.2278025402144294E-2</v>
      </c>
      <c r="AJ88" s="337">
        <f t="shared" si="132"/>
        <v>4.2129319379287392E-2</v>
      </c>
      <c r="AK88" s="337">
        <f t="shared" si="132"/>
        <v>4.2036649687884238E-2</v>
      </c>
      <c r="AL88" s="337">
        <f t="shared" si="132"/>
        <v>4.1946067607051579E-2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1.7841417320152177E-2</v>
      </c>
      <c r="N89" s="336">
        <f t="shared" si="133"/>
        <v>1.7300808952104452E-2</v>
      </c>
      <c r="O89" s="336">
        <f t="shared" si="133"/>
        <v>1.7037912786760298E-2</v>
      </c>
      <c r="P89" s="336">
        <f t="shared" si="133"/>
        <v>1.7162696152745637E-2</v>
      </c>
      <c r="Q89" s="336">
        <f t="shared" si="133"/>
        <v>1.6706194120417225E-2</v>
      </c>
      <c r="R89" s="336">
        <f t="shared" si="133"/>
        <v>1.6479564857808465E-2</v>
      </c>
      <c r="S89" s="336">
        <f t="shared" si="133"/>
        <v>1.6298876389153442E-2</v>
      </c>
      <c r="T89" s="336">
        <f t="shared" si="133"/>
        <v>1.6892440589031742E-2</v>
      </c>
      <c r="U89" s="336">
        <f t="shared" si="133"/>
        <v>1.6597718746912037E-2</v>
      </c>
      <c r="V89" s="336">
        <f t="shared" si="133"/>
        <v>1.5534264820991919E-2</v>
      </c>
      <c r="W89" s="336">
        <f t="shared" si="133"/>
        <v>1.3890698691445613E-2</v>
      </c>
      <c r="X89" s="336">
        <f t="shared" si="133"/>
        <v>1.6787087066355139E-2</v>
      </c>
      <c r="Y89" s="336">
        <f t="shared" si="133"/>
        <v>1.6630324810125684E-2</v>
      </c>
      <c r="Z89" s="336">
        <f t="shared" si="133"/>
        <v>1.6573878105313678E-2</v>
      </c>
      <c r="AA89" s="336">
        <f t="shared" si="133"/>
        <v>1.651229472719783E-2</v>
      </c>
      <c r="AB89" s="336">
        <f t="shared" si="133"/>
        <v>1.641093801015692E-2</v>
      </c>
      <c r="AC89" s="336">
        <f t="shared" si="133"/>
        <v>1.6292816401450208E-2</v>
      </c>
      <c r="AD89" s="336">
        <f t="shared" si="133"/>
        <v>1.6202444543991102E-2</v>
      </c>
      <c r="AE89" s="336">
        <f t="shared" ref="AE89:AL89" si="134">AE42/AE$49</f>
        <v>1.6120802892912969E-2</v>
      </c>
      <c r="AF89" s="336">
        <f t="shared" si="134"/>
        <v>1.603234206996244E-2</v>
      </c>
      <c r="AG89" s="336">
        <f t="shared" si="134"/>
        <v>1.5941757165704878E-2</v>
      </c>
      <c r="AH89" s="336">
        <f t="shared" si="134"/>
        <v>1.5859688895669539E-2</v>
      </c>
      <c r="AI89" s="336">
        <f t="shared" si="134"/>
        <v>1.5770219565915081E-2</v>
      </c>
      <c r="AJ89" s="336">
        <f t="shared" si="134"/>
        <v>1.5698136725437833E-2</v>
      </c>
      <c r="AK89" s="336">
        <f t="shared" si="134"/>
        <v>1.5666947123788098E-2</v>
      </c>
      <c r="AL89" s="336">
        <f t="shared" si="134"/>
        <v>1.5634853814591704E-2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3.0982968290135724E-2</v>
      </c>
      <c r="N90" s="336">
        <f t="shared" si="135"/>
        <v>3.0208679208532763E-2</v>
      </c>
      <c r="O90" s="336">
        <f t="shared" si="135"/>
        <v>3.0104925827957561E-2</v>
      </c>
      <c r="P90" s="336">
        <f t="shared" si="135"/>
        <v>2.8369834925157014E-2</v>
      </c>
      <c r="Q90" s="336">
        <f t="shared" si="135"/>
        <v>2.9599907077992961E-2</v>
      </c>
      <c r="R90" s="336">
        <f t="shared" si="135"/>
        <v>2.9226750150057903E-2</v>
      </c>
      <c r="S90" s="336">
        <f t="shared" si="135"/>
        <v>3.0605528790761064E-2</v>
      </c>
      <c r="T90" s="336">
        <f t="shared" si="135"/>
        <v>2.9341755715647341E-2</v>
      </c>
      <c r="U90" s="336">
        <f t="shared" si="135"/>
        <v>3.0256739092410338E-2</v>
      </c>
      <c r="V90" s="336">
        <f t="shared" si="135"/>
        <v>3.0092612091351098E-2</v>
      </c>
      <c r="W90" s="336">
        <f t="shared" si="135"/>
        <v>2.603843596439535E-2</v>
      </c>
      <c r="X90" s="336">
        <f t="shared" si="135"/>
        <v>2.786629190291303E-2</v>
      </c>
      <c r="Y90" s="336">
        <f t="shared" si="135"/>
        <v>2.7630786602358525E-2</v>
      </c>
      <c r="Z90" s="336">
        <f t="shared" si="135"/>
        <v>2.7504942362504319E-2</v>
      </c>
      <c r="AA90" s="336">
        <f t="shared" si="135"/>
        <v>2.7387646324670497E-2</v>
      </c>
      <c r="AB90" s="336">
        <f t="shared" si="135"/>
        <v>2.7242975027414271E-2</v>
      </c>
      <c r="AC90" s="336">
        <f t="shared" si="135"/>
        <v>2.7131922224685891E-2</v>
      </c>
      <c r="AD90" s="336">
        <f t="shared" si="135"/>
        <v>2.7032950490205383E-2</v>
      </c>
      <c r="AE90" s="336">
        <f t="shared" ref="AE90:AL90" si="136">AE43/AE$49</f>
        <v>2.6924832706024179E-2</v>
      </c>
      <c r="AF90" s="336">
        <f t="shared" si="136"/>
        <v>2.6821422252038991E-2</v>
      </c>
      <c r="AG90" s="336">
        <f t="shared" si="136"/>
        <v>2.6715068338618003E-2</v>
      </c>
      <c r="AH90" s="336">
        <f t="shared" si="136"/>
        <v>2.6598161044261992E-2</v>
      </c>
      <c r="AI90" s="336">
        <f t="shared" si="136"/>
        <v>2.6507805836229213E-2</v>
      </c>
      <c r="AJ90" s="336">
        <f t="shared" si="136"/>
        <v>2.6431182653849555E-2</v>
      </c>
      <c r="AK90" s="336">
        <f t="shared" si="136"/>
        <v>2.6369702564096143E-2</v>
      </c>
      <c r="AL90" s="336">
        <f t="shared" si="136"/>
        <v>2.6311213792459875E-2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0.11869955017540704</v>
      </c>
      <c r="N92" s="337">
        <f t="shared" si="137"/>
        <v>0.1164293513036606</v>
      </c>
      <c r="O92" s="337">
        <f t="shared" si="137"/>
        <v>0.1172519509727544</v>
      </c>
      <c r="P92" s="337">
        <f t="shared" si="137"/>
        <v>0.11363275380153015</v>
      </c>
      <c r="Q92" s="337">
        <f t="shared" si="137"/>
        <v>0.11840856890896902</v>
      </c>
      <c r="R92" s="337">
        <f t="shared" si="137"/>
        <v>0.1151158947315338</v>
      </c>
      <c r="S92" s="337">
        <f t="shared" si="137"/>
        <v>0.11258731747016805</v>
      </c>
      <c r="T92" s="337">
        <f t="shared" si="137"/>
        <v>0.11533512748903681</v>
      </c>
      <c r="U92" s="337">
        <f t="shared" si="137"/>
        <v>0.11248011236324122</v>
      </c>
      <c r="V92" s="337">
        <f t="shared" si="137"/>
        <v>0.10887744710716274</v>
      </c>
      <c r="W92" s="337">
        <f t="shared" si="137"/>
        <v>0.10297367381704318</v>
      </c>
      <c r="X92" s="337">
        <f t="shared" si="137"/>
        <v>0.10393724983393107</v>
      </c>
      <c r="Y92" s="337">
        <f t="shared" si="137"/>
        <v>0.10367656325090949</v>
      </c>
      <c r="Z92" s="337">
        <f t="shared" si="137"/>
        <v>0.10325633912017673</v>
      </c>
      <c r="AA92" s="337">
        <f t="shared" si="137"/>
        <v>0.10261164444319068</v>
      </c>
      <c r="AB92" s="337">
        <f t="shared" si="137"/>
        <v>0.10187815139219379</v>
      </c>
      <c r="AC92" s="337">
        <f t="shared" si="137"/>
        <v>0.10114765379895753</v>
      </c>
      <c r="AD92" s="337">
        <f t="shared" si="137"/>
        <v>0.10041864761752835</v>
      </c>
      <c r="AE92" s="337">
        <f t="shared" ref="AE92:AL92" si="138">AE45/AE$49</f>
        <v>9.9653918191229707E-2</v>
      </c>
      <c r="AF92" s="337">
        <f t="shared" si="138"/>
        <v>9.8897066820847548E-2</v>
      </c>
      <c r="AG92" s="337">
        <f t="shared" si="138"/>
        <v>9.8118213005792335E-2</v>
      </c>
      <c r="AH92" s="337">
        <f t="shared" si="138"/>
        <v>9.734906032626009E-2</v>
      </c>
      <c r="AI92" s="337">
        <f t="shared" si="138"/>
        <v>9.6568903287552008E-2</v>
      </c>
      <c r="AJ92" s="337">
        <f t="shared" si="138"/>
        <v>9.5842608956121331E-2</v>
      </c>
      <c r="AK92" s="337">
        <f t="shared" si="138"/>
        <v>9.5071180345477888E-2</v>
      </c>
      <c r="AL92" s="337">
        <f t="shared" si="138"/>
        <v>9.4235029052644623E-2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1.4381350407454262E-2</v>
      </c>
      <c r="N93" s="336">
        <f t="shared" si="139"/>
        <v>1.4098393357774689E-2</v>
      </c>
      <c r="O93" s="336">
        <f t="shared" si="139"/>
        <v>1.3651163146278907E-2</v>
      </c>
      <c r="P93" s="336">
        <f t="shared" si="139"/>
        <v>1.3047239189584968E-2</v>
      </c>
      <c r="Q93" s="336">
        <f t="shared" si="139"/>
        <v>1.3994445149316184E-2</v>
      </c>
      <c r="R93" s="336">
        <f t="shared" si="139"/>
        <v>1.3787330251369443E-2</v>
      </c>
      <c r="S93" s="336">
        <f t="shared" si="139"/>
        <v>1.3733784771879878E-2</v>
      </c>
      <c r="T93" s="336">
        <f t="shared" si="139"/>
        <v>1.2789205655349837E-2</v>
      </c>
      <c r="U93" s="336">
        <f t="shared" si="139"/>
        <v>1.2154753211003471E-2</v>
      </c>
      <c r="V93" s="336">
        <f t="shared" si="139"/>
        <v>1.1499146296602238E-2</v>
      </c>
      <c r="W93" s="336">
        <f t="shared" si="139"/>
        <v>1.067774588728076E-2</v>
      </c>
      <c r="X93" s="336">
        <f t="shared" si="139"/>
        <v>9.0966516804173933E-3</v>
      </c>
      <c r="Y93" s="336">
        <f t="shared" si="139"/>
        <v>9.0030982030061095E-3</v>
      </c>
      <c r="Z93" s="336">
        <f t="shared" si="139"/>
        <v>8.9402494791196579E-3</v>
      </c>
      <c r="AA93" s="336">
        <f t="shared" si="139"/>
        <v>8.8685953570559993E-3</v>
      </c>
      <c r="AB93" s="336">
        <f t="shared" si="139"/>
        <v>8.7768674379579224E-3</v>
      </c>
      <c r="AC93" s="336">
        <f t="shared" si="139"/>
        <v>8.6992147931828842E-3</v>
      </c>
      <c r="AD93" s="336">
        <f t="shared" si="139"/>
        <v>8.6289379658951709E-3</v>
      </c>
      <c r="AE93" s="336">
        <f t="shared" ref="AE93:AL93" si="140">AE46/AE$49</f>
        <v>8.5612164742167717E-3</v>
      </c>
      <c r="AF93" s="336">
        <f t="shared" si="140"/>
        <v>8.4925866623645832E-3</v>
      </c>
      <c r="AG93" s="336">
        <f t="shared" si="140"/>
        <v>8.4173918684958896E-3</v>
      </c>
      <c r="AH93" s="336">
        <f t="shared" si="140"/>
        <v>8.3423490862239123E-3</v>
      </c>
      <c r="AI93" s="336">
        <f t="shared" si="140"/>
        <v>8.2682152165234231E-3</v>
      </c>
      <c r="AJ93" s="336">
        <f t="shared" si="140"/>
        <v>8.1941128599178365E-3</v>
      </c>
      <c r="AK93" s="336">
        <f t="shared" si="140"/>
        <v>8.1172616235668637E-3</v>
      </c>
      <c r="AL93" s="336">
        <f t="shared" si="140"/>
        <v>8.0404297016261877E-3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0.10431819976795279</v>
      </c>
      <c r="N94" s="336">
        <f t="shared" si="141"/>
        <v>0.10233095794588591</v>
      </c>
      <c r="O94" s="336">
        <f t="shared" si="141"/>
        <v>0.10360078782647549</v>
      </c>
      <c r="P94" s="336">
        <f t="shared" si="141"/>
        <v>0.10058551461194519</v>
      </c>
      <c r="Q94" s="336">
        <f t="shared" si="141"/>
        <v>0.10441412375965284</v>
      </c>
      <c r="R94" s="336">
        <f t="shared" si="141"/>
        <v>0.10132856448016436</v>
      </c>
      <c r="S94" s="336">
        <f t="shared" si="141"/>
        <v>9.8853532698288171E-2</v>
      </c>
      <c r="T94" s="336">
        <f t="shared" si="141"/>
        <v>0.10254592183368696</v>
      </c>
      <c r="U94" s="336">
        <f t="shared" si="141"/>
        <v>0.10032535915223775</v>
      </c>
      <c r="V94" s="336">
        <f t="shared" si="141"/>
        <v>9.7378300810560509E-2</v>
      </c>
      <c r="W94" s="336">
        <f t="shared" si="141"/>
        <v>9.2295927929762434E-2</v>
      </c>
      <c r="X94" s="336">
        <f t="shared" si="141"/>
        <v>9.4840598153513686E-2</v>
      </c>
      <c r="Y94" s="336">
        <f t="shared" si="141"/>
        <v>9.4673465047903388E-2</v>
      </c>
      <c r="Z94" s="336">
        <f t="shared" si="141"/>
        <v>9.4316089641057074E-2</v>
      </c>
      <c r="AA94" s="336">
        <f t="shared" si="141"/>
        <v>9.3743049086134678E-2</v>
      </c>
      <c r="AB94" s="336">
        <f t="shared" si="141"/>
        <v>9.3101283954235878E-2</v>
      </c>
      <c r="AC94" s="336">
        <f t="shared" si="141"/>
        <v>9.2448439005774652E-2</v>
      </c>
      <c r="AD94" s="336">
        <f t="shared" si="141"/>
        <v>9.1789709651633189E-2</v>
      </c>
      <c r="AE94" s="336">
        <f t="shared" ref="AE94:AL94" si="142">AE47/AE$49</f>
        <v>9.1092701717012947E-2</v>
      </c>
      <c r="AF94" s="336">
        <f t="shared" si="142"/>
        <v>9.0404480158482958E-2</v>
      </c>
      <c r="AG94" s="336">
        <f t="shared" si="142"/>
        <v>8.9700821137296452E-2</v>
      </c>
      <c r="AH94" s="336">
        <f t="shared" si="142"/>
        <v>8.9006711240036174E-2</v>
      </c>
      <c r="AI94" s="336">
        <f t="shared" si="142"/>
        <v>8.8300688071028588E-2</v>
      </c>
      <c r="AJ94" s="336">
        <f t="shared" si="142"/>
        <v>8.7648496096203496E-2</v>
      </c>
      <c r="AK94" s="336">
        <f t="shared" si="142"/>
        <v>8.6953918721911022E-2</v>
      </c>
      <c r="AL94" s="336">
        <f t="shared" si="142"/>
        <v>8.6194599351018433E-2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Dorset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Dorset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Dorset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Dorset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Dorset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Dorset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Dorset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Dorset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Dorset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Dorset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Dorset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Dorset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Dorset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11.75062936686264</v>
      </c>
      <c r="Y4" s="11">
        <f>'Occ T1'!D8-'Occ T1'!C8</f>
        <v>0.73982754132492801</v>
      </c>
      <c r="Z4" s="11">
        <f>'Occ T1'!E8-'Occ T1'!D8</f>
        <v>3.6927094374684657</v>
      </c>
      <c r="AA4" s="11">
        <f>'Occ T1'!F8-'Occ T1'!E8</f>
        <v>12.631346676350006</v>
      </c>
      <c r="AB4" s="11">
        <f>'Occ T1'!D8-'Occ T1'!B8</f>
        <v>12.490456908187568</v>
      </c>
      <c r="AC4" s="11">
        <f>'Occ T1'!F8-'Occ T1'!D8</f>
        <v>16.324056113818472</v>
      </c>
    </row>
    <row r="5" spans="1:29" x14ac:dyDescent="0.2">
      <c r="W5" s="10" t="str">
        <f>name!E5</f>
        <v>Professional occupations</v>
      </c>
      <c r="X5" s="11">
        <f>'Occ T1'!C9-'Occ T1'!B9</f>
        <v>19.116328825462972</v>
      </c>
      <c r="Y5" s="11">
        <f>'Occ T1'!D9-'Occ T1'!C9</f>
        <v>5.4092734360575037</v>
      </c>
      <c r="Z5" s="11">
        <f>'Occ T1'!E9-'Occ T1'!D9</f>
        <v>15.188719753058649</v>
      </c>
      <c r="AA5" s="11">
        <f>'Occ T1'!F9-'Occ T1'!E9</f>
        <v>21.029795262682853</v>
      </c>
      <c r="AB5" s="11">
        <f>'Occ T1'!D9-'Occ T1'!B9</f>
        <v>24.525602261520476</v>
      </c>
      <c r="AC5" s="11">
        <f>'Occ T1'!F9-'Occ T1'!D9</f>
        <v>36.218515015741502</v>
      </c>
    </row>
    <row r="6" spans="1:29" x14ac:dyDescent="0.2">
      <c r="W6" s="10" t="str">
        <f>name!E6</f>
        <v>Associate professional occupations</v>
      </c>
      <c r="X6" s="11">
        <f>'Occ T1'!C10-'Occ T1'!B10</f>
        <v>4.8283490895914412</v>
      </c>
      <c r="Y6" s="11">
        <f>'Occ T1'!D10-'Occ T1'!C10</f>
        <v>4.3762677886576427</v>
      </c>
      <c r="Z6" s="11">
        <f>'Occ T1'!E10-'Occ T1'!D10</f>
        <v>-1.1575807503293731</v>
      </c>
      <c r="AA6" s="11">
        <f>'Occ T1'!F10-'Occ T1'!E10</f>
        <v>8.6023477043584364</v>
      </c>
      <c r="AB6" s="11">
        <f>'Occ T1'!D10-'Occ T1'!B10</f>
        <v>9.2046168782490838</v>
      </c>
      <c r="AC6" s="11">
        <f>'Occ T1'!F10-'Occ T1'!D10</f>
        <v>7.4447669540290633</v>
      </c>
    </row>
    <row r="7" spans="1:29" x14ac:dyDescent="0.2">
      <c r="W7" s="10" t="str">
        <f>name!E7</f>
        <v>Administrative and secretarial occupations</v>
      </c>
      <c r="X7" s="11">
        <f>'Occ T1'!C11-'Occ T1'!B11</f>
        <v>-4.3769163598700516</v>
      </c>
      <c r="Y7" s="11">
        <f>'Occ T1'!D11-'Occ T1'!C11</f>
        <v>1.6583893741880047</v>
      </c>
      <c r="Z7" s="11">
        <f>'Occ T1'!E11-'Occ T1'!D11</f>
        <v>-5.5821974321764003</v>
      </c>
      <c r="AA7" s="11">
        <f>'Occ T1'!F11-'Occ T1'!E11</f>
        <v>-8.4967593019462555</v>
      </c>
      <c r="AB7" s="11">
        <f>'Occ T1'!D11-'Occ T1'!B11</f>
        <v>-2.7185269856820469</v>
      </c>
      <c r="AC7" s="11">
        <f>'Occ T1'!F11-'Occ T1'!D11</f>
        <v>-14.078956734122656</v>
      </c>
    </row>
    <row r="8" spans="1:29" x14ac:dyDescent="0.2">
      <c r="W8" s="10" t="str">
        <f>name!E8</f>
        <v>Skilled trades occupations</v>
      </c>
      <c r="X8" s="11">
        <f>'Occ T1'!C12-'Occ T1'!B12</f>
        <v>-1.9203574726326451</v>
      </c>
      <c r="Y8" s="11">
        <f>'Occ T1'!D12-'Occ T1'!C12</f>
        <v>-8.9271568667328722</v>
      </c>
      <c r="Z8" s="11">
        <f>'Occ T1'!E12-'Occ T1'!D12</f>
        <v>3.3465110532119695</v>
      </c>
      <c r="AA8" s="11">
        <f>'Occ T1'!F12-'Occ T1'!E12</f>
        <v>0.19236575558721825</v>
      </c>
      <c r="AB8" s="11">
        <f>'Occ T1'!D12-'Occ T1'!B12</f>
        <v>-10.847514339365517</v>
      </c>
      <c r="AC8" s="11">
        <f>'Occ T1'!F12-'Occ T1'!D12</f>
        <v>3.5388768087991878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2.0335846836497495</v>
      </c>
      <c r="Y9" s="11">
        <f>'Occ T1'!D13-'Occ T1'!C13</f>
        <v>-4.3965239162515246</v>
      </c>
      <c r="Z9" s="11">
        <f>'Occ T1'!E13-'Occ T1'!D13</f>
        <v>5.858340671431236</v>
      </c>
      <c r="AA9" s="11">
        <f>'Occ T1'!F13-'Occ T1'!E13</f>
        <v>7.4622283391050388</v>
      </c>
      <c r="AB9" s="11">
        <f>'Occ T1'!D13-'Occ T1'!B13</f>
        <v>-2.3629392326017751</v>
      </c>
      <c r="AC9" s="11">
        <f>'Occ T1'!F13-'Occ T1'!D13</f>
        <v>13.320569010536275</v>
      </c>
    </row>
    <row r="10" spans="1:29" x14ac:dyDescent="0.2">
      <c r="W10" s="10" t="str">
        <f>name!E10</f>
        <v>Sales and customer service occupations</v>
      </c>
      <c r="X10" s="11">
        <f>'Occ T1'!C14-'Occ T1'!B14</f>
        <v>-6.2967267015700656E-2</v>
      </c>
      <c r="Y10" s="11">
        <f>'Occ T1'!D14-'Occ T1'!C14</f>
        <v>0.51048153275070973</v>
      </c>
      <c r="Z10" s="11">
        <f>'Occ T1'!E14-'Occ T1'!D14</f>
        <v>4.1554735490024086E-2</v>
      </c>
      <c r="AA10" s="11">
        <f>'Occ T1'!F14-'Occ T1'!E14</f>
        <v>-5.2180014281468345E-2</v>
      </c>
      <c r="AB10" s="11">
        <f>'Occ T1'!D14-'Occ T1'!B14</f>
        <v>0.44751426573500908</v>
      </c>
      <c r="AC10" s="11">
        <f>'Occ T1'!F14-'Occ T1'!D14</f>
        <v>-1.0625278791444259E-2</v>
      </c>
    </row>
    <row r="11" spans="1:29" x14ac:dyDescent="0.2">
      <c r="W11" s="10" t="str">
        <f>name!E11</f>
        <v>Process, plant and machine operatives</v>
      </c>
      <c r="X11" s="11">
        <f>'Occ T1'!C15-'Occ T1'!B15</f>
        <v>1.3597580093968276</v>
      </c>
      <c r="Y11" s="11">
        <f>'Occ T1'!D15-'Occ T1'!C15</f>
        <v>-5.1659702575912974</v>
      </c>
      <c r="Z11" s="11">
        <f>'Occ T1'!E15-'Occ T1'!D15</f>
        <v>4.2244966668940904</v>
      </c>
      <c r="AA11" s="11">
        <f>'Occ T1'!F15-'Occ T1'!E15</f>
        <v>0.19485137338097758</v>
      </c>
      <c r="AB11" s="11">
        <f>'Occ T1'!D15-'Occ T1'!B15</f>
        <v>-3.8062122481944698</v>
      </c>
      <c r="AC11" s="11">
        <f>'Occ T1'!F15-'Occ T1'!D15</f>
        <v>4.419348040275068</v>
      </c>
    </row>
    <row r="12" spans="1:29" x14ac:dyDescent="0.2">
      <c r="W12" s="10" t="str">
        <f>name!E12</f>
        <v>Elementary occupations</v>
      </c>
      <c r="X12" s="11">
        <f>'Occ T1'!C16-'Occ T1'!B16</f>
        <v>-1.5474088754451714</v>
      </c>
      <c r="Y12" s="11">
        <f>'Occ T1'!D16-'Occ T1'!C16</f>
        <v>-6.0845886324035803</v>
      </c>
      <c r="Z12" s="11">
        <f>'Occ T1'!E16-'Occ T1'!D16</f>
        <v>1.9154458649517494</v>
      </c>
      <c r="AA12" s="11">
        <f>'Occ T1'!F16-'Occ T1'!E16</f>
        <v>-2.7559957952363874</v>
      </c>
      <c r="AB12" s="11">
        <f>'Occ T1'!D16-'Occ T1'!B16</f>
        <v>-7.6319975078487516</v>
      </c>
      <c r="AC12" s="11">
        <f>'Occ T1'!F16-'Occ T1'!D16</f>
        <v>-0.84054993028463798</v>
      </c>
    </row>
    <row r="14" spans="1:29" x14ac:dyDescent="0.2">
      <c r="W14" s="10" t="str">
        <f>name!E3</f>
        <v>All occupations</v>
      </c>
      <c r="X14" s="11">
        <f>'Occ T1'!C18-'Occ T1'!B18</f>
        <v>31.180999999999926</v>
      </c>
      <c r="Y14" s="11">
        <f>'Occ T1'!D18-'Occ T1'!C18</f>
        <v>-11.880000000000223</v>
      </c>
      <c r="Z14" s="11">
        <f>'Occ T1'!E18-'Occ T1'!D18</f>
        <v>27.528000000000134</v>
      </c>
      <c r="AA14" s="11">
        <f>'Occ T1'!F18-'Occ T1'!E18</f>
        <v>38.808000000000675</v>
      </c>
      <c r="AB14" s="11">
        <f>'Occ T1'!D18-'Occ T1'!B18</f>
        <v>19.300999999999704</v>
      </c>
      <c r="AC14" s="11">
        <f>'Occ T1'!F18-'Occ T1'!D18</f>
        <v>66.336000000000809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30</v>
      </c>
      <c r="Y18">
        <f>MAX(X18,(X19*-1))</f>
        <v>30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-30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Dorset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16.324056113818472</v>
      </c>
      <c r="O3" s="11">
        <f>'Occ T1'!AB64</f>
        <v>10.320015542818304</v>
      </c>
      <c r="P3" s="11">
        <f>'Occ T1'!Q64</f>
        <v>6.004040571000175</v>
      </c>
    </row>
    <row r="4" spans="1:16" x14ac:dyDescent="0.2">
      <c r="M4" s="10" t="str">
        <f>name!E5</f>
        <v>Professional occupations</v>
      </c>
      <c r="N4" s="11">
        <f>'Occ T1'!F65</f>
        <v>36.218515015741502</v>
      </c>
      <c r="O4" s="11">
        <f>'Occ T1'!AB65</f>
        <v>20.141345664555146</v>
      </c>
      <c r="P4" s="11">
        <f>'Occ T1'!Q65</f>
        <v>16.077169351186143</v>
      </c>
    </row>
    <row r="5" spans="1:16" x14ac:dyDescent="0.2">
      <c r="M5" s="10" t="str">
        <f>name!E6</f>
        <v>Associate professional occupations</v>
      </c>
      <c r="N5" s="11">
        <f>'Occ T1'!F66</f>
        <v>7.4447669540290633</v>
      </c>
      <c r="O5" s="11">
        <f>'Occ T1'!AB66</f>
        <v>7.8197167331419308</v>
      </c>
      <c r="P5" s="11">
        <f>'Occ T1'!Q66</f>
        <v>-0.37494977911298832</v>
      </c>
    </row>
    <row r="6" spans="1:16" x14ac:dyDescent="0.2">
      <c r="M6" s="10" t="str">
        <f>name!E7</f>
        <v>Administrative and secretarial occupations</v>
      </c>
      <c r="N6" s="11">
        <f>'Occ T1'!F67</f>
        <v>-14.078956734122656</v>
      </c>
      <c r="O6" s="11">
        <f>'Occ T1'!AB67</f>
        <v>-14.351263328143233</v>
      </c>
      <c r="P6" s="11">
        <f>'Occ T1'!Q67</f>
        <v>0.27230659402062685</v>
      </c>
    </row>
    <row r="7" spans="1:16" x14ac:dyDescent="0.2">
      <c r="M7" s="10" t="str">
        <f>name!E8</f>
        <v>Skilled trades occupations</v>
      </c>
      <c r="N7" s="11">
        <f>'Occ T1'!F68</f>
        <v>3.5388768087991878</v>
      </c>
      <c r="O7" s="11">
        <f>'Occ T1'!AB68</f>
        <v>3.2570373010516285</v>
      </c>
      <c r="P7" s="11">
        <f>'Occ T1'!Q68</f>
        <v>0.28183950774759126</v>
      </c>
    </row>
    <row r="8" spans="1:16" x14ac:dyDescent="0.2">
      <c r="M8" s="10" t="str">
        <f>name!E9</f>
        <v>Caring, leisure and other service occupations</v>
      </c>
      <c r="N8" s="11">
        <f>'Occ T1'!F69</f>
        <v>13.320569010536275</v>
      </c>
      <c r="O8" s="11">
        <f>'Occ T1'!AB69</f>
        <v>7.1372196201922478</v>
      </c>
      <c r="P8" s="11">
        <f>'Occ T1'!Q69</f>
        <v>6.1833493903439702</v>
      </c>
    </row>
    <row r="9" spans="1:16" x14ac:dyDescent="0.2">
      <c r="M9" s="10" t="str">
        <f>name!E10</f>
        <v>Sales and customer service occupations</v>
      </c>
      <c r="N9" s="11">
        <f>'Occ T1'!F70</f>
        <v>-1.0625278791444259E-2</v>
      </c>
      <c r="O9" s="11">
        <f>'Occ T1'!AB70</f>
        <v>-1.6750886239898009</v>
      </c>
      <c r="P9" s="11">
        <f>'Occ T1'!Q70</f>
        <v>1.6644633451982642</v>
      </c>
    </row>
    <row r="10" spans="1:16" x14ac:dyDescent="0.2">
      <c r="M10" s="10" t="str">
        <f>name!E11</f>
        <v>Process, plant and machine operatives</v>
      </c>
      <c r="N10" s="11">
        <f>'Occ T1'!F71</f>
        <v>4.419348040275068</v>
      </c>
      <c r="O10" s="11">
        <f>'Occ T1'!AB71</f>
        <v>1.7245539011596449</v>
      </c>
      <c r="P10" s="11">
        <f>'Occ T1'!Q71</f>
        <v>2.6947941391154444</v>
      </c>
    </row>
    <row r="11" spans="1:16" x14ac:dyDescent="0.2">
      <c r="M11" s="10" t="str">
        <f>name!E12</f>
        <v>Elementary occupations</v>
      </c>
      <c r="N11" s="11">
        <f>'Occ T1'!F72</f>
        <v>-0.84054993028463798</v>
      </c>
      <c r="O11" s="11">
        <f>'Occ T1'!AB72</f>
        <v>-0.46351581792801966</v>
      </c>
      <c r="P11" s="11">
        <f>'Occ T1'!Q72</f>
        <v>-0.37703411235661832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66.336000000000809</v>
      </c>
      <c r="O13" s="11">
        <f>'Occ T1'!AB74</f>
        <v>33.910020992857937</v>
      </c>
      <c r="P13" s="11">
        <f>'Occ T1'!Q74</f>
        <v>32.425979007142644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Dorset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2.7682807309526147</v>
      </c>
      <c r="O3" s="11">
        <f>'Occ T5'!H44</f>
        <v>4.0703317563016359</v>
      </c>
      <c r="P3" s="11">
        <f>'Occ T5'!G44</f>
        <v>9.4854436265642335</v>
      </c>
    </row>
    <row r="4" spans="1:16" x14ac:dyDescent="0.2">
      <c r="M4" s="10" t="str">
        <f>name!E5</f>
        <v>Professional occupations</v>
      </c>
      <c r="N4" s="11">
        <f>'Occ T5'!I45</f>
        <v>0.56337785756841186</v>
      </c>
      <c r="O4" s="11">
        <f>'Occ T5'!H45</f>
        <v>8.0600344088864588</v>
      </c>
      <c r="P4" s="11">
        <f>'Occ T5'!G45</f>
        <v>27.595102749286411</v>
      </c>
    </row>
    <row r="5" spans="1:16" x14ac:dyDescent="0.2">
      <c r="M5" s="10" t="str">
        <f>name!E6</f>
        <v>Associate professional occupations</v>
      </c>
      <c r="N5" s="11">
        <f>'Occ T5'!I46</f>
        <v>1.6521019995588588</v>
      </c>
      <c r="O5" s="11">
        <f>'Occ T5'!H46</f>
        <v>1.276142697708341</v>
      </c>
      <c r="P5" s="11">
        <f>'Occ T5'!G46</f>
        <v>4.5165222567617036</v>
      </c>
    </row>
    <row r="6" spans="1:16" x14ac:dyDescent="0.2">
      <c r="M6" s="10" t="str">
        <f>name!E7</f>
        <v>Administrative and secretarial occupations</v>
      </c>
      <c r="N6" s="11">
        <f>'Occ T5'!I47</f>
        <v>0.41375909757091556</v>
      </c>
      <c r="O6" s="11">
        <f>'Occ T5'!H47</f>
        <v>-6.1178001096693357</v>
      </c>
      <c r="P6" s="11">
        <f>'Occ T5'!G47</f>
        <v>-8.3749157220241557</v>
      </c>
    </row>
    <row r="7" spans="1:16" x14ac:dyDescent="0.2">
      <c r="M7" s="10" t="str">
        <f>name!E8</f>
        <v>Skilled trades occupations</v>
      </c>
      <c r="N7" s="11">
        <f>'Occ T5'!I48</f>
        <v>4.6451322249302507</v>
      </c>
      <c r="O7" s="11">
        <f>'Occ T5'!H48</f>
        <v>1.6790281587108895</v>
      </c>
      <c r="P7" s="11">
        <f>'Occ T5'!G48</f>
        <v>-2.7852835748419551</v>
      </c>
    </row>
    <row r="8" spans="1:16" x14ac:dyDescent="0.2">
      <c r="M8" s="10" t="str">
        <f>name!E9</f>
        <v>Caring, leisure and other service occupations</v>
      </c>
      <c r="N8" s="11">
        <f>'Occ T5'!I49</f>
        <v>2.0064569756848147</v>
      </c>
      <c r="O8" s="11">
        <f>'Occ T5'!H49</f>
        <v>3.2204475670013011</v>
      </c>
      <c r="P8" s="11">
        <f>'Occ T5'!G49</f>
        <v>8.0936644678501182</v>
      </c>
    </row>
    <row r="9" spans="1:16" x14ac:dyDescent="0.2">
      <c r="M9" s="10" t="str">
        <f>name!E10</f>
        <v>Sales and customer service occupations</v>
      </c>
      <c r="N9" s="11">
        <f>'Occ T5'!I50</f>
        <v>-0.24997633389653284</v>
      </c>
      <c r="O9" s="11">
        <f>'Occ T5'!H50</f>
        <v>-0.20745757172457502</v>
      </c>
      <c r="P9" s="11">
        <f>'Occ T5'!G50</f>
        <v>0.44680862682960409</v>
      </c>
    </row>
    <row r="10" spans="1:16" x14ac:dyDescent="0.2">
      <c r="M10" s="10" t="str">
        <f>name!E11</f>
        <v>Process, plant and machine operatives</v>
      </c>
      <c r="N10" s="11">
        <f>'Occ T5'!I51</f>
        <v>1.5630528054077644</v>
      </c>
      <c r="O10" s="11">
        <f>'Occ T5'!H51</f>
        <v>2.5023195021031706</v>
      </c>
      <c r="P10" s="11">
        <f>'Occ T5'!G51</f>
        <v>0.35397573276414818</v>
      </c>
    </row>
    <row r="11" spans="1:16" x14ac:dyDescent="0.2">
      <c r="M11" s="10" t="str">
        <f>name!E12</f>
        <v>Elementary occupations</v>
      </c>
      <c r="N11" s="11">
        <f>'Occ T5'!I52</f>
        <v>1.4325330864748786</v>
      </c>
      <c r="O11" s="11">
        <f>'Occ T5'!H52</f>
        <v>-1.3447223266433355</v>
      </c>
      <c r="P11" s="11">
        <f>'Occ T5'!G52</f>
        <v>-0.92836069011610789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14.79471844425197</v>
      </c>
      <c r="O13" s="11">
        <f>'Occ T5'!H54</f>
        <v>13.138324082674586</v>
      </c>
      <c r="P13" s="11">
        <f>'Occ T5'!G54</f>
        <v>38.402957473073968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0.79253161708533693</v>
      </c>
      <c r="O18" s="11">
        <f>'Occ T5'!AN44</f>
        <v>2.6218897470064757</v>
      </c>
      <c r="P18" s="11">
        <f>'Occ T5'!AM44</f>
        <v>6.9055941787264743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0.94227305057953359</v>
      </c>
      <c r="O19" s="11">
        <f>'Occ T5'!AN45</f>
        <v>4.7836307549381658</v>
      </c>
      <c r="P19" s="11">
        <f>'Occ T5'!AM45</f>
        <v>14.415441859037401</v>
      </c>
    </row>
    <row r="20" spans="13:16" x14ac:dyDescent="0.2">
      <c r="M20" s="10" t="str">
        <f t="shared" si="0"/>
        <v>Associate professional occupations</v>
      </c>
      <c r="N20" s="11">
        <f>'Occ T5'!AO46</f>
        <v>1.2642568380828418</v>
      </c>
      <c r="O20" s="11">
        <f>'Occ T5'!AN46</f>
        <v>1.636314428666962</v>
      </c>
      <c r="P20" s="11">
        <f>'Occ T5'!AM46</f>
        <v>4.9191454663921022</v>
      </c>
    </row>
    <row r="21" spans="13:16" x14ac:dyDescent="0.2">
      <c r="M21" s="10" t="str">
        <f t="shared" si="0"/>
        <v>Administrative and secretarial occupations</v>
      </c>
      <c r="N21" s="11">
        <f>'Occ T5'!AO47</f>
        <v>-3.9903415266639986E-2</v>
      </c>
      <c r="O21" s="11">
        <f>'Occ T5'!AN47</f>
        <v>-5.640833866791958</v>
      </c>
      <c r="P21" s="11">
        <f>'Occ T5'!AM47</f>
        <v>-8.6705260460846212</v>
      </c>
    </row>
    <row r="22" spans="13:16" x14ac:dyDescent="0.2">
      <c r="M22" s="10" t="str">
        <f t="shared" si="0"/>
        <v>Skilled trades occupations</v>
      </c>
      <c r="N22" s="11">
        <f>'Occ T5'!AO48</f>
        <v>1.1215912416732259</v>
      </c>
      <c r="O22" s="11">
        <f>'Occ T5'!AN48</f>
        <v>0.71949952133326889</v>
      </c>
      <c r="P22" s="11">
        <f>'Occ T5'!AM48</f>
        <v>1.4159465380451355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1.4158979866737731</v>
      </c>
      <c r="O23" s="11">
        <f>'Occ T5'!AN49</f>
        <v>1.5980239010271369</v>
      </c>
      <c r="P23" s="11">
        <f>'Occ T5'!AM49</f>
        <v>4.1232977324913662</v>
      </c>
    </row>
    <row r="24" spans="13:16" x14ac:dyDescent="0.2">
      <c r="M24" s="10" t="str">
        <f t="shared" si="0"/>
        <v>Sales and customer service occupations</v>
      </c>
      <c r="N24" s="11">
        <f>'Occ T5'!AO50</f>
        <v>-0.11786952988452293</v>
      </c>
      <c r="O24" s="11">
        <f>'Occ T5'!AN50</f>
        <v>-0.9861436369507004</v>
      </c>
      <c r="P24" s="11">
        <f>'Occ T5'!AM50</f>
        <v>-0.57107545715458308</v>
      </c>
    </row>
    <row r="25" spans="13:16" x14ac:dyDescent="0.2">
      <c r="M25" s="10" t="str">
        <f t="shared" si="0"/>
        <v>Process, plant and machine operatives</v>
      </c>
      <c r="N25" s="11">
        <f>'Occ T5'!AO51</f>
        <v>0.2460889141703313</v>
      </c>
      <c r="O25" s="11">
        <f>'Occ T5'!AN51</f>
        <v>1.3033154743048438</v>
      </c>
      <c r="P25" s="11">
        <f>'Occ T5'!AM51</f>
        <v>0.17514951268447398</v>
      </c>
    </row>
    <row r="26" spans="13:16" x14ac:dyDescent="0.2">
      <c r="M26" s="10" t="str">
        <f t="shared" si="0"/>
        <v>Elementary occupations</v>
      </c>
      <c r="N26" s="11">
        <f>'Occ T5'!AO52</f>
        <v>0.26844078264087634</v>
      </c>
      <c r="O26" s="11">
        <f>'Occ T5'!AN52</f>
        <v>-1.6446143836478093</v>
      </c>
      <c r="P26" s="11">
        <f>'Occ T5'!AM52</f>
        <v>0.91265778307890599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5.8933074857547609</v>
      </c>
      <c r="O28" s="11">
        <f>'Occ T5'!AN54</f>
        <v>4.3910819398863623</v>
      </c>
      <c r="P28" s="11">
        <f>'Occ T5'!AM54</f>
        <v>23.625631567216573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1.9757491138672769</v>
      </c>
      <c r="O33" s="11">
        <f>'Occ T5'!X44</f>
        <v>1.4484420092951682</v>
      </c>
      <c r="P33" s="11">
        <f>'Occ T5'!W44</f>
        <v>2.5798494478377521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-0.37889519301112529</v>
      </c>
      <c r="O34" s="11">
        <f>'Occ T5'!X45</f>
        <v>3.2764036539482788</v>
      </c>
      <c r="P34" s="11">
        <f>'Occ T5'!W45</f>
        <v>13.179660890248925</v>
      </c>
    </row>
    <row r="35" spans="1:16" x14ac:dyDescent="0.2">
      <c r="M35" s="10" t="str">
        <f t="shared" si="1"/>
        <v>Associate professional occupations</v>
      </c>
      <c r="N35" s="11">
        <f>'Occ T5'!Y46</f>
        <v>0.38784516147601877</v>
      </c>
      <c r="O35" s="11">
        <f>'Occ T5'!X46</f>
        <v>-0.36017173095861565</v>
      </c>
      <c r="P35" s="11">
        <f>'Occ T5'!W46</f>
        <v>-0.40262320963039855</v>
      </c>
    </row>
    <row r="36" spans="1:16" x14ac:dyDescent="0.2">
      <c r="M36" s="10" t="str">
        <f t="shared" si="1"/>
        <v>Administrative and secretarial occupations</v>
      </c>
      <c r="N36" s="11">
        <f>'Occ T5'!Y47</f>
        <v>0.45366251283755343</v>
      </c>
      <c r="O36" s="11">
        <f>'Occ T5'!X47</f>
        <v>-0.47696624287737599</v>
      </c>
      <c r="P36" s="11">
        <f>'Occ T5'!W47</f>
        <v>0.29561032406044774</v>
      </c>
    </row>
    <row r="37" spans="1:16" x14ac:dyDescent="0.2">
      <c r="M37" s="10" t="str">
        <f t="shared" si="1"/>
        <v>Skilled trades occupations</v>
      </c>
      <c r="N37" s="11">
        <f>'Occ T5'!Y48</f>
        <v>3.5235409832570177</v>
      </c>
      <c r="O37" s="11">
        <f>'Occ T5'!X48</f>
        <v>0.95952863737761618</v>
      </c>
      <c r="P37" s="11">
        <f>'Occ T5'!W48</f>
        <v>-4.201230112887071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0.59055898901103743</v>
      </c>
      <c r="O38" s="11">
        <f>'Occ T5'!X49</f>
        <v>1.6224236659741766</v>
      </c>
      <c r="P38" s="11">
        <f>'Occ T5'!W49</f>
        <v>3.9703667353587395</v>
      </c>
    </row>
    <row r="39" spans="1:16" x14ac:dyDescent="0.2">
      <c r="M39" s="10" t="str">
        <f t="shared" si="1"/>
        <v>Sales and customer service occupations</v>
      </c>
      <c r="N39" s="11">
        <f>'Occ T5'!Y50</f>
        <v>-0.1321068040120108</v>
      </c>
      <c r="O39" s="11">
        <f>'Occ T5'!X50</f>
        <v>0.77868606522610762</v>
      </c>
      <c r="P39" s="11">
        <f>'Occ T5'!W50</f>
        <v>1.0178840839841659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Dorset</v>
      </c>
      <c r="M40" s="10" t="str">
        <f t="shared" si="1"/>
        <v>Process, plant and machine operatives</v>
      </c>
      <c r="N40" s="11">
        <f>'Occ T5'!Y51</f>
        <v>1.3169638912374317</v>
      </c>
      <c r="O40" s="11">
        <f>'Occ T5'!X51</f>
        <v>1.199004027798324</v>
      </c>
      <c r="P40" s="11">
        <f>'Occ T5'!W51</f>
        <v>0.17882622007968152</v>
      </c>
    </row>
    <row r="41" spans="1:16" x14ac:dyDescent="0.2">
      <c r="M41" s="10" t="str">
        <f t="shared" si="1"/>
        <v>Elementary occupations</v>
      </c>
      <c r="N41" s="11">
        <f>'Occ T5'!Y52</f>
        <v>1.1640923038340021</v>
      </c>
      <c r="O41" s="11">
        <f>'Occ T5'!X52</f>
        <v>0.29989205700439925</v>
      </c>
      <c r="P41" s="11">
        <f>'Occ T5'!W52</f>
        <v>-1.8410184731949961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8.901410958497209</v>
      </c>
      <c r="O43" s="11">
        <f>'Occ T5'!X54</f>
        <v>8.7472421427880676</v>
      </c>
      <c r="P43" s="11">
        <f>'Occ T5'!W54</f>
        <v>14.77732590585731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Dorset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Dorset, Dorset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10.354669518639149</v>
      </c>
      <c r="C5" s="11">
        <f>HLOOKUP(C$3,'Qual F1'!$M$4:$BW$14,11,FALSE)</f>
        <v>12.839046068915025</v>
      </c>
      <c r="D5" s="11">
        <f>HLOOKUP(D$3,'Qual F1'!$M$4:$BW$14,11,FALSE)</f>
        <v>13.907109358045084</v>
      </c>
      <c r="E5" s="11">
        <f>HLOOKUP(E$3,'Qual F1'!$M$4:$BW$14,11,FALSE)</f>
        <v>16.229311378934373</v>
      </c>
      <c r="F5" s="11">
        <f>HLOOKUP(F$3,'Qual F1'!$M$4:$BW$14,11,FALSE)</f>
        <v>20.948529202728242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74.448546559293064</v>
      </c>
      <c r="C6" s="11">
        <f>HLOOKUP(C$3,'Qual F1'!$M$4:$BW$14,10,FALSE)</f>
        <v>93.165563980296454</v>
      </c>
      <c r="D6" s="11">
        <f>HLOOKUP(D$3,'Qual F1'!$M$4:$BW$14,10,FALSE)</f>
        <v>100.76628553623408</v>
      </c>
      <c r="E6" s="11">
        <f>HLOOKUP(E$3,'Qual F1'!$M$4:$BW$14,10,FALSE)</f>
        <v>117.73262215124892</v>
      </c>
      <c r="F6" s="11">
        <f>HLOOKUP(F$3,'Qual F1'!$M$4:$BW$14,10,FALSE)</f>
        <v>151.63802471323382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161.38480934737493</v>
      </c>
      <c r="C7" s="11">
        <f>HLOOKUP(C$3,'Qual F1'!$M$4:$BW$14,9,FALSE)</f>
        <v>181.67483420913302</v>
      </c>
      <c r="D7" s="11">
        <f>HLOOKUP(D$3,'Qual F1'!$M$4:$BW$14,9,FALSE)</f>
        <v>181.54800126706633</v>
      </c>
      <c r="E7" s="11">
        <f>HLOOKUP(E$3,'Qual F1'!$M$4:$BW$14,9,FALSE)</f>
        <v>196.19824192170822</v>
      </c>
      <c r="F7" s="11">
        <f>HLOOKUP(F$3,'Qual F1'!$M$4:$BW$14,9,FALSE)</f>
        <v>228.36779101010936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46.663620856073699</v>
      </c>
      <c r="C8" s="11">
        <f>HLOOKUP(C$3,'Qual F1'!$M$4:$BW$14,8,FALSE)</f>
        <v>49.412894639490553</v>
      </c>
      <c r="D8" s="11">
        <f>HLOOKUP(D$3,'Qual F1'!$M$4:$BW$14,8,FALSE)</f>
        <v>49.011296110773273</v>
      </c>
      <c r="E8" s="11">
        <f>HLOOKUP(E$3,'Qual F1'!$M$4:$BW$14,8,FALSE)</f>
        <v>49.773432327848404</v>
      </c>
      <c r="F8" s="11">
        <f>HLOOKUP(F$3,'Qual F1'!$M$4:$BW$14,8,FALSE)</f>
        <v>56.036384487852679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45.763935462953022</v>
      </c>
      <c r="C9" s="11">
        <f>HLOOKUP(C$3,'Qual F1'!$M$4:$BW$14,7,FALSE)</f>
        <v>50.748540744411365</v>
      </c>
      <c r="D9" s="11">
        <f>HLOOKUP(D$3,'Qual F1'!$M$4:$BW$14,7,FALSE)</f>
        <v>51.053651813027095</v>
      </c>
      <c r="E9" s="11">
        <f>HLOOKUP(E$3,'Qual F1'!$M$4:$BW$14,7,FALSE)</f>
        <v>52.948938380765924</v>
      </c>
      <c r="F9" s="11">
        <f>HLOOKUP(F$3,'Qual F1'!$M$4:$BW$14,7,FALSE)</f>
        <v>60.876532521440183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162.3266623114225</v>
      </c>
      <c r="C10" s="11">
        <f>HLOOKUP(C$3,'Qual F1'!$M$4:$BW$14,6,FALSE)</f>
        <v>156.65558769546959</v>
      </c>
      <c r="D10" s="11">
        <f>HLOOKUP(D$3,'Qual F1'!$M$4:$BW$14,6,FALSE)</f>
        <v>163.63822062826353</v>
      </c>
      <c r="E10" s="11">
        <f>HLOOKUP(E$3,'Qual F1'!$M$4:$BW$14,6,FALSE)</f>
        <v>161.87724526410733</v>
      </c>
      <c r="F10" s="11">
        <f>HLOOKUP(F$3,'Qual F1'!$M$4:$BW$14,6,FALSE)</f>
        <v>163.04026853108834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156.04569268786912</v>
      </c>
      <c r="C11" s="11">
        <f>HLOOKUP(C$3,'Qual F1'!$M$4:$BW$14,5,FALSE)</f>
        <v>153.40823602140117</v>
      </c>
      <c r="D11" s="11">
        <f>HLOOKUP(D$3,'Qual F1'!$M$4:$BW$14,5,FALSE)</f>
        <v>141.3118260695579</v>
      </c>
      <c r="E11" s="11">
        <f>HLOOKUP(E$3,'Qual F1'!$M$4:$BW$14,5,FALSE)</f>
        <v>139.3238442048239</v>
      </c>
      <c r="F11" s="11">
        <f>HLOOKUP(F$3,'Qual F1'!$M$4:$BW$14,5,FALSE)</f>
        <v>118.88826244308471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105.453896500357</v>
      </c>
      <c r="C12" s="11">
        <f>HLOOKUP(C$3,'Qual F1'!$M$4:$BW$14,4,FALSE)</f>
        <v>95.346072921376063</v>
      </c>
      <c r="D12" s="11">
        <f>HLOOKUP(D$3,'Qual F1'!$M$4:$BW$14,4,FALSE)</f>
        <v>83.671992507526667</v>
      </c>
      <c r="E12" s="11">
        <f>HLOOKUP(E$3,'Qual F1'!$M$4:$BW$14,4,FALSE)</f>
        <v>79.246865408084773</v>
      </c>
      <c r="F12" s="11">
        <f>HLOOKUP(F$3,'Qual F1'!$M$4:$BW$14,4,FALSE)</f>
        <v>53.248951226466794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29.793166756017289</v>
      </c>
      <c r="C13" s="11">
        <f>HLOOKUP(C$3,'Qual F1'!$M$4:$BW$14,3,FALSE)</f>
        <v>30.16522371950672</v>
      </c>
      <c r="D13" s="11">
        <f>HLOOKUP(D$3,'Qual F1'!$M$4:$BW$14,3,FALSE)</f>
        <v>26.627616709505883</v>
      </c>
      <c r="E13" s="11">
        <f>HLOOKUP(E$3,'Qual F1'!$M$4:$BW$14,3,FALSE)</f>
        <v>25.733498962478521</v>
      </c>
      <c r="F13" s="11">
        <f>HLOOKUP(F$3,'Qual F1'!$M$4:$BW$14,3,FALSE)</f>
        <v>24.827255863995642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792.2349999999999</v>
      </c>
      <c r="C15" s="11">
        <f t="shared" ref="C15:F15" si="0">SUM(C5:C13)</f>
        <v>823.41599999999994</v>
      </c>
      <c r="D15" s="11">
        <f t="shared" si="0"/>
        <v>811.53599999999983</v>
      </c>
      <c r="E15" s="11">
        <f t="shared" si="0"/>
        <v>839.06400000000042</v>
      </c>
      <c r="F15" s="11">
        <f t="shared" si="0"/>
        <v>877.87199999999984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1.3070199522413362</v>
      </c>
      <c r="C19" s="18">
        <f t="shared" si="1"/>
        <v>1.5592417525181712</v>
      </c>
      <c r="D19" s="18">
        <f t="shared" si="1"/>
        <v>1.7136774410556139</v>
      </c>
      <c r="E19" s="18">
        <f t="shared" si="1"/>
        <v>1.9342161478664757</v>
      </c>
      <c r="F19" s="18">
        <f t="shared" si="1"/>
        <v>2.386285153499399</v>
      </c>
      <c r="G19" s="11"/>
    </row>
    <row r="20" spans="1:7" x14ac:dyDescent="0.2">
      <c r="A20" t="str">
        <f>$A6</f>
        <v>RQF7 Other higher degree</v>
      </c>
      <c r="B20" s="18">
        <f t="shared" si="1"/>
        <v>9.3972806754678953</v>
      </c>
      <c r="C20" s="18">
        <f t="shared" si="1"/>
        <v>11.314519511437288</v>
      </c>
      <c r="D20" s="18">
        <f t="shared" si="1"/>
        <v>12.416736353807361</v>
      </c>
      <c r="E20" s="18">
        <f t="shared" si="1"/>
        <v>14.031423365946919</v>
      </c>
      <c r="F20" s="18">
        <f t="shared" si="1"/>
        <v>17.273363851818242</v>
      </c>
      <c r="G20" s="11"/>
    </row>
    <row r="21" spans="1:7" x14ac:dyDescent="0.2">
      <c r="A21" t="str">
        <f>$A7</f>
        <v>RQF6 First degree</v>
      </c>
      <c r="B21" s="18">
        <f t="shared" si="1"/>
        <v>20.370825493366858</v>
      </c>
      <c r="C21" s="18">
        <f t="shared" si="1"/>
        <v>22.063554049123777</v>
      </c>
      <c r="D21" s="18">
        <f t="shared" si="1"/>
        <v>22.370911612924917</v>
      </c>
      <c r="E21" s="18">
        <f t="shared" si="1"/>
        <v>23.382988892588422</v>
      </c>
      <c r="F21" s="18">
        <f t="shared" si="1"/>
        <v>26.013791419490474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5.8901236193899162</v>
      </c>
      <c r="C22" s="18">
        <f t="shared" si="3"/>
        <v>6.0009636246430187</v>
      </c>
      <c r="D22" s="18">
        <f t="shared" si="3"/>
        <v>6.0393249480951292</v>
      </c>
      <c r="E22" s="18">
        <f t="shared" si="3"/>
        <v>5.932018574012039</v>
      </c>
      <c r="F22" s="18">
        <f t="shared" si="3"/>
        <v>6.3832067189581956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5.7765606749200709</v>
      </c>
      <c r="C23" s="18">
        <f t="shared" si="4"/>
        <v>6.1631715614478431</v>
      </c>
      <c r="D23" s="18">
        <f t="shared" si="4"/>
        <v>6.2909903951306054</v>
      </c>
      <c r="E23" s="18">
        <f t="shared" si="4"/>
        <v>6.3104767193880198</v>
      </c>
      <c r="F23" s="18">
        <f t="shared" si="4"/>
        <v>6.9345568057120168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20.489711046775579</v>
      </c>
      <c r="C24" s="18">
        <f t="shared" si="5"/>
        <v>19.025084246051765</v>
      </c>
      <c r="D24" s="18">
        <f t="shared" si="5"/>
        <v>20.164012518023053</v>
      </c>
      <c r="E24" s="18">
        <f t="shared" si="5"/>
        <v>19.29259809312606</v>
      </c>
      <c r="F24" s="18">
        <f t="shared" si="5"/>
        <v>18.572214232950632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19.696894568892958</v>
      </c>
      <c r="C25" s="18">
        <f t="shared" si="6"/>
        <v>18.630708660191349</v>
      </c>
      <c r="D25" s="18">
        <f t="shared" si="6"/>
        <v>17.412884464713571</v>
      </c>
      <c r="E25" s="18">
        <f t="shared" si="6"/>
        <v>16.604674280486808</v>
      </c>
      <c r="F25" s="18">
        <f t="shared" si="6"/>
        <v>13.54277872435671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13.310936338379017</v>
      </c>
      <c r="C26" s="18">
        <f>C12/C$15*100</f>
        <v>11.579332065611558</v>
      </c>
      <c r="D26" s="18">
        <f t="shared" si="7"/>
        <v>10.310324188640637</v>
      </c>
      <c r="E26" s="18">
        <f t="shared" si="7"/>
        <v>9.4446747099249571</v>
      </c>
      <c r="F26" s="18">
        <f t="shared" si="7"/>
        <v>6.0656851142839505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3.7606476305663459</v>
      </c>
      <c r="C27" s="18">
        <f>C13/C$15*100</f>
        <v>3.6634245289752352</v>
      </c>
      <c r="D27" s="18">
        <f t="shared" si="8"/>
        <v>3.2811380776091128</v>
      </c>
      <c r="E27" s="18">
        <f t="shared" si="8"/>
        <v>3.0669292166602915</v>
      </c>
      <c r="F27" s="18">
        <f t="shared" si="8"/>
        <v>2.8281179789303734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5.5234857242626889</v>
      </c>
      <c r="C33" s="18">
        <f t="shared" si="9"/>
        <v>8.3188679548083844</v>
      </c>
      <c r="D33" s="18">
        <f t="shared" si="9"/>
        <v>3.1365606387078193</v>
      </c>
      <c r="E33" s="18">
        <f t="shared" si="9"/>
        <v>2.5853499668345492</v>
      </c>
      <c r="F33" s="18">
        <f>IF(F$3-D$3 &lt;&gt; 0,(EXP(LN(F5/D5)/(F$3-D$3))-1)*100,0)</f>
        <v>2.7687587518412382</v>
      </c>
    </row>
    <row r="34" spans="1:6" x14ac:dyDescent="0.2">
      <c r="A34" t="str">
        <f>$A20</f>
        <v>RQF7 Other higher degree</v>
      </c>
      <c r="B34" s="18">
        <f t="shared" si="9"/>
        <v>5.7669055919160828</v>
      </c>
      <c r="C34" s="18">
        <f t="shared" si="9"/>
        <v>8.1582950085989925</v>
      </c>
      <c r="D34" s="18">
        <f t="shared" si="9"/>
        <v>3.1611829114869483</v>
      </c>
      <c r="E34" s="18">
        <f t="shared" si="9"/>
        <v>2.5630979037490231</v>
      </c>
      <c r="F34" s="18">
        <f t="shared" ref="F34:F43" si="10">IF(F$3-D$3 &lt;&gt; 0,(EXP(LN(F6/D6)/(F$3-D$3))-1)*100,0)</f>
        <v>2.7620733052834412</v>
      </c>
    </row>
    <row r="35" spans="1:6" x14ac:dyDescent="0.2">
      <c r="A35" t="str">
        <f>$A21</f>
        <v>RQF6 First degree</v>
      </c>
      <c r="B35" s="18">
        <f t="shared" si="9"/>
        <v>3.0049343745767398</v>
      </c>
      <c r="C35" s="18">
        <f t="shared" si="9"/>
        <v>-6.9813159659026791E-2</v>
      </c>
      <c r="D35" s="18">
        <f t="shared" si="9"/>
        <v>1.5642177459162188</v>
      </c>
      <c r="E35" s="18">
        <f t="shared" si="9"/>
        <v>1.529903628215612</v>
      </c>
      <c r="F35" s="18">
        <f t="shared" si="10"/>
        <v>1.5413403791175728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1.4414539494076672</v>
      </c>
      <c r="C36" s="18">
        <f t="shared" ref="C36:E36" si="12">IF(D$3-C$3 &lt;&gt; 0,(EXP(LN(D8/C8)/(D$3-C$3))-1)*100,0)</f>
        <v>-0.81274034166037845</v>
      </c>
      <c r="D36" s="18">
        <f t="shared" si="12"/>
        <v>0.30908769134987413</v>
      </c>
      <c r="E36" s="18">
        <f t="shared" si="12"/>
        <v>1.1922497917427721</v>
      </c>
      <c r="F36" s="18">
        <f t="shared" si="10"/>
        <v>0.89700181965743919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2.6183550140068013</v>
      </c>
      <c r="C37" s="18">
        <f t="shared" si="13"/>
        <v>0.60122136349176625</v>
      </c>
      <c r="D37" s="18">
        <f t="shared" si="13"/>
        <v>0.73168273791559546</v>
      </c>
      <c r="E37" s="18">
        <f t="shared" si="13"/>
        <v>1.4049756365975608</v>
      </c>
      <c r="F37" s="18">
        <f t="shared" si="10"/>
        <v>1.1800461161193265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-0.885086153138126</v>
      </c>
      <c r="C38" s="18">
        <f t="shared" si="14"/>
        <v>4.4573149515533483</v>
      </c>
      <c r="D38" s="18">
        <f t="shared" si="14"/>
        <v>-0.2161603680636115</v>
      </c>
      <c r="E38" s="18">
        <f t="shared" si="14"/>
        <v>7.161476897770136E-2</v>
      </c>
      <c r="F38" s="18">
        <f t="shared" si="10"/>
        <v>-2.4402374179266495E-2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-0.42525046054301407</v>
      </c>
      <c r="C39" s="18">
        <f t="shared" si="15"/>
        <v>-7.8851111684484554</v>
      </c>
      <c r="D39" s="18">
        <f t="shared" si="15"/>
        <v>-0.28295778176846698</v>
      </c>
      <c r="E39" s="18">
        <f t="shared" si="15"/>
        <v>-1.5736561473119304</v>
      </c>
      <c r="F39" s="18">
        <f t="shared" si="10"/>
        <v>-1.1452903735736042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-2.4875552858263039</v>
      </c>
      <c r="C40" s="18">
        <f t="shared" si="16"/>
        <v>-12.243902717918997</v>
      </c>
      <c r="D40" s="18">
        <f t="shared" si="16"/>
        <v>-1.0808453363783999</v>
      </c>
      <c r="E40" s="18">
        <f t="shared" si="16"/>
        <v>-3.897895862933376</v>
      </c>
      <c r="F40" s="18">
        <f t="shared" si="10"/>
        <v>-2.9679076259160997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0.31074844163403448</v>
      </c>
      <c r="C41" s="18">
        <f t="shared" si="17"/>
        <v>-11.727435018866439</v>
      </c>
      <c r="D41" s="18">
        <f t="shared" si="17"/>
        <v>-0.68077802854259462</v>
      </c>
      <c r="E41" s="18">
        <f t="shared" si="17"/>
        <v>-0.35787338379681399</v>
      </c>
      <c r="F41" s="18">
        <f t="shared" si="10"/>
        <v>-0.46562474392974895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0.969758875979565</v>
      </c>
      <c r="C43" s="18">
        <f t="shared" ref="C43" si="18">IF(D$3-C$3 &lt;&gt; 0,(EXP(LN(D15/C15)/(D$3-C$3))-1)*100,0)</f>
        <v>-1.4427701186277786</v>
      </c>
      <c r="D43" s="18">
        <f>IF(E$3-D$3 &lt;&gt; 0,(EXP(LN(E15/D15)/(E$3-D$3))-1)*100,0)</f>
        <v>0.6693952331591424</v>
      </c>
      <c r="E43" s="18">
        <f>IF(F$3-E$3 &lt;&gt; 0,(EXP(LN(F15/E15)/(F$3-E$3))-1)*100,0)</f>
        <v>0.4531618095065193</v>
      </c>
      <c r="F43" s="18">
        <f t="shared" si="10"/>
        <v>0.52518796141134416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2.4843765502758757</v>
      </c>
      <c r="C47" s="27">
        <f>D5-C5</f>
        <v>1.068063289130059</v>
      </c>
      <c r="D47" s="27">
        <f>E5-D5</f>
        <v>2.3222020208892893</v>
      </c>
      <c r="E47" s="27">
        <f>F5-E5</f>
        <v>4.7192178237938691</v>
      </c>
      <c r="F47" s="27">
        <f>F5-D5</f>
        <v>7.0414198446831584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18.717017421003391</v>
      </c>
      <c r="C48" s="27">
        <f t="shared" si="20"/>
        <v>7.6007215559376249</v>
      </c>
      <c r="D48" s="27">
        <f t="shared" si="20"/>
        <v>16.966336615014839</v>
      </c>
      <c r="E48" s="27">
        <f t="shared" si="20"/>
        <v>33.9054025619849</v>
      </c>
      <c r="F48" s="27">
        <f t="shared" ref="F48:F57" si="21">F6-D6</f>
        <v>50.871739176999739</v>
      </c>
    </row>
    <row r="49" spans="1:6" x14ac:dyDescent="0.2">
      <c r="A49" t="str">
        <f t="shared" si="19"/>
        <v>RQF6 First degree</v>
      </c>
      <c r="B49" s="27">
        <f t="shared" ref="B49:E49" si="22">C7-B7</f>
        <v>20.290024861758098</v>
      </c>
      <c r="C49" s="27">
        <f t="shared" si="22"/>
        <v>-0.12683294206669871</v>
      </c>
      <c r="D49" s="27">
        <f t="shared" si="22"/>
        <v>14.650240654641891</v>
      </c>
      <c r="E49" s="27">
        <f t="shared" si="22"/>
        <v>32.169549088401141</v>
      </c>
      <c r="F49" s="27">
        <f t="shared" si="21"/>
        <v>46.819789743043032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2.7492737834168537</v>
      </c>
      <c r="C50" s="27">
        <f t="shared" si="23"/>
        <v>-0.40159852871727963</v>
      </c>
      <c r="D50" s="27">
        <f t="shared" si="23"/>
        <v>0.76213621707513113</v>
      </c>
      <c r="E50" s="27">
        <f t="shared" si="23"/>
        <v>6.262952160004275</v>
      </c>
      <c r="F50" s="27">
        <f t="shared" si="21"/>
        <v>7.0250883770794061</v>
      </c>
    </row>
    <row r="51" spans="1:6" x14ac:dyDescent="0.2">
      <c r="A51" t="str">
        <f t="shared" si="19"/>
        <v>RQF4 HE below degree level</v>
      </c>
      <c r="B51" s="27">
        <f t="shared" ref="B51:E51" si="24">C9-B9</f>
        <v>4.984605281458343</v>
      </c>
      <c r="C51" s="27">
        <f t="shared" si="24"/>
        <v>0.30511106861573012</v>
      </c>
      <c r="D51" s="27">
        <f t="shared" si="24"/>
        <v>1.8952865677388289</v>
      </c>
      <c r="E51" s="27">
        <f t="shared" si="24"/>
        <v>7.9275941406742589</v>
      </c>
      <c r="F51" s="27">
        <f t="shared" si="21"/>
        <v>9.8228807084130878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-5.6710746159529037</v>
      </c>
      <c r="C52" s="27">
        <f t="shared" si="25"/>
        <v>6.9826329327939334</v>
      </c>
      <c r="D52" s="27">
        <f t="shared" si="25"/>
        <v>-1.7609753641561952</v>
      </c>
      <c r="E52" s="27">
        <f t="shared" si="25"/>
        <v>1.1630232669810141</v>
      </c>
      <c r="F52" s="27">
        <f t="shared" si="21"/>
        <v>-0.59795209717518105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-2.6374566664679548</v>
      </c>
      <c r="C53" s="27">
        <f>D11-C11</f>
        <v>-12.09640995184327</v>
      </c>
      <c r="D53" s="27">
        <f t="shared" si="26"/>
        <v>-1.987981864733996</v>
      </c>
      <c r="E53" s="27">
        <f t="shared" si="26"/>
        <v>-20.435581761739186</v>
      </c>
      <c r="F53" s="27">
        <f t="shared" si="21"/>
        <v>-22.423563626473182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-10.107823578980941</v>
      </c>
      <c r="C54" s="27">
        <f t="shared" si="27"/>
        <v>-11.674080413849396</v>
      </c>
      <c r="D54" s="27">
        <f t="shared" si="27"/>
        <v>-4.4251270994418945</v>
      </c>
      <c r="E54" s="27">
        <f t="shared" si="27"/>
        <v>-25.997914181617979</v>
      </c>
      <c r="F54" s="27">
        <f t="shared" si="21"/>
        <v>-30.423041281059874</v>
      </c>
    </row>
    <row r="55" spans="1:6" x14ac:dyDescent="0.2">
      <c r="A55" t="str">
        <f t="shared" si="19"/>
        <v>No Qualification</v>
      </c>
      <c r="B55" s="27">
        <f t="shared" ref="B55:E55" si="28">C13-B13</f>
        <v>0.37205696348943107</v>
      </c>
      <c r="C55" s="27">
        <f t="shared" si="28"/>
        <v>-3.537607010000837</v>
      </c>
      <c r="D55" s="27">
        <f t="shared" si="28"/>
        <v>-0.89411774702736224</v>
      </c>
      <c r="E55" s="27">
        <f t="shared" si="28"/>
        <v>-0.90624309848287865</v>
      </c>
      <c r="F55" s="27">
        <f t="shared" si="21"/>
        <v>-1.8003608455102409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31.18100000000004</v>
      </c>
      <c r="C57" s="29">
        <f t="shared" ref="C57" si="29">D15-C15</f>
        <v>-11.880000000000109</v>
      </c>
      <c r="D57" s="29">
        <f>E15-D15</f>
        <v>27.528000000000588</v>
      </c>
      <c r="E57" s="29">
        <f>F15-E15</f>
        <v>38.807999999999424</v>
      </c>
      <c r="F57" s="29">
        <f t="shared" si="21"/>
        <v>66.336000000000013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Dorset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41.395776655438773</v>
      </c>
      <c r="N6" s="11">
        <v>37.908785375650289</v>
      </c>
      <c r="O6" s="11">
        <v>30.951766625265638</v>
      </c>
      <c r="P6" s="11">
        <v>33.496064126717798</v>
      </c>
      <c r="Q6" s="11">
        <v>24.878582283498456</v>
      </c>
      <c r="R6" s="11">
        <v>29.793166756017289</v>
      </c>
      <c r="S6" s="11">
        <v>27.461602635702878</v>
      </c>
      <c r="T6" s="11">
        <v>28.26803934573633</v>
      </c>
      <c r="U6" s="11">
        <v>27.689377669279697</v>
      </c>
      <c r="V6" s="11">
        <v>30.16522371950672</v>
      </c>
      <c r="W6" s="11">
        <v>26.627616709505883</v>
      </c>
      <c r="X6" s="11">
        <v>29.977047704923628</v>
      </c>
      <c r="Y6" s="11">
        <v>26.957931703974261</v>
      </c>
      <c r="Z6" s="11">
        <v>26.400338399356652</v>
      </c>
      <c r="AA6" s="11">
        <v>25.762676266929926</v>
      </c>
      <c r="AB6" s="11">
        <v>25.733498962478521</v>
      </c>
      <c r="AC6" s="11">
        <v>25.829950953611686</v>
      </c>
      <c r="AD6" s="11">
        <v>25.788688971180306</v>
      </c>
      <c r="AE6" s="11">
        <v>25.664802598181783</v>
      </c>
      <c r="AF6" s="11">
        <v>25.507962698876913</v>
      </c>
      <c r="AG6" s="11">
        <v>25.318441272603451</v>
      </c>
      <c r="AH6" s="11">
        <v>25.087451762582653</v>
      </c>
      <c r="AI6" s="11">
        <v>24.817801815832922</v>
      </c>
      <c r="AJ6" s="11">
        <v>24.522019901101302</v>
      </c>
      <c r="AK6" s="11">
        <v>24.249794370424926</v>
      </c>
      <c r="AL6" s="11">
        <v>24.827255863995642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114.98125691410341</v>
      </c>
      <c r="N7" s="11">
        <v>112.11431994531037</v>
      </c>
      <c r="O7" s="11">
        <v>108.23409595087101</v>
      </c>
      <c r="P7" s="11">
        <v>105.12261142584526</v>
      </c>
      <c r="Q7" s="11">
        <v>103.81745280267469</v>
      </c>
      <c r="R7" s="11">
        <v>105.453896500357</v>
      </c>
      <c r="S7" s="11">
        <v>104.68823139760123</v>
      </c>
      <c r="T7" s="11">
        <v>96.845817011752089</v>
      </c>
      <c r="U7" s="11">
        <v>97.444123854422159</v>
      </c>
      <c r="V7" s="11">
        <v>95.346072921376063</v>
      </c>
      <c r="W7" s="11">
        <v>83.671992507526667</v>
      </c>
      <c r="X7" s="11">
        <v>91.287623832614727</v>
      </c>
      <c r="Y7" s="11">
        <v>86.011026394028121</v>
      </c>
      <c r="Z7" s="11">
        <v>83.978570930660965</v>
      </c>
      <c r="AA7" s="11">
        <v>81.796680861532977</v>
      </c>
      <c r="AB7" s="11">
        <v>79.246865408084773</v>
      </c>
      <c r="AC7" s="11">
        <v>76.582541731844017</v>
      </c>
      <c r="AD7" s="11">
        <v>73.916124120709611</v>
      </c>
      <c r="AE7" s="11">
        <v>71.309008986793472</v>
      </c>
      <c r="AF7" s="11">
        <v>68.713925120124713</v>
      </c>
      <c r="AG7" s="11">
        <v>66.168672219588132</v>
      </c>
      <c r="AH7" s="11">
        <v>63.602984235133334</v>
      </c>
      <c r="AI7" s="11">
        <v>61.016125308158891</v>
      </c>
      <c r="AJ7" s="11">
        <v>58.443690495619471</v>
      </c>
      <c r="AK7" s="11">
        <v>55.882477565267699</v>
      </c>
      <c r="AL7" s="11">
        <v>53.248951226466794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154.03305336138686</v>
      </c>
      <c r="N8" s="11">
        <v>157.52928735092169</v>
      </c>
      <c r="O8" s="11">
        <v>156.58718285572604</v>
      </c>
      <c r="P8" s="11">
        <v>160.36177488989762</v>
      </c>
      <c r="Q8" s="11">
        <v>157.14131514549837</v>
      </c>
      <c r="R8" s="11">
        <v>156.04569268786912</v>
      </c>
      <c r="S8" s="11">
        <v>158.16598496514845</v>
      </c>
      <c r="T8" s="11">
        <v>151.47528673895889</v>
      </c>
      <c r="U8" s="11">
        <v>150.84908928988887</v>
      </c>
      <c r="V8" s="11">
        <v>153.40823602140117</v>
      </c>
      <c r="W8" s="11">
        <v>141.3118260695579</v>
      </c>
      <c r="X8" s="11">
        <v>148.42241780137212</v>
      </c>
      <c r="Y8" s="11">
        <v>143.55196948949069</v>
      </c>
      <c r="Z8" s="11">
        <v>142.40823077401274</v>
      </c>
      <c r="AA8" s="11">
        <v>141.15177904178728</v>
      </c>
      <c r="AB8" s="11">
        <v>139.3238442048239</v>
      </c>
      <c r="AC8" s="11">
        <v>137.36602374740971</v>
      </c>
      <c r="AD8" s="11">
        <v>135.35304292024358</v>
      </c>
      <c r="AE8" s="11">
        <v>133.35364495864272</v>
      </c>
      <c r="AF8" s="11">
        <v>131.32215628406829</v>
      </c>
      <c r="AG8" s="11">
        <v>129.33008947425245</v>
      </c>
      <c r="AH8" s="11">
        <v>127.31161909434938</v>
      </c>
      <c r="AI8" s="11">
        <v>125.28170652153089</v>
      </c>
      <c r="AJ8" s="11">
        <v>123.2349219529701</v>
      </c>
      <c r="AK8" s="11">
        <v>121.14767565089168</v>
      </c>
      <c r="AL8" s="11">
        <v>118.88826244308471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155.50362702838012</v>
      </c>
      <c r="N9" s="11">
        <v>154.19860130833109</v>
      </c>
      <c r="O9" s="11">
        <v>162.48088727020212</v>
      </c>
      <c r="P9" s="11">
        <v>154.01280785229588</v>
      </c>
      <c r="Q9" s="11">
        <v>158.91418452346366</v>
      </c>
      <c r="R9" s="11">
        <v>162.3266623114225</v>
      </c>
      <c r="S9" s="11">
        <v>166.32053900306641</v>
      </c>
      <c r="T9" s="11">
        <v>160.52567942364007</v>
      </c>
      <c r="U9" s="11">
        <v>166.27125172017048</v>
      </c>
      <c r="V9" s="11">
        <v>156.65558769546959</v>
      </c>
      <c r="W9" s="11">
        <v>163.63822062826353</v>
      </c>
      <c r="X9" s="11">
        <v>157.36879618418592</v>
      </c>
      <c r="Y9" s="11">
        <v>160.13642996211425</v>
      </c>
      <c r="Z9" s="11">
        <v>160.91541514841649</v>
      </c>
      <c r="AA9" s="11">
        <v>161.68638815815632</v>
      </c>
      <c r="AB9" s="11">
        <v>161.87724526410733</v>
      </c>
      <c r="AC9" s="11">
        <v>161.9480820353202</v>
      </c>
      <c r="AD9" s="11">
        <v>161.96824347802504</v>
      </c>
      <c r="AE9" s="11">
        <v>162.01102011433056</v>
      </c>
      <c r="AF9" s="11">
        <v>162.07384956806604</v>
      </c>
      <c r="AG9" s="11">
        <v>162.22025212711452</v>
      </c>
      <c r="AH9" s="11">
        <v>162.36959415462772</v>
      </c>
      <c r="AI9" s="11">
        <v>162.54508308271568</v>
      </c>
      <c r="AJ9" s="11">
        <v>162.75083693186687</v>
      </c>
      <c r="AK9" s="11">
        <v>162.96546407546256</v>
      </c>
      <c r="AL9" s="11">
        <v>163.04026853108834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40.153146629259645</v>
      </c>
      <c r="N10" s="11">
        <v>42.838697855649322</v>
      </c>
      <c r="O10" s="11">
        <v>45.427041036263134</v>
      </c>
      <c r="P10" s="11">
        <v>46.090686632973835</v>
      </c>
      <c r="Q10" s="11">
        <v>48.58935617586048</v>
      </c>
      <c r="R10" s="11">
        <v>45.763935462953022</v>
      </c>
      <c r="S10" s="11">
        <v>45.250754628792635</v>
      </c>
      <c r="T10" s="11">
        <v>46.590612588538356</v>
      </c>
      <c r="U10" s="11">
        <v>48.054875249256511</v>
      </c>
      <c r="V10" s="11">
        <v>50.748540744411365</v>
      </c>
      <c r="W10" s="11">
        <v>51.053651813027095</v>
      </c>
      <c r="X10" s="11">
        <v>49.617255839900835</v>
      </c>
      <c r="Y10" s="11">
        <v>50.517652542854208</v>
      </c>
      <c r="Z10" s="11">
        <v>51.379771350775599</v>
      </c>
      <c r="AA10" s="11">
        <v>52.255042885416621</v>
      </c>
      <c r="AB10" s="11">
        <v>52.948938380765924</v>
      </c>
      <c r="AC10" s="11">
        <v>53.655994936348357</v>
      </c>
      <c r="AD10" s="11">
        <v>54.361390282591508</v>
      </c>
      <c r="AE10">
        <v>55.085396029528106</v>
      </c>
      <c r="AF10">
        <v>55.831681368540984</v>
      </c>
      <c r="AG10">
        <v>56.62539781576816</v>
      </c>
      <c r="AH10">
        <v>57.436247483598336</v>
      </c>
      <c r="AI10" s="11">
        <v>58.26275441303418</v>
      </c>
      <c r="AJ10" s="11">
        <v>59.127924521957603</v>
      </c>
      <c r="AK10" s="11">
        <v>60.030142235376353</v>
      </c>
      <c r="AL10" s="11">
        <v>60.876532521440183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45.926890124853031</v>
      </c>
      <c r="N11" s="11">
        <v>46.427139896447585</v>
      </c>
      <c r="O11" s="11">
        <v>47.896982648730159</v>
      </c>
      <c r="P11" s="11">
        <v>48.602313185974801</v>
      </c>
      <c r="Q11" s="11">
        <v>49.588383712540789</v>
      </c>
      <c r="R11" s="11">
        <v>46.663620856073699</v>
      </c>
      <c r="S11" s="11">
        <v>45.808889029756479</v>
      </c>
      <c r="T11" s="11">
        <v>46.43742667058504</v>
      </c>
      <c r="U11" s="11">
        <v>47.963314984508152</v>
      </c>
      <c r="V11" s="11">
        <v>49.412894639490553</v>
      </c>
      <c r="W11" s="11">
        <v>49.011296110773273</v>
      </c>
      <c r="X11" s="11">
        <v>47.429101682290934</v>
      </c>
      <c r="Y11" s="11">
        <v>48.077348669454373</v>
      </c>
      <c r="Z11" s="11">
        <v>48.661325031253106</v>
      </c>
      <c r="AA11" s="11">
        <v>49.291735007523421</v>
      </c>
      <c r="AB11" s="11">
        <v>49.773432327848404</v>
      </c>
      <c r="AC11" s="11">
        <v>50.279891108479397</v>
      </c>
      <c r="AD11" s="11">
        <v>50.773470503470918</v>
      </c>
      <c r="AE11">
        <v>51.278239261226823</v>
      </c>
      <c r="AF11">
        <v>51.857655529617745</v>
      </c>
      <c r="AG11">
        <v>52.476879543844419</v>
      </c>
      <c r="AH11">
        <v>53.124935738771796</v>
      </c>
      <c r="AI11" s="11">
        <v>53.825678002738279</v>
      </c>
      <c r="AJ11" s="11">
        <v>54.569374746917546</v>
      </c>
      <c r="AK11" s="11">
        <v>55.327631330257447</v>
      </c>
      <c r="AL11" s="11">
        <v>56.036384487852679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127.59126110925436</v>
      </c>
      <c r="N12" s="11">
        <v>137.65087639417916</v>
      </c>
      <c r="O12" s="11">
        <v>147.36123123246469</v>
      </c>
      <c r="P12" s="11">
        <v>155.28664772970697</v>
      </c>
      <c r="Q12" s="11">
        <v>164.64459226979329</v>
      </c>
      <c r="R12" s="11">
        <v>161.38480934737493</v>
      </c>
      <c r="S12" s="11">
        <v>159.01686828875944</v>
      </c>
      <c r="T12" s="11">
        <v>161.57526875212713</v>
      </c>
      <c r="U12" s="11">
        <v>172.35283548416768</v>
      </c>
      <c r="V12" s="11">
        <v>181.67483420913302</v>
      </c>
      <c r="W12" s="11">
        <v>181.54800126706633</v>
      </c>
      <c r="X12" s="11">
        <v>181.9263456343723</v>
      </c>
      <c r="Y12" s="11">
        <v>185.13761582807751</v>
      </c>
      <c r="Z12" s="11">
        <v>189.02981572706403</v>
      </c>
      <c r="AA12" s="11">
        <v>192.92791978245336</v>
      </c>
      <c r="AB12" s="11">
        <v>196.19824192170822</v>
      </c>
      <c r="AC12" s="11">
        <v>199.30332922372392</v>
      </c>
      <c r="AD12" s="11">
        <v>202.39433022766428</v>
      </c>
      <c r="AE12">
        <v>205.53143066151944</v>
      </c>
      <c r="AF12">
        <v>208.64452306046272</v>
      </c>
      <c r="AG12">
        <v>211.86804185069437</v>
      </c>
      <c r="AH12">
        <v>215.12598054096674</v>
      </c>
      <c r="AI12">
        <v>218.42238269715423</v>
      </c>
      <c r="AJ12">
        <v>221.76117725290871</v>
      </c>
      <c r="AK12">
        <v>225.11811121736415</v>
      </c>
      <c r="AL12">
        <v>228.36779101010936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57.887834648606663</v>
      </c>
      <c r="N13" s="11">
        <v>59.081458754967514</v>
      </c>
      <c r="O13" s="11">
        <v>63.146114753421017</v>
      </c>
      <c r="P13" s="11">
        <v>61.158880684167514</v>
      </c>
      <c r="Q13" s="11">
        <v>70.652350838996625</v>
      </c>
      <c r="R13" s="11">
        <v>74.448546559293064</v>
      </c>
      <c r="S13" s="11">
        <v>87.045733504863847</v>
      </c>
      <c r="T13" s="11">
        <v>87.364127213481254</v>
      </c>
      <c r="U13" s="11">
        <v>90.035919952262162</v>
      </c>
      <c r="V13" s="11">
        <v>93.165563980296454</v>
      </c>
      <c r="W13" s="11">
        <v>100.76628553623408</v>
      </c>
      <c r="X13" s="11">
        <v>95.327719425216387</v>
      </c>
      <c r="Y13" s="11">
        <v>105.12947274604545</v>
      </c>
      <c r="Z13" s="11">
        <v>109.49886759127331</v>
      </c>
      <c r="AA13" s="11">
        <v>113.84590731000297</v>
      </c>
      <c r="AB13" s="11">
        <v>117.73262215124892</v>
      </c>
      <c r="AC13" s="11">
        <v>121.48710437724085</v>
      </c>
      <c r="AD13" s="11">
        <v>125.12697030791887</v>
      </c>
      <c r="AE13">
        <v>128.67363610633464</v>
      </c>
      <c r="AF13">
        <v>132.15197175785073</v>
      </c>
      <c r="AG13">
        <v>135.60571643122461</v>
      </c>
      <c r="AH13">
        <v>138.98585881822731</v>
      </c>
      <c r="AI13">
        <v>142.29869964043601</v>
      </c>
      <c r="AJ13">
        <v>145.54832467785266</v>
      </c>
      <c r="AK13">
        <v>148.70510587368906</v>
      </c>
      <c r="AL13">
        <v>151.63802471323382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8.139153528716875</v>
      </c>
      <c r="N14" s="11">
        <v>8.1408331185433962</v>
      </c>
      <c r="O14" s="11">
        <v>8.7916976270567382</v>
      </c>
      <c r="P14" s="11">
        <v>8.6632134724211713</v>
      </c>
      <c r="Q14" s="11">
        <v>9.6997822476740314</v>
      </c>
      <c r="R14" s="11">
        <v>10.354669518639149</v>
      </c>
      <c r="S14" s="11">
        <v>12.162396546308615</v>
      </c>
      <c r="T14" s="11">
        <v>12.033742255181197</v>
      </c>
      <c r="U14" s="11">
        <v>12.355211796043687</v>
      </c>
      <c r="V14" s="11">
        <v>12.839046068915025</v>
      </c>
      <c r="W14" s="11">
        <v>13.907109358045084</v>
      </c>
      <c r="X14" s="11">
        <v>13.209691895123292</v>
      </c>
      <c r="Y14" s="11">
        <v>14.507552663960146</v>
      </c>
      <c r="Z14" s="11">
        <v>15.099665047186363</v>
      </c>
      <c r="AA14" s="11">
        <v>15.693870686197217</v>
      </c>
      <c r="AB14" s="11">
        <v>16.229311378934373</v>
      </c>
      <c r="AC14" s="11">
        <v>16.748081886022764</v>
      </c>
      <c r="AD14" s="11">
        <v>17.252739188196234</v>
      </c>
      <c r="AE14">
        <v>17.74582128344267</v>
      </c>
      <c r="AF14">
        <v>18.226274612392597</v>
      </c>
      <c r="AG14">
        <v>18.704509264909319</v>
      </c>
      <c r="AH14">
        <v>19.172328171743139</v>
      </c>
      <c r="AI14">
        <v>19.632768518398457</v>
      </c>
      <c r="AJ14">
        <v>20.083729518805253</v>
      </c>
      <c r="AK14">
        <v>20.528597681265726</v>
      </c>
      <c r="AL14">
        <v>20.948529202728242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Dorset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Dorset</v>
      </c>
      <c r="W1" s="203" t="str">
        <f>CONCATENATE("Shift-share Figure 1: Levels of Employment, ",C4," - ",F40,", ",Info!B5)</f>
        <v>Shift-share Figure 1: Levels of Employment, 2015 - 2035, Dorset</v>
      </c>
      <c r="AK1" s="203" t="str">
        <f>CONCATENATE("Shift-share Figure 1.1: Net Changes, ",C4,"-",F40,", ",Info!B5)</f>
        <v>Shift-share Figure 1.1: Net Changes, 2015-2035, Dorset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61.832544847325707</v>
      </c>
      <c r="C8" s="141">
        <f t="shared" ref="C8:C33" si="0">B8/B$35*100</f>
        <v>7.8048236757181551</v>
      </c>
      <c r="E8" s="151">
        <v>72.980337265099578</v>
      </c>
      <c r="F8" s="141">
        <f t="shared" ref="F8:F33" si="1">E8/E$35*100</f>
        <v>8.9928650442000873</v>
      </c>
      <c r="H8" s="151">
        <f>E8-B8</f>
        <v>11.147792417773871</v>
      </c>
      <c r="I8" s="141">
        <f>IF(B8&lt;&gt;0,((E8/B8)-1)*100,0)</f>
        <v>18.029004701811189</v>
      </c>
      <c r="K8" s="207">
        <f t="shared" ref="K8:K33" si="2">(($E$35/$B$35)-1)*B8</f>
        <v>1.506409017650344</v>
      </c>
      <c r="L8" s="141">
        <f>IF(B8&lt;&gt;0,K8/B8*100,0)</f>
        <v>2.4362720657380432</v>
      </c>
      <c r="N8" s="151">
        <f>H8-(K8+Q8)</f>
        <v>9.0247143968629828</v>
      </c>
      <c r="O8" s="141">
        <f>IF(B8&lt;&gt;0,N8/B8*100,0)</f>
        <v>14.595411557370678</v>
      </c>
      <c r="Q8" s="151">
        <v>0.61666900326054386</v>
      </c>
      <c r="R8" s="141">
        <f>IF(B8&lt;&gt;0,Q8/B8*100,0)</f>
        <v>0.99732107870248066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27.964669950760079</v>
      </c>
      <c r="C9" s="141">
        <f t="shared" si="0"/>
        <v>3.5298453048350664</v>
      </c>
      <c r="E9" s="151">
        <v>29.307334441173776</v>
      </c>
      <c r="F9" s="141">
        <f t="shared" si="1"/>
        <v>3.6113412641181406</v>
      </c>
      <c r="H9" s="151">
        <f t="shared" ref="H9:H32" si="3">E9-B9</f>
        <v>1.3426644904136964</v>
      </c>
      <c r="I9" s="141">
        <f t="shared" ref="I9:I32" si="4">IF(B9&lt;&gt;0,((E9/B9)-1)*100,0)</f>
        <v>4.8012885286250473</v>
      </c>
      <c r="K9" s="207">
        <f t="shared" si="2"/>
        <v>0.68129544228620842</v>
      </c>
      <c r="L9" s="141">
        <f t="shared" ref="L9:L32" si="5">IF(B9&lt;&gt;0,K9/B9*100,0)</f>
        <v>2.4362720657380432</v>
      </c>
      <c r="N9" s="151">
        <f t="shared" ref="N9:N31" si="6">H9-(K9+Q9)</f>
        <v>0.4773692908675885</v>
      </c>
      <c r="O9" s="141">
        <f>IF(B9&lt;&gt;0,N9/B9*100,0)</f>
        <v>1.7070442515793525</v>
      </c>
      <c r="Q9" s="151">
        <v>0.1839997572598995</v>
      </c>
      <c r="R9" s="141">
        <f>IF(B9&lt;&gt;0,Q9/B9*100,0)</f>
        <v>0.65797221130764105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51.670396213620499</v>
      </c>
      <c r="C10" s="141">
        <f t="shared" si="0"/>
        <v>6.5221047055003272</v>
      </c>
      <c r="E10" s="151">
        <v>59.018407388298598</v>
      </c>
      <c r="F10" s="141">
        <f t="shared" si="1"/>
        <v>7.272432447642327</v>
      </c>
      <c r="H10" s="151">
        <f t="shared" si="3"/>
        <v>7.3480111746780992</v>
      </c>
      <c r="I10" s="141">
        <f t="shared" si="4"/>
        <v>14.220930577538592</v>
      </c>
      <c r="K10" s="207">
        <f t="shared" si="2"/>
        <v>1.2588314292086038</v>
      </c>
      <c r="L10" s="141">
        <f t="shared" si="5"/>
        <v>2.4362720657380432</v>
      </c>
      <c r="N10" s="151">
        <f t="shared" si="6"/>
        <v>6.7282222817252668</v>
      </c>
      <c r="O10" s="141">
        <f t="shared" ref="O10:O32" si="7">IF(B10&lt;&gt;0,N10/B10*100,0)</f>
        <v>13.021425757814653</v>
      </c>
      <c r="Q10" s="151">
        <v>-0.63904253625577145</v>
      </c>
      <c r="R10" s="141">
        <f t="shared" ref="R10:R32" si="8">IF(B10&lt;&gt;0,Q10/B10*100,0)</f>
        <v>-1.2367672460141066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28.598570229469924</v>
      </c>
      <c r="C11" s="141">
        <f t="shared" si="0"/>
        <v>3.6098594772346502</v>
      </c>
      <c r="E11" s="151">
        <v>33.097369992872643</v>
      </c>
      <c r="F11" s="141">
        <f t="shared" si="1"/>
        <v>4.0783612794592807</v>
      </c>
      <c r="H11" s="151">
        <f>E11-B11</f>
        <v>4.4987997634027188</v>
      </c>
      <c r="I11" s="141">
        <f>IF(B11&lt;&gt;0,((E11/B11)-1)*100,0)</f>
        <v>15.730855519367349</v>
      </c>
      <c r="K11" s="207">
        <f t="shared" si="2"/>
        <v>0.69673897770105198</v>
      </c>
      <c r="L11" s="141">
        <f t="shared" si="5"/>
        <v>2.4362720657380432</v>
      </c>
      <c r="N11" s="151">
        <f t="shared" si="6"/>
        <v>4.1840915756267272</v>
      </c>
      <c r="O11" s="141">
        <f t="shared" si="7"/>
        <v>14.630422227594975</v>
      </c>
      <c r="Q11" s="151">
        <v>-0.3820307899250599</v>
      </c>
      <c r="R11" s="141">
        <f>IF(B11&lt;&gt;0,Q11/B11*100,0)</f>
        <v>-1.3358387739656621</v>
      </c>
      <c r="T11" s="136"/>
    </row>
    <row r="12" spans="1:97" x14ac:dyDescent="0.2">
      <c r="A12" s="10" t="str">
        <f>name!$D8</f>
        <v>23 Teaching and other educational professionals</v>
      </c>
      <c r="B12" s="151">
        <v>32.837554352103069</v>
      </c>
      <c r="C12" s="141">
        <f t="shared" si="0"/>
        <v>4.1449259818239641</v>
      </c>
      <c r="E12" s="151">
        <v>34.2896712478735</v>
      </c>
      <c r="F12" s="141">
        <f t="shared" si="1"/>
        <v>4.2252803631476015</v>
      </c>
      <c r="H12" s="151">
        <f t="shared" si="3"/>
        <v>1.4521168957704305</v>
      </c>
      <c r="I12" s="141">
        <f t="shared" si="4"/>
        <v>4.4221225496880789</v>
      </c>
      <c r="K12" s="207">
        <f t="shared" si="2"/>
        <v>0.80001216375183415</v>
      </c>
      <c r="L12" s="141">
        <f t="shared" si="5"/>
        <v>2.4362720657380432</v>
      </c>
      <c r="N12" s="151">
        <f t="shared" si="6"/>
        <v>2.9127660203021519</v>
      </c>
      <c r="O12" s="141">
        <f t="shared" si="7"/>
        <v>8.8702282425475598</v>
      </c>
      <c r="Q12" s="151">
        <v>-2.2606612882835555</v>
      </c>
      <c r="R12" s="141">
        <f t="shared" si="8"/>
        <v>-6.8843777585975197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49.700655204836323</v>
      </c>
      <c r="C13" s="141">
        <f t="shared" si="0"/>
        <v>6.2734738057314221</v>
      </c>
      <c r="E13" s="151">
        <v>60.927329632505554</v>
      </c>
      <c r="F13" s="141">
        <f t="shared" si="1"/>
        <v>7.5076558073216209</v>
      </c>
      <c r="H13" s="151">
        <f t="shared" si="3"/>
        <v>11.226674427669231</v>
      </c>
      <c r="I13" s="141">
        <f t="shared" si="4"/>
        <v>22.58858435849509</v>
      </c>
      <c r="K13" s="207">
        <f t="shared" si="2"/>
        <v>1.2108431792442083</v>
      </c>
      <c r="L13" s="141">
        <f t="shared" si="5"/>
        <v>2.4362720657380432</v>
      </c>
      <c r="N13" s="151">
        <f>H13-(K13+Q13)</f>
        <v>9.9139609129694097</v>
      </c>
      <c r="O13" s="141">
        <f>IF(B13&lt;&gt;0,N13/B13*100,0)</f>
        <v>19.94734450101312</v>
      </c>
      <c r="Q13" s="151">
        <v>0.10187033545561236</v>
      </c>
      <c r="R13" s="141">
        <f t="shared" si="8"/>
        <v>0.20496779174391944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13.166080862966538</v>
      </c>
      <c r="C14" s="141">
        <f t="shared" si="0"/>
        <v>1.6618908357957602</v>
      </c>
      <c r="E14" s="151">
        <v>16.204209364168829</v>
      </c>
      <c r="F14" s="141">
        <f t="shared" si="1"/>
        <v>1.9967332766715018</v>
      </c>
      <c r="H14" s="151">
        <f t="shared" si="3"/>
        <v>3.0381285012022907</v>
      </c>
      <c r="I14" s="141">
        <f t="shared" si="4"/>
        <v>23.075420338241415</v>
      </c>
      <c r="K14" s="207">
        <f t="shared" si="2"/>
        <v>0.32076155021693609</v>
      </c>
      <c r="L14" s="141">
        <f>IF(B14&lt;&gt;0,K14/B14*100,0)</f>
        <v>2.4362720657380432</v>
      </c>
      <c r="N14" s="151">
        <f t="shared" si="6"/>
        <v>2.7653343072456256</v>
      </c>
      <c r="O14" s="141">
        <f t="shared" si="7"/>
        <v>21.003473516739053</v>
      </c>
      <c r="Q14" s="151">
        <v>-4.7967356260270863E-2</v>
      </c>
      <c r="R14" s="141">
        <f t="shared" si="8"/>
        <v>-0.3643252442356868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12.769336670369141</v>
      </c>
      <c r="C15" s="141">
        <f t="shared" si="0"/>
        <v>1.6118117314141818</v>
      </c>
      <c r="E15" s="151">
        <v>14.455455610762888</v>
      </c>
      <c r="F15" s="141">
        <f t="shared" si="1"/>
        <v>1.7812463785664343</v>
      </c>
      <c r="H15" s="151">
        <f t="shared" si="3"/>
        <v>1.6861189403937473</v>
      </c>
      <c r="I15" s="141">
        <f t="shared" si="4"/>
        <v>13.204436408246135</v>
      </c>
      <c r="K15" s="207">
        <f t="shared" si="2"/>
        <v>0.31109578228024776</v>
      </c>
      <c r="L15" s="141">
        <f t="shared" si="5"/>
        <v>2.4362720657380437</v>
      </c>
      <c r="N15" s="151">
        <f t="shared" si="6"/>
        <v>1.6367196382660982</v>
      </c>
      <c r="O15" s="141">
        <f t="shared" si="7"/>
        <v>12.817577612030989</v>
      </c>
      <c r="Q15" s="151">
        <v>-0.26169648015259861</v>
      </c>
      <c r="R15" s="141">
        <f t="shared" si="8"/>
        <v>-2.0494132695228986</v>
      </c>
      <c r="T15" s="11"/>
    </row>
    <row r="16" spans="1:97" x14ac:dyDescent="0.2">
      <c r="A16" s="10" t="str">
        <f>name!$D12</f>
        <v>33 Protective service occupations</v>
      </c>
      <c r="B16" s="151">
        <v>10.662448442025832</v>
      </c>
      <c r="C16" s="141">
        <f t="shared" si="0"/>
        <v>1.3458694001181259</v>
      </c>
      <c r="E16" s="151">
        <v>10.928160792216877</v>
      </c>
      <c r="F16" s="141">
        <f t="shared" si="1"/>
        <v>1.3466020967913788</v>
      </c>
      <c r="H16" s="151">
        <f t="shared" si="3"/>
        <v>0.26571235019104478</v>
      </c>
      <c r="I16" s="141">
        <f t="shared" si="4"/>
        <v>2.4920387811090849</v>
      </c>
      <c r="K16" s="207">
        <f t="shared" si="2"/>
        <v>0.25976625291679656</v>
      </c>
      <c r="L16" s="141">
        <f t="shared" si="5"/>
        <v>2.4362720657380432</v>
      </c>
      <c r="N16" s="151">
        <f t="shared" si="6"/>
        <v>0.28837598736845982</v>
      </c>
      <c r="O16" s="141">
        <f t="shared" si="7"/>
        <v>2.7045944366008046</v>
      </c>
      <c r="Q16" s="151">
        <v>-0.2824298900942116</v>
      </c>
      <c r="R16" s="141">
        <f t="shared" si="8"/>
        <v>-2.6488277212297668</v>
      </c>
      <c r="T16" s="11"/>
    </row>
    <row r="17" spans="1:20" x14ac:dyDescent="0.2">
      <c r="A17" s="10" t="str">
        <f>name!$D13</f>
        <v>34 Culture, media and sports occupations</v>
      </c>
      <c r="B17" s="151">
        <v>17.874427605414454</v>
      </c>
      <c r="C17" s="141">
        <f t="shared" si="0"/>
        <v>2.2562027183114175</v>
      </c>
      <c r="E17" s="151">
        <v>17.373980393003993</v>
      </c>
      <c r="F17" s="141">
        <f t="shared" si="1"/>
        <v>2.140876115539422</v>
      </c>
      <c r="H17" s="151">
        <f t="shared" si="3"/>
        <v>-0.5004472124104602</v>
      </c>
      <c r="I17" s="141">
        <f t="shared" si="4"/>
        <v>-2.7997943400373093</v>
      </c>
      <c r="K17" s="207">
        <f t="shared" si="2"/>
        <v>0.43546968666128177</v>
      </c>
      <c r="L17" s="141">
        <f t="shared" si="5"/>
        <v>2.4362720657380432</v>
      </c>
      <c r="N17" s="151">
        <f t="shared" si="6"/>
        <v>0.21302196550968322</v>
      </c>
      <c r="O17" s="141">
        <f t="shared" si="7"/>
        <v>1.1917694385086515</v>
      </c>
      <c r="Q17" s="151">
        <v>-1.1489388645814251</v>
      </c>
      <c r="R17" s="141">
        <f t="shared" si="8"/>
        <v>-6.4278358442840036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52.232082076966883</v>
      </c>
      <c r="C18" s="141">
        <f t="shared" si="0"/>
        <v>6.5930036008213344</v>
      </c>
      <c r="E18" s="151">
        <v>56.947186375839337</v>
      </c>
      <c r="F18" s="141">
        <f t="shared" si="1"/>
        <v>7.0172101269493119</v>
      </c>
      <c r="H18" s="151">
        <f t="shared" si="3"/>
        <v>4.7151042988724541</v>
      </c>
      <c r="I18" s="141">
        <f t="shared" si="4"/>
        <v>9.0272187348849897</v>
      </c>
      <c r="K18" s="207">
        <f t="shared" si="2"/>
        <v>1.2725156249945113</v>
      </c>
      <c r="L18" s="141">
        <f t="shared" si="5"/>
        <v>2.4362720657380432</v>
      </c>
      <c r="N18" s="151">
        <f t="shared" si="6"/>
        <v>3.08348587601566</v>
      </c>
      <c r="O18" s="141">
        <f t="shared" si="7"/>
        <v>5.9034328202195185</v>
      </c>
      <c r="Q18" s="151">
        <v>0.35910279786228272</v>
      </c>
      <c r="R18" s="141">
        <f t="shared" si="8"/>
        <v>0.6875138489274174</v>
      </c>
      <c r="T18" s="11"/>
    </row>
    <row r="19" spans="1:20" x14ac:dyDescent="0.2">
      <c r="A19" s="10" t="str">
        <f>name!$D15</f>
        <v>41 Administrative occupations</v>
      </c>
      <c r="B19" s="151">
        <v>67.556879171502914</v>
      </c>
      <c r="C19" s="141">
        <f t="shared" si="0"/>
        <v>8.5273787665910916</v>
      </c>
      <c r="E19" s="151">
        <v>67.342920523855966</v>
      </c>
      <c r="F19" s="141">
        <f t="shared" si="1"/>
        <v>8.2982049501015371</v>
      </c>
      <c r="H19" s="151">
        <f t="shared" si="3"/>
        <v>-0.2139586476469475</v>
      </c>
      <c r="I19" s="141">
        <f t="shared" si="4"/>
        <v>-0.31670889814756631</v>
      </c>
      <c r="K19" s="207">
        <f t="shared" si="2"/>
        <v>1.6458693757397278</v>
      </c>
      <c r="L19" s="141">
        <f t="shared" si="5"/>
        <v>2.4362720657380432</v>
      </c>
      <c r="N19" s="151">
        <f t="shared" si="6"/>
        <v>-2.0052487779096526</v>
      </c>
      <c r="O19" s="141">
        <f t="shared" si="7"/>
        <v>-2.9682377316735407</v>
      </c>
      <c r="Q19" s="151">
        <v>0.14542075452297737</v>
      </c>
      <c r="R19" s="141">
        <f t="shared" si="8"/>
        <v>0.21525676778793426</v>
      </c>
      <c r="T19" s="11"/>
    </row>
    <row r="20" spans="1:20" x14ac:dyDescent="0.2">
      <c r="A20" s="10" t="str">
        <f>name!$D16</f>
        <v>42 Secretarial and related occupations</v>
      </c>
      <c r="B20" s="151">
        <v>20.023736286166347</v>
      </c>
      <c r="C20" s="141">
        <f t="shared" si="0"/>
        <v>2.5274995785551448</v>
      </c>
      <c r="E20" s="151">
        <v>17.519167948131255</v>
      </c>
      <c r="F20" s="141">
        <f t="shared" si="1"/>
        <v>2.1587665794408708</v>
      </c>
      <c r="H20" s="151">
        <f t="shared" si="3"/>
        <v>-2.5045683380350923</v>
      </c>
      <c r="I20" s="141">
        <f t="shared" si="4"/>
        <v>-12.507997020343332</v>
      </c>
      <c r="K20" s="207">
        <f t="shared" si="2"/>
        <v>0.487832693656923</v>
      </c>
      <c r="L20" s="141">
        <f t="shared" si="5"/>
        <v>2.4362720657380432</v>
      </c>
      <c r="N20" s="151">
        <f t="shared" si="6"/>
        <v>-2.9509140275616375</v>
      </c>
      <c r="O20" s="141">
        <f t="shared" si="7"/>
        <v>-14.737079960448311</v>
      </c>
      <c r="Q20" s="151">
        <v>-4.1487004130377779E-2</v>
      </c>
      <c r="R20" s="141">
        <f t="shared" si="8"/>
        <v>-0.2071891256330598</v>
      </c>
      <c r="T20" s="11"/>
    </row>
    <row r="21" spans="1:20" x14ac:dyDescent="0.2">
      <c r="A21" s="10" t="str">
        <f>name!$D17</f>
        <v>51 Skilled agricultural and related trades</v>
      </c>
      <c r="B21" s="151">
        <v>9.0862630006301952</v>
      </c>
      <c r="C21" s="141">
        <f t="shared" si="0"/>
        <v>1.146915119961905</v>
      </c>
      <c r="E21" s="151">
        <v>8.5302642309452068</v>
      </c>
      <c r="F21" s="141">
        <f t="shared" si="1"/>
        <v>1.0511257949056128</v>
      </c>
      <c r="H21" s="151">
        <f t="shared" si="3"/>
        <v>-0.5559987696849884</v>
      </c>
      <c r="I21" s="141">
        <f t="shared" si="4"/>
        <v>-6.1191137615808184</v>
      </c>
      <c r="K21" s="207">
        <f t="shared" si="2"/>
        <v>0.22136608730384477</v>
      </c>
      <c r="L21" s="141">
        <f t="shared" si="5"/>
        <v>2.4362720657380432</v>
      </c>
      <c r="N21" s="151">
        <f t="shared" si="6"/>
        <v>-0.92648139444832411</v>
      </c>
      <c r="O21" s="141">
        <f t="shared" si="7"/>
        <v>-10.196506466784708</v>
      </c>
      <c r="Q21" s="151">
        <v>0.14911653745949097</v>
      </c>
      <c r="R21" s="141">
        <f t="shared" si="8"/>
        <v>1.6411206394658477</v>
      </c>
      <c r="T21" s="11"/>
    </row>
    <row r="22" spans="1:20" x14ac:dyDescent="0.2">
      <c r="A22" s="10" t="str">
        <f>name!$D18</f>
        <v>52 Skilled metal, electrical and electronic trades</v>
      </c>
      <c r="B22" s="151">
        <v>27.006136786169744</v>
      </c>
      <c r="C22" s="141">
        <f t="shared" si="0"/>
        <v>3.4088542902257228</v>
      </c>
      <c r="E22" s="151">
        <v>23.894045373211348</v>
      </c>
      <c r="F22" s="141">
        <f t="shared" si="1"/>
        <v>2.9442988817762075</v>
      </c>
      <c r="H22" s="151">
        <f t="shared" si="3"/>
        <v>-3.1120914129583959</v>
      </c>
      <c r="I22" s="141">
        <f t="shared" si="4"/>
        <v>-11.523645301804686</v>
      </c>
      <c r="K22" s="207">
        <f t="shared" si="2"/>
        <v>0.65794296655645923</v>
      </c>
      <c r="L22" s="141">
        <f t="shared" si="5"/>
        <v>2.4362720657380432</v>
      </c>
      <c r="N22" s="151">
        <f t="shared" si="6"/>
        <v>-4.4835434736394948</v>
      </c>
      <c r="O22" s="141">
        <f t="shared" si="7"/>
        <v>-16.601943140329446</v>
      </c>
      <c r="Q22" s="151">
        <v>0.71350909412464025</v>
      </c>
      <c r="R22" s="141">
        <f t="shared" si="8"/>
        <v>2.6420257727867211</v>
      </c>
      <c r="T22" s="11"/>
    </row>
    <row r="23" spans="1:20" x14ac:dyDescent="0.2">
      <c r="A23" s="10" t="str">
        <f>name!$D19</f>
        <v>53 Skilled construction and building trades</v>
      </c>
      <c r="B23" s="151">
        <v>23.70784357580219</v>
      </c>
      <c r="C23" s="141">
        <f t="shared" si="0"/>
        <v>2.9925266588578134</v>
      </c>
      <c r="E23" s="151">
        <v>19.595186540113982</v>
      </c>
      <c r="F23" s="141">
        <f t="shared" si="1"/>
        <v>2.4145800728635569</v>
      </c>
      <c r="H23" s="151">
        <f t="shared" si="3"/>
        <v>-4.1126570356882084</v>
      </c>
      <c r="I23" s="141">
        <f t="shared" si="4"/>
        <v>-17.34724215864939</v>
      </c>
      <c r="K23" s="207">
        <f t="shared" si="2"/>
        <v>0.57758757042613995</v>
      </c>
      <c r="L23" s="141">
        <f t="shared" si="5"/>
        <v>2.4362720657380428</v>
      </c>
      <c r="N23" s="151">
        <f t="shared" si="6"/>
        <v>-6.043173860220012</v>
      </c>
      <c r="O23" s="141">
        <f t="shared" si="7"/>
        <v>-25.490187839724399</v>
      </c>
      <c r="Q23" s="151">
        <v>1.3529292541056632</v>
      </c>
      <c r="R23" s="141">
        <f t="shared" si="8"/>
        <v>5.7066736153369648</v>
      </c>
      <c r="T23" s="11"/>
    </row>
    <row r="24" spans="1:20" x14ac:dyDescent="0.2">
      <c r="A24" s="10" t="str">
        <f>name!$D20</f>
        <v>54 Textiles, printing and other skilled trades</v>
      </c>
      <c r="B24" s="151">
        <v>19.640022726384373</v>
      </c>
      <c r="C24" s="141">
        <f t="shared" si="0"/>
        <v>2.4790652680561172</v>
      </c>
      <c r="E24" s="151">
        <v>16.573255605350461</v>
      </c>
      <c r="F24" s="141">
        <f t="shared" si="1"/>
        <v>2.0422083068835484</v>
      </c>
      <c r="H24" s="151">
        <f t="shared" si="3"/>
        <v>-3.0667671210339122</v>
      </c>
      <c r="I24" s="141">
        <f t="shared" si="4"/>
        <v>-15.614885806186074</v>
      </c>
      <c r="K24" s="207">
        <f t="shared" si="2"/>
        <v>0.47848438738750571</v>
      </c>
      <c r="L24" s="141">
        <f t="shared" si="5"/>
        <v>2.4362720657380432</v>
      </c>
      <c r="N24" s="151">
        <f t="shared" si="6"/>
        <v>-3.9703470329823221</v>
      </c>
      <c r="O24" s="141">
        <f t="shared" si="7"/>
        <v>-20.215592865117028</v>
      </c>
      <c r="Q24" s="151">
        <v>0.42509552456090421</v>
      </c>
      <c r="R24" s="141">
        <f t="shared" si="8"/>
        <v>2.1644349931929132</v>
      </c>
      <c r="T24" s="11"/>
    </row>
    <row r="25" spans="1:20" x14ac:dyDescent="0.2">
      <c r="A25" s="10" t="str">
        <f>name!$D21</f>
        <v>61 Caring personal service occupations</v>
      </c>
      <c r="B25" s="151">
        <v>56.609283243797712</v>
      </c>
      <c r="C25" s="141">
        <f t="shared" si="0"/>
        <v>7.1455165757379726</v>
      </c>
      <c r="E25" s="151">
        <v>54.621652790665379</v>
      </c>
      <c r="F25" s="141">
        <f t="shared" si="1"/>
        <v>6.7306506169369467</v>
      </c>
      <c r="H25" s="151">
        <f t="shared" si="3"/>
        <v>-1.9876304531323328</v>
      </c>
      <c r="I25" s="141">
        <f t="shared" si="4"/>
        <v>-3.5111387024143292</v>
      </c>
      <c r="K25" s="207">
        <f t="shared" si="2"/>
        <v>1.3791561542831705</v>
      </c>
      <c r="L25" s="141">
        <f t="shared" si="5"/>
        <v>2.4362720657380432</v>
      </c>
      <c r="N25" s="151">
        <f t="shared" si="6"/>
        <v>-1.4803208977400335</v>
      </c>
      <c r="O25" s="141">
        <f t="shared" si="7"/>
        <v>-2.6149790509884649</v>
      </c>
      <c r="Q25" s="151">
        <v>-1.8864657096754698</v>
      </c>
      <c r="R25" s="141">
        <f t="shared" si="8"/>
        <v>-3.3324317171639106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19.113740878104402</v>
      </c>
      <c r="C26" s="141">
        <f t="shared" si="0"/>
        <v>2.4126352506648163</v>
      </c>
      <c r="E26" s="151">
        <v>18.693343140144002</v>
      </c>
      <c r="F26" s="141">
        <f t="shared" si="1"/>
        <v>2.3034521130478516</v>
      </c>
      <c r="H26" s="151">
        <f t="shared" si="3"/>
        <v>-0.42039773796039981</v>
      </c>
      <c r="I26" s="141">
        <f t="shared" si="4"/>
        <v>-2.1994529518917116</v>
      </c>
      <c r="K26" s="207">
        <f t="shared" si="2"/>
        <v>0.46566272973081091</v>
      </c>
      <c r="L26" s="141">
        <f t="shared" si="5"/>
        <v>2.4362720657380432</v>
      </c>
      <c r="N26" s="151">
        <f t="shared" si="6"/>
        <v>-0.48896468697382289</v>
      </c>
      <c r="O26" s="141">
        <f t="shared" si="7"/>
        <v>-2.5581841361779296</v>
      </c>
      <c r="Q26" s="151">
        <v>-0.39709578071738783</v>
      </c>
      <c r="R26" s="141">
        <f t="shared" si="8"/>
        <v>-2.0775408814518244</v>
      </c>
      <c r="T26" s="11"/>
    </row>
    <row r="27" spans="1:20" x14ac:dyDescent="0.2">
      <c r="A27" s="10" t="str">
        <f>name!$D23</f>
        <v>63 Community and civil enforcement occupations</v>
      </c>
      <c r="B27" s="151">
        <v>0.92153674136083585</v>
      </c>
      <c r="C27" s="141">
        <f t="shared" si="0"/>
        <v>0.11632113468362747</v>
      </c>
      <c r="E27" s="151">
        <v>0.96662569985180646</v>
      </c>
      <c r="F27" s="141">
        <f t="shared" si="1"/>
        <v>0.11911063709457216</v>
      </c>
      <c r="H27" s="151">
        <f t="shared" si="3"/>
        <v>4.508895849097061E-2</v>
      </c>
      <c r="I27" s="141">
        <f t="shared" si="4"/>
        <v>4.8928009559757291</v>
      </c>
      <c r="K27" s="207">
        <f t="shared" si="2"/>
        <v>2.2451142205286684E-2</v>
      </c>
      <c r="L27" s="141">
        <f t="shared" si="5"/>
        <v>2.4362720657380432</v>
      </c>
      <c r="N27" s="151">
        <f t="shared" si="6"/>
        <v>3.3964206007734588E-2</v>
      </c>
      <c r="O27" s="141">
        <f t="shared" si="7"/>
        <v>3.6856051943821093</v>
      </c>
      <c r="Q27" s="151">
        <v>-1.132638972205066E-2</v>
      </c>
      <c r="R27" s="141">
        <f t="shared" si="8"/>
        <v>-1.2290763041444175</v>
      </c>
      <c r="T27" s="172"/>
    </row>
    <row r="28" spans="1:20" x14ac:dyDescent="0.2">
      <c r="A28" s="10" t="str">
        <f>name!$D24</f>
        <v>71 Sales occupations</v>
      </c>
      <c r="B28" s="151">
        <v>50.083466427079436</v>
      </c>
      <c r="C28" s="141">
        <f t="shared" si="0"/>
        <v>6.3217942185184253</v>
      </c>
      <c r="E28" s="151">
        <v>49.480287032712432</v>
      </c>
      <c r="F28" s="141">
        <f t="shared" si="1"/>
        <v>6.0971154739546316</v>
      </c>
      <c r="H28" s="151">
        <f t="shared" si="3"/>
        <v>-0.60317939436700385</v>
      </c>
      <c r="I28" s="141">
        <f t="shared" si="4"/>
        <v>-1.2043483356832363</v>
      </c>
      <c r="K28" s="207">
        <f t="shared" si="2"/>
        <v>1.2201695021162275</v>
      </c>
      <c r="L28" s="141">
        <f t="shared" si="5"/>
        <v>2.4362720657380432</v>
      </c>
      <c r="N28" s="151">
        <f>H28-(K28+Q28)</f>
        <v>-4.0970078243559502</v>
      </c>
      <c r="O28" s="141">
        <f t="shared" si="7"/>
        <v>-8.1803599403829494</v>
      </c>
      <c r="Q28" s="151">
        <v>2.2736589278727184</v>
      </c>
      <c r="R28" s="141">
        <f t="shared" si="8"/>
        <v>4.539739538961669</v>
      </c>
      <c r="T28" s="11"/>
    </row>
    <row r="29" spans="1:20" x14ac:dyDescent="0.2">
      <c r="A29" s="10" t="str">
        <f>name!$D25</f>
        <v>72 Customer service occupations</v>
      </c>
      <c r="B29" s="151">
        <v>11.768341374249609</v>
      </c>
      <c r="C29" s="141">
        <f t="shared" si="0"/>
        <v>1.4854609269029533</v>
      </c>
      <c r="E29" s="151">
        <v>12.819035034351625</v>
      </c>
      <c r="F29" s="141">
        <f t="shared" si="1"/>
        <v>1.5796015252991407</v>
      </c>
      <c r="H29" s="151">
        <f t="shared" si="3"/>
        <v>1.0506936601020165</v>
      </c>
      <c r="I29" s="141">
        <f t="shared" si="4"/>
        <v>8.9281371663898703</v>
      </c>
      <c r="K29" s="207">
        <f t="shared" si="2"/>
        <v>0.28670881350153576</v>
      </c>
      <c r="L29" s="141">
        <f t="shared" si="5"/>
        <v>2.4362720657380432</v>
      </c>
      <c r="N29" s="151">
        <f t="shared" si="6"/>
        <v>0.67095885342359241</v>
      </c>
      <c r="O29" s="141">
        <f t="shared" si="7"/>
        <v>5.7013884292286274</v>
      </c>
      <c r="Q29" s="151">
        <v>9.3025993176888352E-2</v>
      </c>
      <c r="R29" s="141">
        <f t="shared" si="8"/>
        <v>0.79047667142320666</v>
      </c>
      <c r="T29" s="11"/>
    </row>
    <row r="30" spans="1:20" x14ac:dyDescent="0.2">
      <c r="A30" s="10" t="str">
        <f>name!$D26</f>
        <v>81 Process, plant and machine operatives</v>
      </c>
      <c r="B30" s="151">
        <v>13.055688065125887</v>
      </c>
      <c r="C30" s="141">
        <f t="shared" si="0"/>
        <v>1.6479564857808464</v>
      </c>
      <c r="E30" s="151">
        <v>11.272802053261001</v>
      </c>
      <c r="F30" s="141">
        <f t="shared" si="1"/>
        <v>1.3890698691445613</v>
      </c>
      <c r="H30" s="151">
        <f t="shared" si="3"/>
        <v>-1.7828860118648855</v>
      </c>
      <c r="I30" s="141">
        <f t="shared" si="4"/>
        <v>-13.656009572006377</v>
      </c>
      <c r="K30" s="207">
        <f t="shared" si="2"/>
        <v>0.31807208132055759</v>
      </c>
      <c r="L30" s="141">
        <f t="shared" si="5"/>
        <v>2.4362720657380428</v>
      </c>
      <c r="N30" s="151">
        <f t="shared" si="6"/>
        <v>-2.5146860230114223</v>
      </c>
      <c r="O30" s="141">
        <f t="shared" si="7"/>
        <v>-19.261229362002034</v>
      </c>
      <c r="Q30" s="151">
        <v>0.413727929825979</v>
      </c>
      <c r="R30" s="141">
        <f t="shared" si="8"/>
        <v>3.1689477242576083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23.154454405131119</v>
      </c>
      <c r="C31" s="141">
        <f t="shared" si="0"/>
        <v>2.9226750150057907</v>
      </c>
      <c r="E31" s="151">
        <v>21.131128168801535</v>
      </c>
      <c r="F31" s="141">
        <f t="shared" si="1"/>
        <v>2.6038435964395354</v>
      </c>
      <c r="H31" s="151">
        <f t="shared" si="3"/>
        <v>-2.0233262363295843</v>
      </c>
      <c r="I31" s="141">
        <f t="shared" si="4"/>
        <v>-8.7383887390635628</v>
      </c>
      <c r="K31" s="207">
        <f t="shared" si="2"/>
        <v>0.5641055046462613</v>
      </c>
      <c r="L31" s="141">
        <f t="shared" si="5"/>
        <v>2.4362720657380432</v>
      </c>
      <c r="N31" s="151">
        <f t="shared" si="6"/>
        <v>-2.4322279182974813</v>
      </c>
      <c r="O31" s="141">
        <f t="shared" si="7"/>
        <v>-10.504362900291401</v>
      </c>
      <c r="Q31" s="151">
        <v>-0.15520382267836447</v>
      </c>
      <c r="R31" s="141">
        <f t="shared" si="8"/>
        <v>-0.67029790451020377</v>
      </c>
      <c r="T31" s="11"/>
    </row>
    <row r="32" spans="1:20" x14ac:dyDescent="0.2">
      <c r="A32" s="10" t="str">
        <f>name!$D28</f>
        <v>91 Elementary trades and related occupations</v>
      </c>
      <c r="B32" s="151">
        <v>10.92280558169367</v>
      </c>
      <c r="C32" s="141">
        <f t="shared" si="0"/>
        <v>1.3787330251369445</v>
      </c>
      <c r="E32" s="151">
        <v>8.6653751863802739</v>
      </c>
      <c r="F32" s="141">
        <f t="shared" si="1"/>
        <v>1.0677745887280761</v>
      </c>
      <c r="H32" s="151">
        <f t="shared" si="3"/>
        <v>-2.2574303953133956</v>
      </c>
      <c r="I32" s="141">
        <f t="shared" si="4"/>
        <v>-20.667129689617369</v>
      </c>
      <c r="K32" s="207">
        <f t="shared" si="2"/>
        <v>0.26610926118167866</v>
      </c>
      <c r="L32" s="141">
        <f t="shared" si="5"/>
        <v>2.4362720657380432</v>
      </c>
      <c r="N32" s="151">
        <f>H32-(K32+Q32)</f>
        <v>-2.778688327333807</v>
      </c>
      <c r="O32" s="141">
        <f t="shared" si="7"/>
        <v>-25.439327895671919</v>
      </c>
      <c r="Q32" s="151">
        <v>0.25514867083873266</v>
      </c>
      <c r="R32" s="141">
        <f t="shared" si="8"/>
        <v>2.3359261403165044</v>
      </c>
      <c r="T32" s="11"/>
    </row>
    <row r="33" spans="1:20" x14ac:dyDescent="0.2">
      <c r="A33" s="10" t="str">
        <f>name!$D29</f>
        <v>92 Elementary administration and service occupations</v>
      </c>
      <c r="B33" s="151">
        <v>80.276035280943006</v>
      </c>
      <c r="C33" s="141">
        <f t="shared" si="0"/>
        <v>10.132856448016438</v>
      </c>
      <c r="E33" s="151">
        <v>74.901468168407646</v>
      </c>
      <c r="F33" s="141">
        <f t="shared" si="1"/>
        <v>9.2295927929762449</v>
      </c>
      <c r="H33" s="151">
        <f t="shared" ref="H33" si="9">E33-B33</f>
        <v>-5.3745671125353596</v>
      </c>
      <c r="I33" s="141">
        <f>IF(B33&lt;&gt;0,((E33/B33)-1)*100,0)</f>
        <v>-6.6951078160822464</v>
      </c>
      <c r="K33" s="207">
        <f t="shared" si="2"/>
        <v>1.9557426230316306</v>
      </c>
      <c r="L33" s="141">
        <f t="shared" ref="L33" si="10">IF(B33&lt;&gt;0,K33/B33*100,0)</f>
        <v>2.4362720657380432</v>
      </c>
      <c r="N33" s="151">
        <f>H33-(K33+Q33)</f>
        <v>-7.7613810677185402</v>
      </c>
      <c r="O33" s="141">
        <f t="shared" ref="O33" si="11">IF(B33&lt;&gt;0,N33/B33*100,0)</f>
        <v>-9.6683662073692869</v>
      </c>
      <c r="Q33" s="151">
        <v>0.43107133215155052</v>
      </c>
      <c r="R33" s="141">
        <f t="shared" ref="R33" si="12">IF(B33&lt;&gt;0,Q33/B33*100,0)</f>
        <v>0.53698632554899473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792.23499999999979</v>
      </c>
      <c r="C35" s="147">
        <f>B35/B$35*100</f>
        <v>100</v>
      </c>
      <c r="D35" s="145"/>
      <c r="E35" s="152">
        <f>SUM(E8:E33)</f>
        <v>811.53599999999949</v>
      </c>
      <c r="F35" s="147">
        <f t="shared" ref="F35" si="13">E35/E$35*100</f>
        <v>100</v>
      </c>
      <c r="G35" s="145"/>
      <c r="H35" s="152">
        <f>E35-B35</f>
        <v>19.300999999999704</v>
      </c>
      <c r="I35" s="147">
        <f>IF(B35&lt;&gt;0,((E35/B35)-1)*100,0)</f>
        <v>2.4362720657380432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Dorset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72.980337265099578</v>
      </c>
      <c r="C44" s="141">
        <f t="shared" ref="C44:C68" si="15">B44/B$71*100</f>
        <v>8.9928650442000873</v>
      </c>
      <c r="E44" s="151">
        <v>75.491619416923172</v>
      </c>
      <c r="F44" s="141">
        <f t="shared" ref="F44:F68" si="16">E44/E$71*100</f>
        <v>8.5993879992667654</v>
      </c>
      <c r="H44" s="151">
        <f>E44-B44</f>
        <v>2.5112821518235933</v>
      </c>
      <c r="I44" s="141">
        <f>IF(B44&gt;0,((E44/B44)-1)*100,0)</f>
        <v>3.4410393894199309</v>
      </c>
      <c r="K44" s="151">
        <f>(($E$71/$B$71)-1)*B44</f>
        <v>5.9655069557206488</v>
      </c>
      <c r="L44" s="141">
        <f>IF(B44&gt;0,K44/B44*100,0)</f>
        <v>8.1741290589697702</v>
      </c>
      <c r="N44" s="151">
        <f>H44-(K44+Q44)</f>
        <v>-2.094680680524835</v>
      </c>
      <c r="O44" s="141">
        <f>IF(B44&gt;0,N44/B44*100,0)</f>
        <v>-2.8701986850457413</v>
      </c>
      <c r="Q44" s="151">
        <v>-1.3595441233722201</v>
      </c>
      <c r="R44" s="141">
        <f>IF(B44&gt;0,Q44/B44*100,0)</f>
        <v>-1.8628909845040917</v>
      </c>
      <c r="T44" s="151"/>
    </row>
    <row r="45" spans="1:20" x14ac:dyDescent="0.2">
      <c r="A45" s="135" t="str">
        <f t="shared" si="14"/>
        <v>12 Other managers and proprietors</v>
      </c>
      <c r="B45" s="151">
        <v>29.307334441173776</v>
      </c>
      <c r="C45" s="141">
        <f t="shared" si="15"/>
        <v>3.6113412641181406</v>
      </c>
      <c r="E45" s="151">
        <v>43.120108403168665</v>
      </c>
      <c r="F45" s="141">
        <f t="shared" si="16"/>
        <v>4.9118901620246058</v>
      </c>
      <c r="H45" s="151">
        <f t="shared" ref="H45:H71" si="17">E45-B45</f>
        <v>13.812773961994889</v>
      </c>
      <c r="I45" s="141">
        <f t="shared" ref="I45:I71" si="18">IF(B45&gt;0,((E45/B45)-1)*100,0)</f>
        <v>47.130775368603196</v>
      </c>
      <c r="K45" s="151">
        <f t="shared" ref="K45:K68" si="19">(($E$71/$B$71)-1)*B45</f>
        <v>2.3956193409654412</v>
      </c>
      <c r="L45" s="141">
        <f t="shared" ref="L45:L68" si="20">IF(B45&gt;0,K45/B45*100,0)</f>
        <v>8.1741290589697702</v>
      </c>
      <c r="N45" s="151">
        <f t="shared" ref="N45:N68" si="21">H45-(K45+Q45)</f>
        <v>11.20561301252844</v>
      </c>
      <c r="O45" s="141">
        <f t="shared" ref="O45:O68" si="22">IF(B45&gt;0,N45/B45*100,0)</f>
        <v>38.234841981349597</v>
      </c>
      <c r="Q45" s="151">
        <v>0.21154160850100825</v>
      </c>
      <c r="R45" s="141">
        <f>IF(B45&gt;0,Q45/B45*100,0)</f>
        <v>0.72180432828382424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59.018407388298598</v>
      </c>
      <c r="C46" s="141">
        <f t="shared" si="15"/>
        <v>7.272432447642327</v>
      </c>
      <c r="E46" s="151">
        <v>69.330760494547903</v>
      </c>
      <c r="F46" s="141">
        <f t="shared" si="16"/>
        <v>7.8975933273356338</v>
      </c>
      <c r="H46" s="151">
        <f t="shared" si="17"/>
        <v>10.312353106249304</v>
      </c>
      <c r="I46" s="141">
        <f t="shared" si="18"/>
        <v>17.473113156716423</v>
      </c>
      <c r="K46" s="151">
        <f t="shared" si="19"/>
        <v>4.8242407884680771</v>
      </c>
      <c r="L46" s="141">
        <f t="shared" si="20"/>
        <v>8.1741290589697702</v>
      </c>
      <c r="N46" s="151">
        <f t="shared" si="21"/>
        <v>5.8312087707057083</v>
      </c>
      <c r="O46" s="141">
        <f t="shared" si="22"/>
        <v>9.8803221380417057</v>
      </c>
      <c r="Q46" s="151">
        <v>-0.34309645292448077</v>
      </c>
      <c r="R46" s="141">
        <f t="shared" ref="R46:R68" si="23">IF(B46&gt;0,Q46/B46*100,0)</f>
        <v>-0.58133804029504432</v>
      </c>
      <c r="T46" s="151"/>
    </row>
    <row r="47" spans="1:20" x14ac:dyDescent="0.2">
      <c r="A47" s="135" t="str">
        <f t="shared" si="14"/>
        <v>22 Health professionals</v>
      </c>
      <c r="B47" s="151">
        <v>33.097369992872643</v>
      </c>
      <c r="C47" s="141">
        <f t="shared" si="15"/>
        <v>4.0783612794592807</v>
      </c>
      <c r="E47" s="151">
        <v>38.604276186779707</v>
      </c>
      <c r="F47" s="141">
        <f t="shared" si="16"/>
        <v>4.3974834812796955</v>
      </c>
      <c r="H47" s="151">
        <f t="shared" si="17"/>
        <v>5.5069061939070636</v>
      </c>
      <c r="I47" s="141">
        <f t="shared" si="18"/>
        <v>16.638500869080985</v>
      </c>
      <c r="K47" s="151">
        <f t="shared" si="19"/>
        <v>2.7054217383421437</v>
      </c>
      <c r="L47" s="141">
        <f t="shared" si="20"/>
        <v>8.1741290589697702</v>
      </c>
      <c r="N47" s="151">
        <f t="shared" si="21"/>
        <v>1.7542952095871902</v>
      </c>
      <c r="O47" s="141">
        <f t="shared" si="22"/>
        <v>5.3004066787329904</v>
      </c>
      <c r="Q47" s="151">
        <v>1.0471892459777297</v>
      </c>
      <c r="R47" s="141">
        <f t="shared" si="23"/>
        <v>3.1639651313782235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34.2896712478735</v>
      </c>
      <c r="C48" s="141">
        <f t="shared" si="15"/>
        <v>4.2252803631476015</v>
      </c>
      <c r="E48" s="151">
        <v>39.062387381134585</v>
      </c>
      <c r="F48" s="141">
        <f t="shared" si="16"/>
        <v>4.4496677626276462</v>
      </c>
      <c r="H48" s="151">
        <f t="shared" si="17"/>
        <v>4.7727161332610848</v>
      </c>
      <c r="I48" s="141">
        <f t="shared" si="18"/>
        <v>13.918815665393902</v>
      </c>
      <c r="K48" s="151">
        <f t="shared" si="19"/>
        <v>2.80288198169763</v>
      </c>
      <c r="L48" s="141">
        <f t="shared" si="20"/>
        <v>8.1741290589697702</v>
      </c>
      <c r="N48" s="151">
        <f t="shared" si="21"/>
        <v>2.8437888996504643</v>
      </c>
      <c r="O48" s="141">
        <f t="shared" si="22"/>
        <v>8.2934271346413801</v>
      </c>
      <c r="Q48" s="151">
        <v>-0.87395474808700979</v>
      </c>
      <c r="R48" s="141">
        <f t="shared" si="23"/>
        <v>-2.5487405282172508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60.927329632505554</v>
      </c>
      <c r="C49" s="141">
        <f t="shared" si="15"/>
        <v>7.5076558073216209</v>
      </c>
      <c r="E49" s="151">
        <v>76.553869214829589</v>
      </c>
      <c r="F49" s="141">
        <f t="shared" si="16"/>
        <v>8.7203908103720771</v>
      </c>
      <c r="H49" s="151">
        <f t="shared" si="17"/>
        <v>15.626539582324035</v>
      </c>
      <c r="I49" s="141">
        <f t="shared" si="18"/>
        <v>25.647832715758923</v>
      </c>
      <c r="K49" s="151">
        <f t="shared" si="19"/>
        <v>4.9802785563449365</v>
      </c>
      <c r="L49" s="141">
        <f t="shared" si="20"/>
        <v>8.1741290589697702</v>
      </c>
      <c r="N49" s="151">
        <f t="shared" si="21"/>
        <v>10.950910711792716</v>
      </c>
      <c r="O49" s="141">
        <f t="shared" si="22"/>
        <v>17.973725055480287</v>
      </c>
      <c r="Q49" s="151">
        <v>-0.30464968581361762</v>
      </c>
      <c r="R49" s="141">
        <f t="shared" si="23"/>
        <v>-0.50002139869114315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16.204209364168829</v>
      </c>
      <c r="C50" s="141">
        <f t="shared" si="15"/>
        <v>1.9967332766715018</v>
      </c>
      <c r="E50" s="151">
        <v>15.500492626071363</v>
      </c>
      <c r="F50" s="141">
        <f t="shared" si="16"/>
        <v>1.76568937454109</v>
      </c>
      <c r="H50" s="151">
        <f t="shared" si="17"/>
        <v>-0.70371673809746582</v>
      </c>
      <c r="I50" s="141">
        <f t="shared" si="18"/>
        <v>-4.3428020601458233</v>
      </c>
      <c r="K50" s="151">
        <f t="shared" si="19"/>
        <v>1.3245529864128249</v>
      </c>
      <c r="L50" s="141">
        <f t="shared" si="20"/>
        <v>8.1741290589697702</v>
      </c>
      <c r="N50" s="151">
        <f t="shared" si="21"/>
        <v>-1.8026735008305546</v>
      </c>
      <c r="O50" s="141">
        <f t="shared" si="22"/>
        <v>-11.124723584580888</v>
      </c>
      <c r="Q50" s="151">
        <v>-0.2255962236797362</v>
      </c>
      <c r="R50" s="141">
        <f t="shared" si="23"/>
        <v>-1.3922075345347023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14.455455610762888</v>
      </c>
      <c r="C51" s="141">
        <f t="shared" si="15"/>
        <v>1.7812463785664343</v>
      </c>
      <c r="E51" s="151">
        <v>16.185207158984703</v>
      </c>
      <c r="F51" s="141">
        <f t="shared" si="16"/>
        <v>1.8436864553129266</v>
      </c>
      <c r="H51" s="151">
        <f t="shared" si="17"/>
        <v>1.7297515482218149</v>
      </c>
      <c r="I51" s="141">
        <f t="shared" si="18"/>
        <v>11.966081144712714</v>
      </c>
      <c r="K51" s="151">
        <f t="shared" si="19"/>
        <v>1.1816075976858453</v>
      </c>
      <c r="L51" s="141">
        <f t="shared" si="20"/>
        <v>8.1741290589697702</v>
      </c>
      <c r="N51" s="151">
        <f t="shared" si="21"/>
        <v>5.1247666494999899E-2</v>
      </c>
      <c r="O51" s="141">
        <f t="shared" si="22"/>
        <v>0.35452128161801538</v>
      </c>
      <c r="Q51" s="151">
        <v>0.49689628404096958</v>
      </c>
      <c r="R51" s="141">
        <f t="shared" si="23"/>
        <v>3.4374308041249337</v>
      </c>
      <c r="T51" s="151"/>
    </row>
    <row r="52" spans="1:20" x14ac:dyDescent="0.2">
      <c r="A52" s="135" t="str">
        <f t="shared" si="14"/>
        <v>33 Protective service occupations</v>
      </c>
      <c r="B52" s="151">
        <v>10.928160792216877</v>
      </c>
      <c r="C52" s="141">
        <f t="shared" si="15"/>
        <v>1.3466020967913788</v>
      </c>
      <c r="E52" s="151">
        <v>14.605882857531668</v>
      </c>
      <c r="F52" s="141">
        <f t="shared" si="16"/>
        <v>1.6637827448115057</v>
      </c>
      <c r="H52" s="151">
        <f t="shared" si="17"/>
        <v>3.6777220653147911</v>
      </c>
      <c r="I52" s="141">
        <f t="shared" si="18"/>
        <v>33.653623287956137</v>
      </c>
      <c r="K52" s="151">
        <f t="shared" si="19"/>
        <v>0.8932819669275408</v>
      </c>
      <c r="L52" s="141">
        <f t="shared" si="20"/>
        <v>8.1741290589697702</v>
      </c>
      <c r="N52" s="151">
        <f t="shared" si="21"/>
        <v>3.3827072220345737</v>
      </c>
      <c r="O52" s="141">
        <f t="shared" si="22"/>
        <v>30.954039626171721</v>
      </c>
      <c r="Q52" s="151">
        <v>-0.59826712364732337</v>
      </c>
      <c r="R52" s="141">
        <f t="shared" si="23"/>
        <v>-5.4745453971853522</v>
      </c>
      <c r="T52" s="151"/>
    </row>
    <row r="53" spans="1:20" x14ac:dyDescent="0.2">
      <c r="A53" s="135" t="str">
        <f t="shared" si="14"/>
        <v>34 Culture, media and sports occupations</v>
      </c>
      <c r="B53" s="151">
        <v>17.373980393003993</v>
      </c>
      <c r="C53" s="141">
        <f t="shared" si="15"/>
        <v>2.140876115539422</v>
      </c>
      <c r="E53" s="151">
        <v>19.509669131677242</v>
      </c>
      <c r="F53" s="141">
        <f t="shared" si="16"/>
        <v>2.2223819795684601</v>
      </c>
      <c r="H53" s="151">
        <f t="shared" si="17"/>
        <v>2.1356887386732488</v>
      </c>
      <c r="I53" s="141">
        <f t="shared" si="18"/>
        <v>12.292455098736198</v>
      </c>
      <c r="K53" s="151">
        <f t="shared" si="19"/>
        <v>1.4201715800042496</v>
      </c>
      <c r="L53" s="141">
        <f t="shared" si="20"/>
        <v>8.1741290589697702</v>
      </c>
      <c r="N53" s="151">
        <f t="shared" si="21"/>
        <v>1.6121135069663506E-2</v>
      </c>
      <c r="O53" s="141">
        <f t="shared" si="22"/>
        <v>9.2788956272536305E-2</v>
      </c>
      <c r="Q53" s="151">
        <v>0.69939602359933584</v>
      </c>
      <c r="R53" s="141">
        <f t="shared" si="23"/>
        <v>4.025537083493905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56.947186375839337</v>
      </c>
      <c r="C54" s="141">
        <f t="shared" si="15"/>
        <v>7.0172101269493119</v>
      </c>
      <c r="E54" s="151">
        <v>57.552507715756008</v>
      </c>
      <c r="F54" s="141">
        <f t="shared" si="16"/>
        <v>6.5559110799474158</v>
      </c>
      <c r="H54" s="151">
        <f t="shared" si="17"/>
        <v>0.60532133991667081</v>
      </c>
      <c r="I54" s="141">
        <f t="shared" si="18"/>
        <v>1.062952146435614</v>
      </c>
      <c r="K54" s="151">
        <f t="shared" si="19"/>
        <v>4.6549365098131572</v>
      </c>
      <c r="L54" s="141">
        <f t="shared" si="20"/>
        <v>8.1741290589697702</v>
      </c>
      <c r="N54" s="151">
        <f t="shared" si="21"/>
        <v>-2.6882726989489778</v>
      </c>
      <c r="O54" s="141">
        <f t="shared" si="22"/>
        <v>-4.7206418262825993</v>
      </c>
      <c r="Q54" s="151">
        <v>-1.3613424709475086</v>
      </c>
      <c r="R54" s="141">
        <f t="shared" si="23"/>
        <v>-2.3905350862515622</v>
      </c>
      <c r="T54" s="151"/>
    </row>
    <row r="55" spans="1:20" x14ac:dyDescent="0.2">
      <c r="A55" s="135" t="str">
        <f t="shared" si="14"/>
        <v>41 Administrative occupations</v>
      </c>
      <c r="B55" s="151">
        <v>67.342920523855966</v>
      </c>
      <c r="C55" s="141">
        <f t="shared" si="15"/>
        <v>8.2982049501015371</v>
      </c>
      <c r="E55" s="151">
        <v>56.375020995883176</v>
      </c>
      <c r="F55" s="141">
        <f t="shared" si="16"/>
        <v>6.421781420968335</v>
      </c>
      <c r="H55" s="151">
        <f t="shared" si="17"/>
        <v>-10.96789952797279</v>
      </c>
      <c r="I55" s="141">
        <f t="shared" si="18"/>
        <v>-16.286640737666637</v>
      </c>
      <c r="K55" s="151">
        <f t="shared" si="19"/>
        <v>5.5046972356994281</v>
      </c>
      <c r="L55" s="141">
        <f t="shared" si="20"/>
        <v>8.1741290589697702</v>
      </c>
      <c r="N55" s="151">
        <f t="shared" si="21"/>
        <v>-15.214605230425413</v>
      </c>
      <c r="O55" s="141">
        <f t="shared" si="22"/>
        <v>-22.592731518134411</v>
      </c>
      <c r="Q55" s="151">
        <v>-1.2579915332468048</v>
      </c>
      <c r="R55" s="141">
        <f t="shared" si="23"/>
        <v>-1.8680382785019938</v>
      </c>
      <c r="T55" s="151"/>
    </row>
    <row r="56" spans="1:20" x14ac:dyDescent="0.2">
      <c r="A56" s="135" t="str">
        <f t="shared" si="14"/>
        <v>42 Secretarial and related occupations</v>
      </c>
      <c r="B56" s="151">
        <v>17.519167948131255</v>
      </c>
      <c r="C56" s="141">
        <f t="shared" si="15"/>
        <v>2.1587665794408708</v>
      </c>
      <c r="E56" s="151">
        <v>14.408110741981393</v>
      </c>
      <c r="F56" s="141">
        <f t="shared" si="16"/>
        <v>1.6412541625637207</v>
      </c>
      <c r="H56" s="151">
        <f t="shared" si="17"/>
        <v>-3.1110572061498623</v>
      </c>
      <c r="I56" s="141">
        <f t="shared" si="18"/>
        <v>-17.758019189956531</v>
      </c>
      <c r="K56" s="151">
        <f t="shared" si="19"/>
        <v>1.4320393981379149</v>
      </c>
      <c r="L56" s="141">
        <f t="shared" si="20"/>
        <v>8.1741290589697702</v>
      </c>
      <c r="N56" s="151">
        <f t="shared" si="21"/>
        <v>-4.7457541154922032</v>
      </c>
      <c r="O56" s="141">
        <f t="shared" si="22"/>
        <v>-27.08892414036379</v>
      </c>
      <c r="Q56" s="151">
        <v>0.20265751120442582</v>
      </c>
      <c r="R56" s="141">
        <f t="shared" si="23"/>
        <v>1.156775891437487</v>
      </c>
      <c r="T56" s="151"/>
    </row>
    <row r="57" spans="1:20" x14ac:dyDescent="0.2">
      <c r="A57" s="135" t="str">
        <f t="shared" si="14"/>
        <v>51 Skilled agricultural and related trades</v>
      </c>
      <c r="B57" s="151">
        <v>8.5302642309452068</v>
      </c>
      <c r="C57" s="141">
        <f t="shared" si="15"/>
        <v>1.0511257949056128</v>
      </c>
      <c r="E57" s="151">
        <v>10.402091817273593</v>
      </c>
      <c r="F57" s="141">
        <f t="shared" si="16"/>
        <v>1.1849212433331497</v>
      </c>
      <c r="H57" s="151">
        <f t="shared" si="17"/>
        <v>1.8718275863283864</v>
      </c>
      <c r="I57" s="141">
        <f t="shared" si="18"/>
        <v>21.94337168991747</v>
      </c>
      <c r="K57" s="151">
        <f t="shared" si="19"/>
        <v>0.69727480730859637</v>
      </c>
      <c r="L57" s="141">
        <f t="shared" si="20"/>
        <v>8.1741290589697702</v>
      </c>
      <c r="N57" s="151">
        <f t="shared" si="21"/>
        <v>1.1110659300790857</v>
      </c>
      <c r="O57" s="141">
        <f t="shared" si="22"/>
        <v>13.024988441137333</v>
      </c>
      <c r="Q57" s="151">
        <v>6.348684894070436E-2</v>
      </c>
      <c r="R57" s="141">
        <f t="shared" si="23"/>
        <v>0.74425418981036207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23.894045373211348</v>
      </c>
      <c r="C58" s="141">
        <f t="shared" si="15"/>
        <v>2.9442988817762075</v>
      </c>
      <c r="E58" s="151">
        <v>24.118516972694167</v>
      </c>
      <c r="F58" s="141">
        <f t="shared" si="16"/>
        <v>2.7473842396948709</v>
      </c>
      <c r="H58" s="151">
        <f t="shared" si="17"/>
        <v>0.22447159948281836</v>
      </c>
      <c r="I58" s="141">
        <f t="shared" si="18"/>
        <v>0.93944577394367013</v>
      </c>
      <c r="K58" s="151">
        <f t="shared" si="19"/>
        <v>1.9531301062150908</v>
      </c>
      <c r="L58" s="141">
        <f t="shared" si="20"/>
        <v>8.1741290589697702</v>
      </c>
      <c r="N58" s="151">
        <f t="shared" si="21"/>
        <v>-1.0948071990811115</v>
      </c>
      <c r="O58" s="141">
        <f t="shared" si="22"/>
        <v>-4.5819248351664523</v>
      </c>
      <c r="Q58" s="151">
        <v>-0.63385130765116082</v>
      </c>
      <c r="R58" s="141">
        <f t="shared" si="23"/>
        <v>-2.6527584498596419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19.595186540113982</v>
      </c>
      <c r="C59" s="141">
        <f t="shared" si="15"/>
        <v>2.4145800728635569</v>
      </c>
      <c r="E59" s="151">
        <v>20.005966005911841</v>
      </c>
      <c r="F59" s="141">
        <f t="shared" si="16"/>
        <v>2.2789160613291952</v>
      </c>
      <c r="H59" s="151">
        <f t="shared" si="17"/>
        <v>0.41077946579785873</v>
      </c>
      <c r="I59" s="141">
        <f t="shared" si="18"/>
        <v>2.0963284271723559</v>
      </c>
      <c r="K59" s="151">
        <f t="shared" si="19"/>
        <v>1.6017358371347901</v>
      </c>
      <c r="L59" s="141">
        <f t="shared" si="20"/>
        <v>8.1741290589697702</v>
      </c>
      <c r="N59" s="151">
        <f t="shared" si="21"/>
        <v>-2.5860492436588958</v>
      </c>
      <c r="O59" s="141">
        <f t="shared" si="22"/>
        <v>-13.197369866139857</v>
      </c>
      <c r="Q59" s="151">
        <v>1.3950928723219644</v>
      </c>
      <c r="R59" s="141">
        <f t="shared" si="23"/>
        <v>7.1195692343424319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16.573255605350461</v>
      </c>
      <c r="C60" s="141">
        <f t="shared" si="15"/>
        <v>2.0422083068835484</v>
      </c>
      <c r="E60" s="151">
        <v>17.605053762540571</v>
      </c>
      <c r="F60" s="141">
        <f t="shared" si="16"/>
        <v>2.0054237704973574</v>
      </c>
      <c r="H60" s="151">
        <f t="shared" si="17"/>
        <v>1.03179815719011</v>
      </c>
      <c r="I60" s="141">
        <f t="shared" si="18"/>
        <v>6.2256817957782928</v>
      </c>
      <c r="K60" s="151">
        <f t="shared" si="19"/>
        <v>1.3547193024542883</v>
      </c>
      <c r="L60" s="141">
        <f t="shared" si="20"/>
        <v>8.1741290589697702</v>
      </c>
      <c r="N60" s="151">
        <f t="shared" si="21"/>
        <v>-0.84904357147016229</v>
      </c>
      <c r="O60" s="141">
        <f t="shared" si="22"/>
        <v>-5.1229739749869028</v>
      </c>
      <c r="Q60" s="151">
        <v>0.52612242620598393</v>
      </c>
      <c r="R60" s="141">
        <f t="shared" si="23"/>
        <v>3.1745267117954308</v>
      </c>
      <c r="T60" s="151"/>
    </row>
    <row r="61" spans="1:20" x14ac:dyDescent="0.2">
      <c r="A61" s="135" t="str">
        <f t="shared" si="14"/>
        <v>61 Caring personal service occupations</v>
      </c>
      <c r="B61" s="151">
        <v>54.621652790665379</v>
      </c>
      <c r="C61" s="141">
        <f t="shared" si="15"/>
        <v>6.7306506169369467</v>
      </c>
      <c r="E61" s="151">
        <v>66.772059006995292</v>
      </c>
      <c r="F61" s="141">
        <f t="shared" si="16"/>
        <v>7.6061269760278565</v>
      </c>
      <c r="H61" s="151">
        <f t="shared" si="17"/>
        <v>12.150406216329912</v>
      </c>
      <c r="I61" s="141">
        <f t="shared" si="18"/>
        <v>22.244669642084446</v>
      </c>
      <c r="K61" s="151">
        <f t="shared" si="19"/>
        <v>4.4648443932513509</v>
      </c>
      <c r="L61" s="141">
        <f t="shared" si="20"/>
        <v>8.1741290589697702</v>
      </c>
      <c r="N61" s="151">
        <f t="shared" si="21"/>
        <v>5.7496162026494009</v>
      </c>
      <c r="O61" s="141">
        <f t="shared" si="22"/>
        <v>10.526258194135032</v>
      </c>
      <c r="Q61" s="151">
        <v>1.9359456204291612</v>
      </c>
      <c r="R61" s="141">
        <f t="shared" si="23"/>
        <v>3.5442823889796435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18.693343140144002</v>
      </c>
      <c r="C62" s="141">
        <f t="shared" si="15"/>
        <v>2.3034521130478516</v>
      </c>
      <c r="E62" s="151">
        <v>20.008184023690792</v>
      </c>
      <c r="F62" s="141">
        <f t="shared" si="16"/>
        <v>2.2791687197781432</v>
      </c>
      <c r="H62" s="151">
        <f t="shared" si="17"/>
        <v>1.3148408835467897</v>
      </c>
      <c r="I62" s="141">
        <f t="shared" si="18"/>
        <v>7.0337385543582487</v>
      </c>
      <c r="K62" s="151">
        <f t="shared" si="19"/>
        <v>1.5280179937114429</v>
      </c>
      <c r="L62" s="141">
        <f t="shared" si="20"/>
        <v>8.1741290589697702</v>
      </c>
      <c r="N62" s="151">
        <f t="shared" si="21"/>
        <v>5.5604453855053748E-2</v>
      </c>
      <c r="O62" s="141">
        <f t="shared" si="22"/>
        <v>0.29745590950846584</v>
      </c>
      <c r="Q62" s="151">
        <v>-0.26878156401970682</v>
      </c>
      <c r="R62" s="141">
        <f t="shared" si="23"/>
        <v>-1.4378464141199963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0.96662569985180646</v>
      </c>
      <c r="C63" s="141">
        <f t="shared" si="15"/>
        <v>0.11911063709457216</v>
      </c>
      <c r="E63" s="151">
        <v>0.82194761051137422</v>
      </c>
      <c r="F63" s="141">
        <f t="shared" si="16"/>
        <v>9.3629550835585801E-2</v>
      </c>
      <c r="H63" s="151">
        <f t="shared" si="17"/>
        <v>-0.14467808934043225</v>
      </c>
      <c r="I63" s="141">
        <f t="shared" si="18"/>
        <v>-14.967333204839562</v>
      </c>
      <c r="K63" s="151">
        <f t="shared" si="19"/>
        <v>7.9013232223056423E-2</v>
      </c>
      <c r="L63" s="141">
        <f t="shared" si="20"/>
        <v>8.1741290589697702</v>
      </c>
      <c r="N63" s="151">
        <f t="shared" si="21"/>
        <v>-0.2179481178449037</v>
      </c>
      <c r="O63" s="141">
        <f t="shared" si="22"/>
        <v>-22.547312561451381</v>
      </c>
      <c r="Q63" s="151">
        <v>-5.7432037185849655E-3</v>
      </c>
      <c r="R63" s="141">
        <f t="shared" si="23"/>
        <v>-0.59414970235795073</v>
      </c>
      <c r="T63" s="151"/>
    </row>
    <row r="64" spans="1:20" x14ac:dyDescent="0.2">
      <c r="A64" s="135" t="str">
        <f t="shared" si="14"/>
        <v>71 Sales occupations</v>
      </c>
      <c r="B64" s="151">
        <v>49.480287032712432</v>
      </c>
      <c r="C64" s="141">
        <f t="shared" si="15"/>
        <v>6.0971154739546316</v>
      </c>
      <c r="E64" s="151">
        <v>43.747348898020178</v>
      </c>
      <c r="F64" s="141">
        <f t="shared" si="16"/>
        <v>4.9833402703378349</v>
      </c>
      <c r="H64" s="151">
        <f t="shared" si="17"/>
        <v>-5.7329381346922546</v>
      </c>
      <c r="I64" s="141">
        <f t="shared" si="18"/>
        <v>-11.586307352869829</v>
      </c>
      <c r="K64" s="151">
        <f t="shared" si="19"/>
        <v>4.0445825208025976</v>
      </c>
      <c r="L64" s="141">
        <f t="shared" si="20"/>
        <v>8.1741290589697684</v>
      </c>
      <c r="N64" s="151">
        <f t="shared" si="21"/>
        <v>-7.9519465455492053</v>
      </c>
      <c r="O64" s="141">
        <f t="shared" si="22"/>
        <v>-16.070938594782223</v>
      </c>
      <c r="Q64" s="151">
        <v>-1.8255741099456468</v>
      </c>
      <c r="R64" s="141">
        <f t="shared" si="23"/>
        <v>-3.6894978170573718</v>
      </c>
      <c r="T64" s="151"/>
    </row>
    <row r="65" spans="1:20" x14ac:dyDescent="0.2">
      <c r="A65" s="135" t="str">
        <f t="shared" si="14"/>
        <v>72 Customer service occupations</v>
      </c>
      <c r="B65" s="151">
        <v>12.819035034351625</v>
      </c>
      <c r="C65" s="141">
        <f t="shared" si="15"/>
        <v>1.5796015252991407</v>
      </c>
      <c r="E65" s="151">
        <v>18.541347890252432</v>
      </c>
      <c r="F65" s="141">
        <f t="shared" si="16"/>
        <v>2.1120787415764966</v>
      </c>
      <c r="H65" s="151">
        <f t="shared" si="17"/>
        <v>5.7223128559008067</v>
      </c>
      <c r="I65" s="141">
        <f t="shared" si="18"/>
        <v>44.639185715356277</v>
      </c>
      <c r="K65" s="151">
        <f t="shared" si="19"/>
        <v>1.0478444678224517</v>
      </c>
      <c r="L65" s="141">
        <f t="shared" si="20"/>
        <v>8.1741290589697702</v>
      </c>
      <c r="N65" s="151">
        <f t="shared" si="21"/>
        <v>4.8812360970835558</v>
      </c>
      <c r="O65" s="141">
        <f t="shared" si="22"/>
        <v>38.078030709824361</v>
      </c>
      <c r="Q65" s="151">
        <v>-0.20676770900520083</v>
      </c>
      <c r="R65" s="141">
        <f t="shared" si="23"/>
        <v>-1.6129740534378605</v>
      </c>
      <c r="T65" s="151"/>
    </row>
    <row r="66" spans="1:20" x14ac:dyDescent="0.2">
      <c r="A66" s="135" t="str">
        <f t="shared" si="14"/>
        <v>81 Process, plant and machine operatives</v>
      </c>
      <c r="B66" s="151">
        <v>11.272802053261001</v>
      </c>
      <c r="C66" s="141">
        <f t="shared" si="15"/>
        <v>1.3890698691445613</v>
      </c>
      <c r="E66" s="151">
        <v>13.725400387923253</v>
      </c>
      <c r="F66" s="141">
        <f t="shared" si="16"/>
        <v>1.5634853814591705</v>
      </c>
      <c r="H66" s="151">
        <f t="shared" si="17"/>
        <v>2.4525983346622517</v>
      </c>
      <c r="I66" s="141">
        <f t="shared" si="18"/>
        <v>21.756776381545386</v>
      </c>
      <c r="K66" s="151">
        <f t="shared" si="19"/>
        <v>0.92145338839574842</v>
      </c>
      <c r="L66" s="141">
        <f t="shared" si="20"/>
        <v>8.1741290589697702</v>
      </c>
      <c r="N66" s="151">
        <f t="shared" si="21"/>
        <v>1.9503463166260178</v>
      </c>
      <c r="O66" s="141">
        <f t="shared" si="22"/>
        <v>17.30134448747657</v>
      </c>
      <c r="Q66" s="151">
        <v>-0.41920137035951438</v>
      </c>
      <c r="R66" s="141">
        <f t="shared" si="23"/>
        <v>-3.7186971649009628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21.131128168801535</v>
      </c>
      <c r="C67" s="141">
        <f t="shared" si="15"/>
        <v>2.6038435964395354</v>
      </c>
      <c r="E67" s="151">
        <v>23.097877874414348</v>
      </c>
      <c r="F67" s="141">
        <f t="shared" si="16"/>
        <v>2.6311213792459878</v>
      </c>
      <c r="H67" s="151">
        <f t="shared" si="17"/>
        <v>1.9667497056128127</v>
      </c>
      <c r="I67" s="141">
        <f t="shared" si="18"/>
        <v>9.3073577988920029</v>
      </c>
      <c r="K67" s="151">
        <f t="shared" si="19"/>
        <v>1.727285688134153</v>
      </c>
      <c r="L67" s="141">
        <f t="shared" si="20"/>
        <v>8.1741290589697702</v>
      </c>
      <c r="N67" s="151">
        <f t="shared" si="21"/>
        <v>0.51694808862441621</v>
      </c>
      <c r="O67" s="141">
        <f t="shared" si="22"/>
        <v>2.4463818708347516</v>
      </c>
      <c r="Q67" s="151">
        <v>-0.27748407114575641</v>
      </c>
      <c r="R67" s="141">
        <f t="shared" si="23"/>
        <v>-1.3131531309125275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8.6653751863802739</v>
      </c>
      <c r="C68" s="141">
        <f t="shared" si="15"/>
        <v>1.0677745887280761</v>
      </c>
      <c r="E68" s="151">
        <v>7.0584681030259881</v>
      </c>
      <c r="F68" s="141">
        <f t="shared" si="16"/>
        <v>0.80404297016261872</v>
      </c>
      <c r="H68" s="151">
        <f t="shared" si="17"/>
        <v>-1.6069070833542858</v>
      </c>
      <c r="I68" s="141">
        <f t="shared" si="18"/>
        <v>-18.543998947442319</v>
      </c>
      <c r="K68" s="151">
        <f t="shared" si="19"/>
        <v>0.70831895117866583</v>
      </c>
      <c r="L68" s="141">
        <f t="shared" si="20"/>
        <v>8.1741290589697702</v>
      </c>
      <c r="N68" s="151">
        <f t="shared" si="21"/>
        <v>-2.3012672785581212</v>
      </c>
      <c r="O68" s="141">
        <f t="shared" si="22"/>
        <v>-26.557041432840872</v>
      </c>
      <c r="Q68" s="151">
        <v>-1.3958755974830487E-2</v>
      </c>
      <c r="R68" s="141">
        <f t="shared" si="23"/>
        <v>-0.16108657357121753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74.901468168407646</v>
      </c>
      <c r="C69" s="141">
        <f t="shared" ref="C69" si="25">B69/B$71*100</f>
        <v>9.2295927929762449</v>
      </c>
      <c r="E69" s="151">
        <v>75.667825321477295</v>
      </c>
      <c r="F69" s="141">
        <f t="shared" ref="F69" si="26">E69/E$71*100</f>
        <v>8.6194599351018439</v>
      </c>
      <c r="H69" s="151">
        <f t="shared" ref="H69" si="27">E69-B69</f>
        <v>0.76635715306964869</v>
      </c>
      <c r="I69" s="141">
        <f t="shared" ref="I69" si="28">IF(B69&gt;0,((E69/B69)-1)*100,0)</f>
        <v>1.0231537135514834</v>
      </c>
      <c r="K69" s="151">
        <f t="shared" ref="K69" si="29">(($E$71/$B$71)-1)*B69</f>
        <v>6.1225426751488019</v>
      </c>
      <c r="L69" s="141">
        <f t="shared" ref="L69" si="30">IF(B69&gt;0,K69/B69*100,0)</f>
        <v>8.1741290589697702</v>
      </c>
      <c r="N69" s="151">
        <f t="shared" ref="N69" si="31">H69-(K69+Q69)</f>
        <v>-8.7536615343898134</v>
      </c>
      <c r="O69" s="141">
        <f t="shared" ref="O69" si="32">IF(B69&gt;0,N69/B69*100,0)</f>
        <v>-11.686902471268223</v>
      </c>
      <c r="Q69" s="151">
        <v>3.3974760123106611</v>
      </c>
      <c r="R69" s="141">
        <f t="shared" ref="R69" si="33">IF(B69&gt;0,Q69/B69*100,0)</f>
        <v>4.5359271258499412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811.53599999999949</v>
      </c>
      <c r="C71" s="147">
        <f>B71/B$71*100</f>
        <v>100</v>
      </c>
      <c r="D71" s="145"/>
      <c r="E71" s="152">
        <f>SUM(E44:E69)</f>
        <v>877.87200000000041</v>
      </c>
      <c r="F71" s="147">
        <f>E71/E$71*100</f>
        <v>100</v>
      </c>
      <c r="G71" s="145"/>
      <c r="H71" s="152">
        <f t="shared" si="17"/>
        <v>66.336000000000922</v>
      </c>
      <c r="I71" s="147">
        <f t="shared" si="18"/>
        <v>8.1741290589697702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Dorset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Dorset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Dorset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Dorset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72.980337265099692</v>
      </c>
      <c r="C7" s="11">
        <f t="shared" si="2"/>
        <v>75.4916194169232</v>
      </c>
      <c r="D7" s="11">
        <f t="shared" si="2"/>
        <v>2.5112821518235076</v>
      </c>
      <c r="E7" s="11">
        <f t="shared" si="2"/>
        <v>36.476481340384332</v>
      </c>
      <c r="F7" s="11">
        <f t="shared" si="2"/>
        <v>38.98776349220784</v>
      </c>
      <c r="G7" s="200">
        <f>IF(B7&gt;0,(1+(E7/B7))^(1/($C$6-$B$6))-1,0)</f>
        <v>2.7391094723476561E-2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47.427426426336609</v>
      </c>
      <c r="R7" s="11">
        <v>45.730021191938413</v>
      </c>
      <c r="S7" s="345">
        <f>R7-Q7</f>
        <v>-1.6974052343981967</v>
      </c>
      <c r="T7" s="345">
        <v>20.697074295563063</v>
      </c>
      <c r="U7" s="345">
        <f>SUM(S7:T7)</f>
        <v>18.999669061164866</v>
      </c>
      <c r="V7" s="346">
        <f>IF(Q7&gt;0,(1+(T7/Q7))^(1/($C$6-$B$6))-1,0)</f>
        <v>2.4436204028354114E-2</v>
      </c>
      <c r="X7" s="10" t="str">
        <f>name!B4</f>
        <v>Agriculture</v>
      </c>
      <c r="Y7" s="11">
        <v>11.138000000000041</v>
      </c>
      <c r="Z7" s="11">
        <v>11.935000000000011</v>
      </c>
      <c r="AA7" s="345">
        <f>Z7-Y7</f>
        <v>0.7969999999999704</v>
      </c>
      <c r="AB7" s="11">
        <v>5.9156751833018388</v>
      </c>
      <c r="AC7" s="345">
        <f>SUM(AA7:AB7)</f>
        <v>6.7126751833018092</v>
      </c>
      <c r="AD7" s="348">
        <f>IF(Y7&gt;0,(1+(AB7/Y7))^(1/($C$6-$B$6))-1,0)</f>
        <v>2.8807334073053914E-2</v>
      </c>
    </row>
    <row r="8" spans="1:30" x14ac:dyDescent="0.2">
      <c r="A8" s="10" t="str">
        <f>name!D5</f>
        <v>12 Other managers and proprietors</v>
      </c>
      <c r="B8" s="11">
        <f t="shared" si="2"/>
        <v>29.307334441173754</v>
      </c>
      <c r="C8" s="11">
        <f t="shared" si="2"/>
        <v>43.120108403168693</v>
      </c>
      <c r="D8" s="11">
        <f t="shared" si="2"/>
        <v>13.812773961994944</v>
      </c>
      <c r="E8" s="11">
        <f t="shared" si="2"/>
        <v>21.802475253489249</v>
      </c>
      <c r="F8" s="11">
        <f t="shared" si="2"/>
        <v>35.615249215484205</v>
      </c>
      <c r="G8" s="200">
        <f t="shared" ref="G8:G33" si="3">IF(B8&gt;0,(1+(E8/B8))^(1/($C$6-$B$6))-1,0)</f>
        <v>3.7771794579751328E-2</v>
      </c>
      <c r="H8" s="11"/>
      <c r="I8" s="10" t="str">
        <f>name!E4</f>
        <v>Managers, directors and senior officials</v>
      </c>
      <c r="J8" s="11">
        <f t="array" ref="J8:J16">MMULT(aggregation!$B$13:$AA$21,B7:B32)</f>
        <v>102.28767170627344</v>
      </c>
      <c r="K8" s="11">
        <f t="array" ref="K8:K16">MMULT(aggregation!$B$13:$AA$21,C7:C32)</f>
        <v>118.61172782009189</v>
      </c>
      <c r="L8" s="11">
        <f t="array" ref="L8:L16">MMULT(aggregation!$B$13:$AA$21,D7:D32)</f>
        <v>16.32405611381845</v>
      </c>
      <c r="M8" s="11">
        <f t="array" ref="M8:M16">MMULT(aggregation!$B$13:$AA$21,E7:E32)</f>
        <v>58.278956593873581</v>
      </c>
      <c r="N8" s="11">
        <f t="array" ref="N8:N16">MMULT(aggregation!$B$13:$AA$21,F7:F32)</f>
        <v>74.603012707692045</v>
      </c>
      <c r="O8" s="11"/>
      <c r="P8" s="10" t="str">
        <f>name!D5</f>
        <v>12 Other managers and proprietors</v>
      </c>
      <c r="Q8" s="11">
        <v>16.162113668859465</v>
      </c>
      <c r="R8" s="11">
        <v>23.863559474257833</v>
      </c>
      <c r="S8" s="345">
        <f t="shared" ref="S8:S31" si="4">R8-Q8</f>
        <v>7.7014458053983681</v>
      </c>
      <c r="T8" s="345">
        <v>10.857908089048451</v>
      </c>
      <c r="U8" s="345">
        <f t="shared" ref="U8:U31" si="5">SUM(S8:T8)</f>
        <v>18.559353894446819</v>
      </c>
      <c r="V8" s="346">
        <f t="shared" ref="V8:V33" si="6">IF(Q8&gt;0,(1+(T8/Q8))^(1/($C$6-$B$6))-1,0)</f>
        <v>3.4854206103399843E-2</v>
      </c>
      <c r="X8" s="10" t="str">
        <f>name!B5</f>
        <v>Mining and quarrying</v>
      </c>
      <c r="Y8" s="11">
        <v>0.64299999999999902</v>
      </c>
      <c r="Z8" s="11">
        <v>0.39600000000000007</v>
      </c>
      <c r="AA8" s="345">
        <f t="shared" ref="AA8:AA29" si="7">Z8-Y8</f>
        <v>-0.24699999999999894</v>
      </c>
      <c r="AB8" s="11">
        <v>0.20569013136633099</v>
      </c>
      <c r="AC8" s="345">
        <f t="shared" ref="AC8:AC29" si="8">SUM(AA8:AB8)</f>
        <v>-4.1309868633667951E-2</v>
      </c>
      <c r="AD8" s="348">
        <f t="shared" ref="AD8:AD29" si="9">IF(Y8&gt;0,(1+(AB8/Y8))^(1/($C$6-$B$6))-1,0)</f>
        <v>1.8675541002450169E-2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59.018407388298719</v>
      </c>
      <c r="C9" s="11">
        <f t="shared" si="2"/>
        <v>69.330760494547931</v>
      </c>
      <c r="D9" s="11">
        <f t="shared" si="2"/>
        <v>10.312353106249208</v>
      </c>
      <c r="E9" s="11">
        <f t="shared" si="2"/>
        <v>24.205525801093177</v>
      </c>
      <c r="F9" s="11">
        <f t="shared" si="2"/>
        <v>34.517878907342379</v>
      </c>
      <c r="G9" s="200">
        <f t="shared" si="3"/>
        <v>2.3176876682835523E-2</v>
      </c>
      <c r="H9" s="11"/>
      <c r="I9" s="10" t="str">
        <f>name!E5</f>
        <v>Professional occupations</v>
      </c>
      <c r="J9" s="11">
        <v>187.33277826155054</v>
      </c>
      <c r="K9" s="11">
        <v>223.55129327729173</v>
      </c>
      <c r="L9" s="11">
        <v>36.218515015741197</v>
      </c>
      <c r="M9" s="11">
        <v>95.924233300126673</v>
      </c>
      <c r="N9" s="11">
        <v>132.14274831586789</v>
      </c>
      <c r="O9" s="11"/>
      <c r="P9" s="10" t="str">
        <f>name!D6</f>
        <v>21 Science, research, engineering and technology professionals</v>
      </c>
      <c r="Q9" s="11">
        <v>45.007705161610161</v>
      </c>
      <c r="R9" s="11">
        <v>49.820271527065415</v>
      </c>
      <c r="S9" s="345">
        <f t="shared" si="4"/>
        <v>4.812566365455254</v>
      </c>
      <c r="T9" s="345">
        <v>15.423485436901775</v>
      </c>
      <c r="U9" s="345">
        <f t="shared" si="5"/>
        <v>20.236051802357029</v>
      </c>
      <c r="V9" s="346">
        <f t="shared" si="6"/>
        <v>1.983900651726489E-2</v>
      </c>
      <c r="X9" s="10" t="str">
        <f>name!B6</f>
        <v>Food drink and tobacco</v>
      </c>
      <c r="Y9" s="11">
        <v>6.346000000000017</v>
      </c>
      <c r="Z9" s="11">
        <v>6.4050000000000091</v>
      </c>
      <c r="AA9" s="345">
        <f t="shared" si="7"/>
        <v>5.899999999999217E-2</v>
      </c>
      <c r="AB9" s="11">
        <v>2.8961288091041371</v>
      </c>
      <c r="AC9" s="345">
        <f t="shared" si="8"/>
        <v>2.9551288091041292</v>
      </c>
      <c r="AD9" s="348">
        <f t="shared" si="9"/>
        <v>2.5379892174284935E-2</v>
      </c>
    </row>
    <row r="10" spans="1:30" x14ac:dyDescent="0.2">
      <c r="A10" s="10" t="str">
        <f>name!D7</f>
        <v>22 Health professionals</v>
      </c>
      <c r="B10" s="11">
        <f t="shared" si="2"/>
        <v>33.097369992872657</v>
      </c>
      <c r="C10" s="11">
        <f t="shared" si="2"/>
        <v>38.604276186779657</v>
      </c>
      <c r="D10" s="11">
        <f t="shared" si="2"/>
        <v>5.5069061939070076</v>
      </c>
      <c r="E10" s="11">
        <f t="shared" si="2"/>
        <v>19.436634447947242</v>
      </c>
      <c r="F10" s="11">
        <f t="shared" si="2"/>
        <v>24.943540641854248</v>
      </c>
      <c r="G10" s="200">
        <f t="shared" si="3"/>
        <v>3.1279697728753719E-2</v>
      </c>
      <c r="H10" s="11"/>
      <c r="I10" s="10" t="str">
        <f>name!E6</f>
        <v>Associate professional occupations</v>
      </c>
      <c r="J10" s="11">
        <v>115.90899253599201</v>
      </c>
      <c r="K10" s="11">
        <v>123.35375949002088</v>
      </c>
      <c r="L10" s="11">
        <v>7.4447669540288688</v>
      </c>
      <c r="M10" s="11">
        <v>53.699141911816739</v>
      </c>
      <c r="N10" s="11">
        <v>61.143908865845596</v>
      </c>
      <c r="O10" s="11"/>
      <c r="P10" s="10" t="str">
        <f>name!D7</f>
        <v>22 Health professionals</v>
      </c>
      <c r="Q10" s="11">
        <v>7.5113513049383895</v>
      </c>
      <c r="R10" s="11">
        <v>8.6028258747754212</v>
      </c>
      <c r="S10" s="345">
        <f t="shared" si="4"/>
        <v>1.0914745698370316</v>
      </c>
      <c r="T10" s="345">
        <v>3.0287317144433232</v>
      </c>
      <c r="U10" s="345">
        <f t="shared" si="5"/>
        <v>4.1202062842803553</v>
      </c>
      <c r="V10" s="346">
        <f t="shared" si="6"/>
        <v>2.2841633545688245E-2</v>
      </c>
      <c r="X10" s="10" t="str">
        <f>name!B7</f>
        <v>Engineering</v>
      </c>
      <c r="Y10" s="11">
        <v>14.526999999999985</v>
      </c>
      <c r="Z10" s="11">
        <v>11.444000000000029</v>
      </c>
      <c r="AA10" s="345">
        <f t="shared" si="7"/>
        <v>-3.0829999999999558</v>
      </c>
      <c r="AB10" s="11">
        <v>5.5528601197876375</v>
      </c>
      <c r="AC10" s="345">
        <f t="shared" si="8"/>
        <v>2.4698601197876817</v>
      </c>
      <c r="AD10" s="348">
        <f t="shared" si="9"/>
        <v>2.181510047934121E-2</v>
      </c>
    </row>
    <row r="11" spans="1:30" x14ac:dyDescent="0.2">
      <c r="A11" s="10" t="str">
        <f>name!D8</f>
        <v>23 Teaching and other educational professionals</v>
      </c>
      <c r="B11" s="11">
        <f t="shared" si="2"/>
        <v>34.289671247873486</v>
      </c>
      <c r="C11" s="11">
        <f t="shared" si="2"/>
        <v>39.062387381134563</v>
      </c>
      <c r="D11" s="11">
        <f t="shared" si="2"/>
        <v>4.7727161332610839</v>
      </c>
      <c r="E11" s="11">
        <f t="shared" si="2"/>
        <v>18.86343636051674</v>
      </c>
      <c r="F11" s="11">
        <f t="shared" si="2"/>
        <v>23.636152493777828</v>
      </c>
      <c r="G11" s="200">
        <f t="shared" si="3"/>
        <v>2.9653316347372449E-2</v>
      </c>
      <c r="H11" s="11"/>
      <c r="I11" s="10" t="str">
        <f>name!E7</f>
        <v>Administrative and secretarial occupations</v>
      </c>
      <c r="J11" s="11">
        <v>84.862088471987207</v>
      </c>
      <c r="K11" s="11">
        <v>70.783131737864622</v>
      </c>
      <c r="L11" s="11">
        <v>-14.078956734122588</v>
      </c>
      <c r="M11" s="11">
        <v>39.125426099389216</v>
      </c>
      <c r="N11" s="11">
        <v>25.046469365266624</v>
      </c>
      <c r="O11" s="11"/>
      <c r="P11" s="10" t="str">
        <f>name!D8</f>
        <v>23 Teaching and other educational professionals</v>
      </c>
      <c r="Q11" s="11">
        <v>10.702891559310585</v>
      </c>
      <c r="R11" s="11">
        <v>12.656068223214604</v>
      </c>
      <c r="S11" s="345">
        <f t="shared" si="4"/>
        <v>1.9531766639040189</v>
      </c>
      <c r="T11" s="345">
        <v>5.0777502528661751</v>
      </c>
      <c r="U11" s="345">
        <f t="shared" si="5"/>
        <v>7.030926916770194</v>
      </c>
      <c r="V11" s="346">
        <f t="shared" si="6"/>
        <v>2.6222586915015889E-2</v>
      </c>
      <c r="X11" s="10" t="str">
        <f>name!B8</f>
        <v>Rest of manufacturing</v>
      </c>
      <c r="Y11" s="11">
        <v>38.597000000000023</v>
      </c>
      <c r="Z11" s="11">
        <v>34.885999999999989</v>
      </c>
      <c r="AA11" s="345">
        <f t="shared" si="7"/>
        <v>-3.711000000000034</v>
      </c>
      <c r="AB11" s="11">
        <v>15.423613534605749</v>
      </c>
      <c r="AC11" s="345">
        <f t="shared" si="8"/>
        <v>11.712613534605715</v>
      </c>
      <c r="AD11" s="348">
        <f t="shared" si="9"/>
        <v>2.2665796040140185E-2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60.927329632505682</v>
      </c>
      <c r="C12" s="11">
        <f t="shared" si="2"/>
        <v>76.553869214829575</v>
      </c>
      <c r="D12" s="11">
        <f t="shared" si="2"/>
        <v>15.626539582323899</v>
      </c>
      <c r="E12" s="11">
        <f t="shared" si="2"/>
        <v>33.418636690569521</v>
      </c>
      <c r="F12" s="11">
        <f t="shared" si="2"/>
        <v>49.045176272893428</v>
      </c>
      <c r="G12" s="200">
        <f t="shared" si="3"/>
        <v>2.9581537559589588E-2</v>
      </c>
      <c r="H12" s="11"/>
      <c r="I12" s="10" t="str">
        <f>name!E8</f>
        <v>Skilled trades occupations</v>
      </c>
      <c r="J12" s="11">
        <v>68.592751749620959</v>
      </c>
      <c r="K12" s="11">
        <v>72.131628558420175</v>
      </c>
      <c r="L12" s="11">
        <v>3.5388768087992246</v>
      </c>
      <c r="M12" s="11">
        <v>30.75098202583283</v>
      </c>
      <c r="N12" s="11">
        <v>34.289858834632057</v>
      </c>
      <c r="O12" s="11"/>
      <c r="P12" s="10" t="str">
        <f>name!D9</f>
        <v>24 Business, media and public service professionals</v>
      </c>
      <c r="Q12" s="11">
        <v>33.607023344710917</v>
      </c>
      <c r="R12" s="11">
        <v>41.826975096700771</v>
      </c>
      <c r="S12" s="345">
        <f t="shared" si="4"/>
        <v>8.2199517519898535</v>
      </c>
      <c r="T12" s="345">
        <v>16.34498482717218</v>
      </c>
      <c r="U12" s="345">
        <f t="shared" si="5"/>
        <v>24.564936579162033</v>
      </c>
      <c r="V12" s="346">
        <f t="shared" si="6"/>
        <v>2.6773993844431354E-2</v>
      </c>
      <c r="X12" s="10" t="str">
        <f>name!B9</f>
        <v>Electricity and gas</v>
      </c>
      <c r="Y12" s="11">
        <v>2.4320000000000017</v>
      </c>
      <c r="Z12" s="11">
        <v>2.3400000000000012</v>
      </c>
      <c r="AA12" s="345">
        <f t="shared" si="7"/>
        <v>-9.2000000000000526E-2</v>
      </c>
      <c r="AB12" s="11">
        <v>1.0309544616634847</v>
      </c>
      <c r="AC12" s="345">
        <f t="shared" si="8"/>
        <v>0.93895446166348417</v>
      </c>
      <c r="AD12" s="348">
        <f t="shared" si="9"/>
        <v>2.384028566010099E-2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16.204209364168836</v>
      </c>
      <c r="C13" s="11">
        <f t="shared" si="2"/>
        <v>15.50049262607137</v>
      </c>
      <c r="D13" s="11">
        <f t="shared" si="2"/>
        <v>-0.70371673809746782</v>
      </c>
      <c r="E13" s="11">
        <f t="shared" si="2"/>
        <v>6.1755090335227596</v>
      </c>
      <c r="F13" s="11">
        <f t="shared" si="2"/>
        <v>5.471792295425292</v>
      </c>
      <c r="G13" s="200">
        <f t="shared" si="3"/>
        <v>2.175895208983869E-2</v>
      </c>
      <c r="H13" s="11"/>
      <c r="I13" s="10" t="str">
        <f>name!E9</f>
        <v>Caring, leisure and other service occupations</v>
      </c>
      <c r="J13" s="11">
        <v>74.281621630661164</v>
      </c>
      <c r="K13" s="11">
        <v>87.602190641197367</v>
      </c>
      <c r="L13" s="11">
        <v>13.320569010536204</v>
      </c>
      <c r="M13" s="11">
        <v>44.175980134213653</v>
      </c>
      <c r="N13" s="11">
        <v>57.496549144749864</v>
      </c>
      <c r="O13" s="11"/>
      <c r="P13" s="10" t="str">
        <f>name!D10</f>
        <v>31 Science, engineering and technology associate professionals</v>
      </c>
      <c r="Q13" s="11">
        <v>11.14322748024232</v>
      </c>
      <c r="R13" s="11">
        <v>9.3273380412751372</v>
      </c>
      <c r="S13" s="345">
        <f t="shared" si="4"/>
        <v>-1.8158894389671829</v>
      </c>
      <c r="T13" s="345">
        <v>3.4094016288574185</v>
      </c>
      <c r="U13" s="345">
        <f t="shared" si="5"/>
        <v>1.5935121898902356</v>
      </c>
      <c r="V13" s="346">
        <f t="shared" si="6"/>
        <v>1.7955276011948351E-2</v>
      </c>
      <c r="X13" s="10" t="str">
        <f>name!B10</f>
        <v>Water and sewerage</v>
      </c>
      <c r="Y13" s="11">
        <v>4.4169999999999936</v>
      </c>
      <c r="Z13" s="11">
        <v>5.3190000000000044</v>
      </c>
      <c r="AA13" s="345">
        <f t="shared" si="7"/>
        <v>0.90200000000001079</v>
      </c>
      <c r="AB13" s="11">
        <v>2.0957682059653107</v>
      </c>
      <c r="AC13" s="345">
        <f t="shared" si="8"/>
        <v>2.9977682059653215</v>
      </c>
      <c r="AD13" s="348">
        <f t="shared" si="9"/>
        <v>2.622490029178004E-2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14.455455610762897</v>
      </c>
      <c r="C14" s="11">
        <f t="shared" si="2"/>
        <v>16.185207158984674</v>
      </c>
      <c r="D14" s="11">
        <f t="shared" si="2"/>
        <v>1.7297515482217798</v>
      </c>
      <c r="E14" s="11">
        <f t="shared" si="2"/>
        <v>8.6488141143156358</v>
      </c>
      <c r="F14" s="11">
        <f t="shared" si="2"/>
        <v>10.378565662537415</v>
      </c>
      <c r="G14" s="200">
        <f t="shared" si="3"/>
        <v>3.1756857587055265E-2</v>
      </c>
      <c r="H14" s="11"/>
      <c r="I14" s="10" t="str">
        <f>name!E10</f>
        <v>Sales and customer service occupations</v>
      </c>
      <c r="J14" s="11">
        <v>62.299322067064082</v>
      </c>
      <c r="K14" s="11">
        <v>62.288696788272539</v>
      </c>
      <c r="L14" s="11">
        <v>-1.06252787915464E-2</v>
      </c>
      <c r="M14" s="11">
        <v>27.670651500324997</v>
      </c>
      <c r="N14" s="11">
        <v>27.660026221533442</v>
      </c>
      <c r="O14" s="11"/>
      <c r="P14" s="10" t="str">
        <f>name!D11</f>
        <v>32 Health and social care associate professionals</v>
      </c>
      <c r="Q14" s="11">
        <v>2.9656490716377935</v>
      </c>
      <c r="R14" s="11">
        <v>2.8681250092014503</v>
      </c>
      <c r="S14" s="345">
        <f t="shared" si="4"/>
        <v>-9.7524062436343151E-2</v>
      </c>
      <c r="T14" s="345">
        <v>1.2667791684215357</v>
      </c>
      <c r="U14" s="345">
        <f t="shared" si="5"/>
        <v>1.1692551059851926</v>
      </c>
      <c r="V14" s="346">
        <f t="shared" si="6"/>
        <v>2.3995362072063653E-2</v>
      </c>
      <c r="X14" s="10" t="str">
        <f>name!B11</f>
        <v>Construction</v>
      </c>
      <c r="Y14" s="11">
        <v>58.754999999999846</v>
      </c>
      <c r="Z14" s="11">
        <v>70.472999999999871</v>
      </c>
      <c r="AA14" s="345">
        <f t="shared" si="7"/>
        <v>11.718000000000025</v>
      </c>
      <c r="AB14" s="11">
        <v>27.183876814961454</v>
      </c>
      <c r="AC14" s="345">
        <f t="shared" si="8"/>
        <v>38.901876814961483</v>
      </c>
      <c r="AD14" s="348">
        <f t="shared" si="9"/>
        <v>2.5674731035991938E-2</v>
      </c>
    </row>
    <row r="15" spans="1:30" x14ac:dyDescent="0.2">
      <c r="A15" s="10" t="str">
        <f>name!D12</f>
        <v>33 Protective service occupations</v>
      </c>
      <c r="B15" s="11">
        <f t="shared" si="2"/>
        <v>10.928160792216886</v>
      </c>
      <c r="C15" s="11">
        <f t="shared" si="2"/>
        <v>14.605882857531675</v>
      </c>
      <c r="D15" s="11">
        <f t="shared" si="2"/>
        <v>3.6777220653147911</v>
      </c>
      <c r="E15" s="11">
        <f t="shared" si="2"/>
        <v>4.629514248285215</v>
      </c>
      <c r="F15" s="11">
        <f t="shared" si="2"/>
        <v>8.3072363136000043</v>
      </c>
      <c r="G15" s="200">
        <f t="shared" si="3"/>
        <v>2.3826833908870748E-2</v>
      </c>
      <c r="H15" s="11"/>
      <c r="I15" s="10" t="str">
        <f>name!E11</f>
        <v>Process, plant and machine operatives</v>
      </c>
      <c r="J15" s="11">
        <v>32.403930222062556</v>
      </c>
      <c r="K15" s="11">
        <v>36.823278262337638</v>
      </c>
      <c r="L15" s="11">
        <v>4.4193480402750724</v>
      </c>
      <c r="M15" s="11">
        <v>17.064344770331925</v>
      </c>
      <c r="N15" s="11">
        <v>21.483692810607</v>
      </c>
      <c r="O15" s="11"/>
      <c r="P15" s="10" t="str">
        <f>name!D12</f>
        <v>33 Protective service occupations</v>
      </c>
      <c r="Q15" s="11">
        <v>8.0373478678176653</v>
      </c>
      <c r="R15" s="11">
        <v>9.6556833043722445</v>
      </c>
      <c r="S15" s="345">
        <f t="shared" si="4"/>
        <v>1.6183354365545792</v>
      </c>
      <c r="T15" s="345">
        <v>2.5792225988304289</v>
      </c>
      <c r="U15" s="345">
        <f t="shared" si="5"/>
        <v>4.1975580353850077</v>
      </c>
      <c r="V15" s="346">
        <f t="shared" si="6"/>
        <v>1.8727661563734177E-2</v>
      </c>
      <c r="X15" s="10" t="str">
        <f>name!B12</f>
        <v>Wholesale and retail trade</v>
      </c>
      <c r="Y15" s="11">
        <v>128.71599999999992</v>
      </c>
      <c r="Z15" s="11">
        <v>131.40799999999993</v>
      </c>
      <c r="AA15" s="345">
        <f t="shared" si="7"/>
        <v>2.6920000000000073</v>
      </c>
      <c r="AB15" s="11">
        <v>59.81138263948624</v>
      </c>
      <c r="AC15" s="345">
        <f t="shared" si="8"/>
        <v>62.503382639486247</v>
      </c>
      <c r="AD15" s="348">
        <f t="shared" si="9"/>
        <v>2.576874063930612E-2</v>
      </c>
    </row>
    <row r="16" spans="1:30" x14ac:dyDescent="0.2">
      <c r="A16" s="10" t="str">
        <f>name!D13</f>
        <v>34 Culture, media and sports occupations</v>
      </c>
      <c r="B16" s="11">
        <f t="shared" si="2"/>
        <v>17.373980393003993</v>
      </c>
      <c r="C16" s="11">
        <f t="shared" si="2"/>
        <v>19.509669131677249</v>
      </c>
      <c r="D16" s="11">
        <f t="shared" si="2"/>
        <v>2.1356887386732502</v>
      </c>
      <c r="E16" s="11">
        <f t="shared" si="2"/>
        <v>8.4250663134159023</v>
      </c>
      <c r="F16" s="11">
        <f t="shared" si="2"/>
        <v>10.560755052089149</v>
      </c>
      <c r="G16" s="200">
        <f t="shared" si="3"/>
        <v>2.6708022304269496E-2</v>
      </c>
      <c r="H16" s="11"/>
      <c r="I16" s="10" t="str">
        <f>name!E12</f>
        <v>Elementary occupations</v>
      </c>
      <c r="J16" s="11">
        <v>83.56684335478792</v>
      </c>
      <c r="K16" s="11">
        <v>82.726293424503297</v>
      </c>
      <c r="L16" s="11">
        <v>-0.84054993028460578</v>
      </c>
      <c r="M16" s="11">
        <v>40.276572500184045</v>
      </c>
      <c r="N16" s="11">
        <v>39.436022569899443</v>
      </c>
      <c r="O16" s="11"/>
      <c r="P16" s="10" t="str">
        <f>name!D13</f>
        <v>34 Culture, media and sports occupations</v>
      </c>
      <c r="Q16" s="11">
        <v>8.5439219075332034</v>
      </c>
      <c r="R16" s="11">
        <v>10.085413254746801</v>
      </c>
      <c r="S16" s="345">
        <f t="shared" si="4"/>
        <v>1.5414913472135972</v>
      </c>
      <c r="T16" s="345">
        <v>3.6758712056784</v>
      </c>
      <c r="U16" s="345">
        <f t="shared" si="5"/>
        <v>5.2173625528919967</v>
      </c>
      <c r="V16" s="346">
        <f t="shared" si="6"/>
        <v>2.4142617769945085E-2</v>
      </c>
      <c r="X16" s="10" t="str">
        <f>name!B13</f>
        <v>Transport and storage</v>
      </c>
      <c r="Y16" s="11">
        <v>25.495999999999984</v>
      </c>
      <c r="Z16" s="11">
        <v>26.643999999999981</v>
      </c>
      <c r="AA16" s="345">
        <f t="shared" si="7"/>
        <v>1.1479999999999961</v>
      </c>
      <c r="AB16" s="11">
        <v>11.934742306688081</v>
      </c>
      <c r="AC16" s="345">
        <f t="shared" si="8"/>
        <v>13.082742306688077</v>
      </c>
      <c r="AD16" s="348">
        <f t="shared" si="9"/>
        <v>2.5928495438232613E-2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56.947186375839401</v>
      </c>
      <c r="C17" s="11">
        <f t="shared" si="10"/>
        <v>57.552507715755915</v>
      </c>
      <c r="D17" s="11">
        <f t="shared" si="10"/>
        <v>0.6053213399165156</v>
      </c>
      <c r="E17" s="11">
        <f t="shared" si="10"/>
        <v>25.820238202277221</v>
      </c>
      <c r="F17" s="11">
        <f t="shared" si="10"/>
        <v>26.425559542193731</v>
      </c>
      <c r="G17" s="200">
        <f t="shared" si="3"/>
        <v>2.5240635966489178E-2</v>
      </c>
      <c r="H17" s="11"/>
      <c r="O17" s="11"/>
      <c r="P17" s="10" t="str">
        <f>name!D14</f>
        <v>35 Business and public service associate professionals</v>
      </c>
      <c r="Q17" s="11">
        <v>29.350896710958821</v>
      </c>
      <c r="R17" s="11">
        <v>27.729533649481191</v>
      </c>
      <c r="S17" s="345">
        <f t="shared" si="4"/>
        <v>-1.6213630614776307</v>
      </c>
      <c r="T17" s="345">
        <v>10.686761918867052</v>
      </c>
      <c r="U17" s="345">
        <f t="shared" si="5"/>
        <v>9.0653988573894217</v>
      </c>
      <c r="V17" s="346">
        <f t="shared" si="6"/>
        <v>2.0915552572107421E-2</v>
      </c>
      <c r="X17" s="10" t="str">
        <f>name!B14</f>
        <v>Accommodation and food</v>
      </c>
      <c r="Y17" s="11">
        <v>63.258999999999766</v>
      </c>
      <c r="Z17" s="11">
        <v>74.405999999999977</v>
      </c>
      <c r="AA17" s="345">
        <f t="shared" si="7"/>
        <v>11.147000000000212</v>
      </c>
      <c r="AB17" s="11">
        <v>33.943636729068203</v>
      </c>
      <c r="AC17" s="345">
        <f t="shared" si="8"/>
        <v>45.090636729068414</v>
      </c>
      <c r="AD17" s="348">
        <f t="shared" si="9"/>
        <v>2.9051353539211178E-2</v>
      </c>
    </row>
    <row r="18" spans="1:30" x14ac:dyDescent="0.2">
      <c r="A18" s="10" t="str">
        <f>name!D15</f>
        <v>41 Administrative occupations</v>
      </c>
      <c r="B18" s="11">
        <f t="shared" si="10"/>
        <v>67.342920523855952</v>
      </c>
      <c r="C18" s="11">
        <f t="shared" si="10"/>
        <v>56.375020995883219</v>
      </c>
      <c r="D18" s="11">
        <f t="shared" si="10"/>
        <v>-10.967899527972726</v>
      </c>
      <c r="E18" s="11">
        <f t="shared" si="10"/>
        <v>30.207996822038194</v>
      </c>
      <c r="F18" s="11">
        <f t="shared" si="10"/>
        <v>19.240097294065468</v>
      </c>
      <c r="G18" s="200">
        <f t="shared" si="3"/>
        <v>2.5012812539594975E-2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18.213846874717557</v>
      </c>
      <c r="R18" s="11">
        <v>18.082727239591762</v>
      </c>
      <c r="S18" s="345">
        <f t="shared" si="4"/>
        <v>-0.1311196351257955</v>
      </c>
      <c r="T18" s="345">
        <v>6.4590611720288882</v>
      </c>
      <c r="U18" s="345">
        <f t="shared" si="5"/>
        <v>6.3279415369030927</v>
      </c>
      <c r="V18" s="346">
        <f t="shared" si="6"/>
        <v>2.0441025671256163E-2</v>
      </c>
      <c r="X18" s="10" t="str">
        <f>name!B15</f>
        <v>Media</v>
      </c>
      <c r="Y18" s="11">
        <v>4.7079999999999975</v>
      </c>
      <c r="Z18" s="11">
        <v>4.4319999999999995</v>
      </c>
      <c r="AA18" s="345">
        <f t="shared" si="7"/>
        <v>-0.27599999999999802</v>
      </c>
      <c r="AB18" s="11">
        <v>2.1972514652842414</v>
      </c>
      <c r="AC18" s="345">
        <f t="shared" si="8"/>
        <v>1.9212514652842434</v>
      </c>
      <c r="AD18" s="348">
        <f t="shared" si="9"/>
        <v>2.5863401532279839E-2</v>
      </c>
    </row>
    <row r="19" spans="1:30" x14ac:dyDescent="0.2">
      <c r="A19" s="10" t="str">
        <f>name!D16</f>
        <v>42 Secretarial and related occupations</v>
      </c>
      <c r="B19" s="11">
        <f t="shared" si="10"/>
        <v>17.519167948131258</v>
      </c>
      <c r="C19" s="11">
        <f t="shared" si="10"/>
        <v>14.408110741981398</v>
      </c>
      <c r="D19" s="11">
        <f t="shared" si="10"/>
        <v>-3.1110572061498614</v>
      </c>
      <c r="E19" s="11">
        <f t="shared" si="10"/>
        <v>8.9174292773510189</v>
      </c>
      <c r="F19" s="11">
        <f t="shared" si="10"/>
        <v>5.8063720712011566</v>
      </c>
      <c r="G19" s="200">
        <f t="shared" si="3"/>
        <v>2.7809920527552601E-2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1.6867750641341868</v>
      </c>
      <c r="K19" s="11">
        <f t="array" ref="K19:K27">MMULT(aggregation!$B$13:$AA$21,C36:C61)</f>
        <v>2.6030337413914588</v>
      </c>
      <c r="L19" s="11">
        <f t="array" ref="L19:L27">MMULT(aggregation!$B$13:$AA$21,D36:D61)</f>
        <v>0.91625867725727206</v>
      </c>
      <c r="M19" s="11">
        <f t="array" ref="M19:M27">MMULT(aggregation!$B$13:$AA$21,E36:E61)</f>
        <v>1.1995934305092413</v>
      </c>
      <c r="N19" s="11">
        <f t="array" ref="N19:N27">MMULT(aggregation!$B$13:$AA$21,F36:F61)</f>
        <v>2.1158521077665133</v>
      </c>
      <c r="O19" s="11"/>
      <c r="P19" s="10" t="str">
        <f>name!D16</f>
        <v>42 Secretarial and related occupations</v>
      </c>
      <c r="Q19" s="11">
        <v>0.68294275037685936</v>
      </c>
      <c r="R19" s="11">
        <v>1.0863689795232807</v>
      </c>
      <c r="S19" s="345">
        <f t="shared" si="4"/>
        <v>0.40342622914642134</v>
      </c>
      <c r="T19" s="345">
        <v>0.30918764430240336</v>
      </c>
      <c r="U19" s="345">
        <f t="shared" si="5"/>
        <v>0.71261387344882476</v>
      </c>
      <c r="V19" s="346">
        <f t="shared" si="6"/>
        <v>2.5208733172368936E-2</v>
      </c>
      <c r="X19" s="10" t="str">
        <f>name!B16</f>
        <v>Information technology</v>
      </c>
      <c r="Y19" s="11">
        <v>35.743000000000031</v>
      </c>
      <c r="Z19" s="11">
        <v>41.252000000000052</v>
      </c>
      <c r="AA19" s="345">
        <f t="shared" si="7"/>
        <v>5.5090000000000217</v>
      </c>
      <c r="AB19" s="11">
        <v>16.916325790849378</v>
      </c>
      <c r="AC19" s="345">
        <f t="shared" si="8"/>
        <v>22.425325790849399</v>
      </c>
      <c r="AD19" s="348">
        <f t="shared" si="9"/>
        <v>2.6169146889777339E-2</v>
      </c>
    </row>
    <row r="20" spans="1:30" x14ac:dyDescent="0.2">
      <c r="A20" s="10" t="str">
        <f>name!D17</f>
        <v>51 Skilled agricultural and related trades</v>
      </c>
      <c r="B20" s="11">
        <f t="shared" si="10"/>
        <v>8.5302642309451926</v>
      </c>
      <c r="C20" s="11">
        <f t="shared" si="10"/>
        <v>10.402091817273588</v>
      </c>
      <c r="D20" s="11">
        <f t="shared" si="10"/>
        <v>1.8718275863283953</v>
      </c>
      <c r="E20" s="11">
        <f t="shared" si="10"/>
        <v>5.3467625550027016</v>
      </c>
      <c r="F20" s="11">
        <f t="shared" si="10"/>
        <v>7.2185901413310969</v>
      </c>
      <c r="G20" s="200">
        <f t="shared" si="3"/>
        <v>3.2972903655051011E-2</v>
      </c>
      <c r="H20" s="11"/>
      <c r="I20" s="11" t="str">
        <f t="shared" si="11"/>
        <v>Professional occupations</v>
      </c>
      <c r="J20" s="11">
        <v>9.4747442470432404</v>
      </c>
      <c r="K20" s="11">
        <v>13.935321944722178</v>
      </c>
      <c r="L20" s="11">
        <v>4.4605776976789366</v>
      </c>
      <c r="M20" s="11">
        <v>5.5255596779592659</v>
      </c>
      <c r="N20" s="11">
        <v>9.9861373756382026</v>
      </c>
      <c r="O20" s="11"/>
      <c r="P20" s="10" t="str">
        <f>name!D17</f>
        <v>51 Skilled agricultural and related trades</v>
      </c>
      <c r="Q20" s="11">
        <v>6.3821903141850242</v>
      </c>
      <c r="R20" s="11">
        <v>7.2997067610981539</v>
      </c>
      <c r="S20" s="345">
        <f t="shared" si="4"/>
        <v>0.91751644691312961</v>
      </c>
      <c r="T20" s="345">
        <v>3.5042603213073469</v>
      </c>
      <c r="U20" s="345">
        <f t="shared" si="5"/>
        <v>4.4217767682204769</v>
      </c>
      <c r="V20" s="346">
        <f t="shared" si="6"/>
        <v>2.9606739761281808E-2</v>
      </c>
      <c r="X20" s="10" t="str">
        <f>name!B17</f>
        <v>Finance and insurance</v>
      </c>
      <c r="Y20" s="11">
        <v>29.720000000000066</v>
      </c>
      <c r="Z20" s="11">
        <v>28.19100000000002</v>
      </c>
      <c r="AA20" s="345">
        <f t="shared" si="7"/>
        <v>-1.5290000000000461</v>
      </c>
      <c r="AB20" s="11">
        <v>14.035388023612107</v>
      </c>
      <c r="AC20" s="345">
        <f t="shared" si="8"/>
        <v>12.506388023612061</v>
      </c>
      <c r="AD20" s="348">
        <f t="shared" si="9"/>
        <v>2.6121645596164145E-2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23.894045373211299</v>
      </c>
      <c r="C21" s="11">
        <f t="shared" si="10"/>
        <v>24.11851697269416</v>
      </c>
      <c r="D21" s="11">
        <f t="shared" si="10"/>
        <v>0.22447159948286588</v>
      </c>
      <c r="E21" s="11">
        <f t="shared" si="10"/>
        <v>9.3873604273839444</v>
      </c>
      <c r="F21" s="11">
        <f t="shared" si="10"/>
        <v>9.6118320268668107</v>
      </c>
      <c r="G21" s="200">
        <f t="shared" si="3"/>
        <v>2.2337124791290464E-2</v>
      </c>
      <c r="H21" s="11"/>
      <c r="I21" s="11" t="str">
        <f t="shared" si="11"/>
        <v>Associate professional occupations</v>
      </c>
      <c r="J21" s="11">
        <v>1.6312493586107735</v>
      </c>
      <c r="K21" s="11">
        <v>2.482702617204215</v>
      </c>
      <c r="L21" s="11">
        <v>0.85145325859344145</v>
      </c>
      <c r="M21" s="11">
        <v>1.0016179820022948</v>
      </c>
      <c r="N21" s="11">
        <v>1.8530712405957361</v>
      </c>
      <c r="O21" s="11"/>
      <c r="P21" s="10" t="str">
        <f>name!D18</f>
        <v>52 Skilled metal, electrical and electronic trades</v>
      </c>
      <c r="Q21" s="11">
        <v>23.078076954617298</v>
      </c>
      <c r="R21" s="11">
        <v>21.669710409336066</v>
      </c>
      <c r="S21" s="345">
        <f t="shared" si="4"/>
        <v>-1.4083665452812326</v>
      </c>
      <c r="T21" s="345">
        <v>8.3066498199981975</v>
      </c>
      <c r="U21" s="345">
        <f t="shared" si="5"/>
        <v>6.8982832747169649</v>
      </c>
      <c r="V21" s="346">
        <f t="shared" si="6"/>
        <v>2.070736624199343E-2</v>
      </c>
      <c r="X21" s="10" t="str">
        <f>name!B18</f>
        <v>Real estate</v>
      </c>
      <c r="Y21" s="11">
        <v>16.632999999999985</v>
      </c>
      <c r="Z21" s="11">
        <v>16.541999999999987</v>
      </c>
      <c r="AA21" s="345">
        <f t="shared" si="7"/>
        <v>-9.0999999999997527E-2</v>
      </c>
      <c r="AB21" s="11">
        <v>7.9774571873659275</v>
      </c>
      <c r="AC21" s="345">
        <f t="shared" si="8"/>
        <v>7.8864571873659299</v>
      </c>
      <c r="AD21" s="348">
        <f t="shared" si="9"/>
        <v>2.6462937556922306E-2</v>
      </c>
    </row>
    <row r="22" spans="1:30" x14ac:dyDescent="0.2">
      <c r="A22" s="10" t="str">
        <f>name!D19</f>
        <v>53 Skilled construction and building trades</v>
      </c>
      <c r="B22" s="11">
        <f t="shared" si="10"/>
        <v>19.595186540114014</v>
      </c>
      <c r="C22" s="11">
        <f t="shared" si="10"/>
        <v>20.005966005911837</v>
      </c>
      <c r="D22" s="11">
        <f t="shared" si="10"/>
        <v>0.41077946579781943</v>
      </c>
      <c r="E22" s="11">
        <f t="shared" si="10"/>
        <v>8.6422965396759146</v>
      </c>
      <c r="F22" s="11">
        <f t="shared" si="10"/>
        <v>9.0530760054737325</v>
      </c>
      <c r="G22" s="200">
        <f t="shared" si="3"/>
        <v>2.465682885311371E-2</v>
      </c>
      <c r="H22" s="11"/>
      <c r="I22" s="11" t="str">
        <f t="shared" si="11"/>
        <v>Administrative and secretarial occupations</v>
      </c>
      <c r="J22" s="11">
        <v>0.50525801786948654</v>
      </c>
      <c r="K22" s="11">
        <v>0.87824874135608011</v>
      </c>
      <c r="L22" s="11">
        <v>0.37299072348659357</v>
      </c>
      <c r="M22" s="11">
        <v>0.37576259480523316</v>
      </c>
      <c r="N22" s="11">
        <v>0.74875331829182679</v>
      </c>
      <c r="O22" s="11"/>
      <c r="P22" s="10" t="str">
        <f>name!D19</f>
        <v>53 Skilled construction and building trades</v>
      </c>
      <c r="Q22" s="11">
        <v>19.1899200317207</v>
      </c>
      <c r="R22" s="11">
        <v>19.52860034010477</v>
      </c>
      <c r="S22" s="345">
        <f t="shared" si="4"/>
        <v>0.33868030838407037</v>
      </c>
      <c r="T22" s="345">
        <v>8.4230566166046579</v>
      </c>
      <c r="U22" s="345">
        <f t="shared" si="5"/>
        <v>8.7617369249887282</v>
      </c>
      <c r="V22" s="346">
        <f t="shared" si="6"/>
        <v>2.4556714978004601E-2</v>
      </c>
      <c r="X22" s="10" t="str">
        <f>name!B19</f>
        <v>Professional services</v>
      </c>
      <c r="Y22" s="11">
        <v>72.970000000000169</v>
      </c>
      <c r="Z22" s="11">
        <v>81.882000000000119</v>
      </c>
      <c r="AA22" s="345">
        <f t="shared" si="7"/>
        <v>8.9119999999999493</v>
      </c>
      <c r="AB22" s="11">
        <v>37.611435392985882</v>
      </c>
      <c r="AC22" s="345">
        <f t="shared" si="8"/>
        <v>46.523435392985832</v>
      </c>
      <c r="AD22" s="348">
        <f t="shared" si="9"/>
        <v>2.8101181982166379E-2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16.57325560535045</v>
      </c>
      <c r="C23" s="11">
        <f t="shared" si="10"/>
        <v>17.605053762540596</v>
      </c>
      <c r="D23" s="11">
        <f t="shared" si="10"/>
        <v>1.0317981571901442</v>
      </c>
      <c r="E23" s="11">
        <f t="shared" si="10"/>
        <v>7.3745625037702673</v>
      </c>
      <c r="F23" s="11">
        <f t="shared" si="10"/>
        <v>8.4063606609604147</v>
      </c>
      <c r="G23" s="200">
        <f t="shared" si="3"/>
        <v>2.4842691035029674E-2</v>
      </c>
      <c r="H23" s="11"/>
      <c r="I23" s="11" t="str">
        <f t="shared" si="11"/>
        <v>Skilled trades occupations</v>
      </c>
      <c r="J23" s="11">
        <v>0.14922188172977</v>
      </c>
      <c r="K23" s="11">
        <v>0.24328751263831749</v>
      </c>
      <c r="L23" s="11">
        <v>9.4065630908547485E-2</v>
      </c>
      <c r="M23" s="11">
        <v>0.11038136944392495</v>
      </c>
      <c r="N23" s="11">
        <v>0.20444700035247243</v>
      </c>
      <c r="O23" s="11"/>
      <c r="P23" s="10" t="str">
        <f>name!D20</f>
        <v>54 Textiles, printing and other skilled trades</v>
      </c>
      <c r="Q23" s="11">
        <v>9.7382281118193106</v>
      </c>
      <c r="R23" s="11">
        <v>10.172237409550938</v>
      </c>
      <c r="S23" s="345">
        <f t="shared" si="4"/>
        <v>0.43400929773162744</v>
      </c>
      <c r="T23" s="345">
        <v>3.2468646816329829</v>
      </c>
      <c r="U23" s="345">
        <f t="shared" si="5"/>
        <v>3.6808739793646104</v>
      </c>
      <c r="V23" s="346">
        <f t="shared" si="6"/>
        <v>1.9368027022780732E-2</v>
      </c>
      <c r="X23" s="10" t="str">
        <f>name!B20</f>
        <v>Support services</v>
      </c>
      <c r="Y23" s="11">
        <v>53.860999999999933</v>
      </c>
      <c r="Z23" s="11">
        <v>63.991999999999926</v>
      </c>
      <c r="AA23" s="345">
        <f t="shared" si="7"/>
        <v>10.130999999999993</v>
      </c>
      <c r="AB23" s="11">
        <v>27.730373574474484</v>
      </c>
      <c r="AC23" s="345">
        <f t="shared" si="8"/>
        <v>37.861373574474477</v>
      </c>
      <c r="AD23" s="348">
        <f t="shared" si="9"/>
        <v>2.8074661623885389E-2</v>
      </c>
    </row>
    <row r="24" spans="1:30" x14ac:dyDescent="0.2">
      <c r="A24" s="10" t="str">
        <f>name!D21</f>
        <v>61 Caring personal service occupations</v>
      </c>
      <c r="B24" s="11">
        <f t="shared" si="10"/>
        <v>54.621652790665351</v>
      </c>
      <c r="C24" s="11">
        <f t="shared" si="10"/>
        <v>66.772059006995221</v>
      </c>
      <c r="D24" s="11">
        <f t="shared" si="10"/>
        <v>12.15040621632987</v>
      </c>
      <c r="E24" s="11">
        <f t="shared" si="10"/>
        <v>33.903805481652043</v>
      </c>
      <c r="F24" s="11">
        <f t="shared" si="10"/>
        <v>46.054211697981913</v>
      </c>
      <c r="G24" s="200">
        <f t="shared" si="3"/>
        <v>3.2714376930700784E-2</v>
      </c>
      <c r="H24" s="11"/>
      <c r="I24" s="11" t="str">
        <f t="shared" si="11"/>
        <v>Caring, leisure and other service occupations</v>
      </c>
      <c r="J24" s="11">
        <v>0.10366229732764139</v>
      </c>
      <c r="K24" s="11">
        <v>0.19316244420454851</v>
      </c>
      <c r="L24" s="11">
        <v>8.9500146876907119E-2</v>
      </c>
      <c r="M24" s="11">
        <v>8.3963622025322426E-2</v>
      </c>
      <c r="N24" s="11">
        <v>0.17346376890222956</v>
      </c>
      <c r="O24" s="11"/>
      <c r="P24" s="10" t="str">
        <f>name!D21</f>
        <v>61 Caring personal service occupations</v>
      </c>
      <c r="Q24" s="11">
        <v>10.436605415482257</v>
      </c>
      <c r="R24" s="11">
        <v>15.708651630935965</v>
      </c>
      <c r="S24" s="345">
        <f t="shared" si="4"/>
        <v>5.2720462154537078</v>
      </c>
      <c r="T24" s="345">
        <v>6.0262588014393108</v>
      </c>
      <c r="U24" s="345">
        <f t="shared" si="5"/>
        <v>11.298305016893018</v>
      </c>
      <c r="V24" s="346">
        <f t="shared" si="6"/>
        <v>3.085221588560727E-2</v>
      </c>
      <c r="X24" s="10" t="str">
        <f>name!B21</f>
        <v>Public admin. and defence</v>
      </c>
      <c r="Y24" s="11">
        <v>32.316999999999958</v>
      </c>
      <c r="Z24" s="11">
        <v>31.871000000000034</v>
      </c>
      <c r="AA24" s="345">
        <f t="shared" si="7"/>
        <v>-0.44599999999992335</v>
      </c>
      <c r="AB24" s="11">
        <v>15.410505604502745</v>
      </c>
      <c r="AC24" s="345">
        <f t="shared" si="8"/>
        <v>14.964505604502822</v>
      </c>
      <c r="AD24" s="348">
        <f t="shared" si="9"/>
        <v>2.633509571595738E-2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18.693343140144005</v>
      </c>
      <c r="C25" s="11">
        <f t="shared" si="10"/>
        <v>20.008184023690777</v>
      </c>
      <c r="D25" s="11">
        <f t="shared" si="10"/>
        <v>1.3148408835467669</v>
      </c>
      <c r="E25" s="11">
        <f t="shared" si="10"/>
        <v>9.8744502690362541</v>
      </c>
      <c r="F25" s="11">
        <f t="shared" si="10"/>
        <v>11.189291152583023</v>
      </c>
      <c r="G25" s="200">
        <f t="shared" si="3"/>
        <v>2.8677674895821292E-2</v>
      </c>
      <c r="H25" s="11"/>
      <c r="I25" s="11" t="str">
        <f t="shared" si="11"/>
        <v>Sales and customer service occupations</v>
      </c>
      <c r="J25" s="11">
        <v>0.19576520702640932</v>
      </c>
      <c r="K25" s="11">
        <v>0.31278942505811114</v>
      </c>
      <c r="L25" s="11">
        <v>0.11702421803170182</v>
      </c>
      <c r="M25" s="11">
        <v>0.12059599485533029</v>
      </c>
      <c r="N25" s="11">
        <v>0.23762021288703208</v>
      </c>
      <c r="O25" s="11"/>
      <c r="P25" s="10" t="str">
        <f>name!D22</f>
        <v>62 Leisure, travel and related personal service occupations</v>
      </c>
      <c r="Q25" s="11">
        <v>5.3511353851048318</v>
      </c>
      <c r="R25" s="11">
        <v>6.4761832558119323</v>
      </c>
      <c r="S25" s="345">
        <f t="shared" si="4"/>
        <v>1.1250478707071006</v>
      </c>
      <c r="T25" s="345">
        <v>2.5895013982540132</v>
      </c>
      <c r="U25" s="345">
        <f t="shared" si="5"/>
        <v>3.7145492689611137</v>
      </c>
      <c r="V25" s="346">
        <f t="shared" si="6"/>
        <v>2.6661539286503944E-2</v>
      </c>
      <c r="X25" s="10" t="str">
        <f>name!B22</f>
        <v>Education</v>
      </c>
      <c r="Y25" s="11">
        <v>64.379999999999953</v>
      </c>
      <c r="Z25" s="11">
        <v>67.34199999999997</v>
      </c>
      <c r="AA25" s="345">
        <f t="shared" si="7"/>
        <v>2.9620000000000175</v>
      </c>
      <c r="AB25" s="11">
        <v>34.610467301474152</v>
      </c>
      <c r="AC25" s="345">
        <f t="shared" si="8"/>
        <v>37.57246730147417</v>
      </c>
      <c r="AD25" s="348">
        <f t="shared" si="9"/>
        <v>2.9096639777533628E-2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0.96662569985180691</v>
      </c>
      <c r="C26" s="11">
        <f t="shared" si="10"/>
        <v>0.82194761051137433</v>
      </c>
      <c r="D26" s="11">
        <f t="shared" si="10"/>
        <v>-0.1446780893404325</v>
      </c>
      <c r="E26" s="11">
        <f t="shared" si="10"/>
        <v>0.39772438352535733</v>
      </c>
      <c r="F26" s="11">
        <f t="shared" si="10"/>
        <v>0.25304629418492486</v>
      </c>
      <c r="G26" s="200">
        <f t="shared" si="3"/>
        <v>2.3240761597634885E-2</v>
      </c>
      <c r="H26" s="11"/>
      <c r="I26" s="11" t="str">
        <f t="shared" si="11"/>
        <v>Process, plant and machine operatives</v>
      </c>
      <c r="J26" s="11">
        <v>9.7672344399582486E-2</v>
      </c>
      <c r="K26" s="11">
        <v>0.20088971086908725</v>
      </c>
      <c r="L26" s="11">
        <v>0.10321736646950475</v>
      </c>
      <c r="M26" s="11">
        <v>9.241440096059006E-2</v>
      </c>
      <c r="N26" s="11">
        <v>0.19563176743009481</v>
      </c>
      <c r="O26" s="11"/>
      <c r="P26" s="10" t="str">
        <f>name!D23</f>
        <v>63 Community and civil enforcement occupations</v>
      </c>
      <c r="Q26" s="11">
        <v>0.72422316795501906</v>
      </c>
      <c r="R26" s="11">
        <v>0.51047847213817787</v>
      </c>
      <c r="S26" s="345">
        <f t="shared" si="4"/>
        <v>-0.21374469581684119</v>
      </c>
      <c r="T26" s="345">
        <v>0.20563955942687345</v>
      </c>
      <c r="U26" s="345">
        <f t="shared" si="5"/>
        <v>-8.1051363899677376E-3</v>
      </c>
      <c r="V26" s="346">
        <f t="shared" si="6"/>
        <v>1.6802085728046423E-2</v>
      </c>
      <c r="X26" s="10" t="str">
        <f>name!B23</f>
        <v>Health and social work</v>
      </c>
      <c r="Y26" s="11">
        <v>98.568000000000083</v>
      </c>
      <c r="Z26" s="11">
        <v>113.46300000000012</v>
      </c>
      <c r="AA26" s="345">
        <f t="shared" si="7"/>
        <v>14.895000000000039</v>
      </c>
      <c r="AB26" s="11">
        <v>58.602452064188071</v>
      </c>
      <c r="AC26" s="345">
        <f t="shared" si="8"/>
        <v>73.49745206418811</v>
      </c>
      <c r="AD26" s="348">
        <f t="shared" si="9"/>
        <v>3.1594450533815488E-2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49.480287032712454</v>
      </c>
      <c r="C27" s="11">
        <f t="shared" si="12"/>
        <v>43.747348898020128</v>
      </c>
      <c r="D27" s="11">
        <f t="shared" si="12"/>
        <v>-5.7329381346923247</v>
      </c>
      <c r="E27" s="11">
        <f t="shared" si="12"/>
        <v>20.010276955399871</v>
      </c>
      <c r="F27" s="11">
        <f t="shared" si="12"/>
        <v>14.27733882070754</v>
      </c>
      <c r="G27" s="200">
        <f t="shared" si="3"/>
        <v>2.289936359911926E-2</v>
      </c>
      <c r="H27" s="11"/>
      <c r="I27" s="11" t="str">
        <f t="shared" si="11"/>
        <v>Elementary occupations</v>
      </c>
      <c r="J27" s="11">
        <v>6.2760939903974938E-2</v>
      </c>
      <c r="K27" s="11">
        <v>9.909306528425206E-2</v>
      </c>
      <c r="L27" s="11">
        <v>3.6332125380277122E-2</v>
      </c>
      <c r="M27" s="11">
        <v>4.7449405425403358E-2</v>
      </c>
      <c r="N27" s="11">
        <v>8.3781530805680474E-2</v>
      </c>
      <c r="O27" s="11"/>
      <c r="P27" s="10" t="str">
        <f>name!D24</f>
        <v>71 Sales occupations</v>
      </c>
      <c r="Q27" s="11">
        <v>22.203568308879717</v>
      </c>
      <c r="R27" s="11">
        <v>21.004908799570984</v>
      </c>
      <c r="S27" s="345">
        <f t="shared" si="4"/>
        <v>-1.1986595093087331</v>
      </c>
      <c r="T27" s="345">
        <v>7.0730520848447815</v>
      </c>
      <c r="U27" s="345">
        <f t="shared" si="5"/>
        <v>5.8743925755360484</v>
      </c>
      <c r="V27" s="346">
        <f t="shared" si="6"/>
        <v>1.8606737456787092E-2</v>
      </c>
      <c r="X27" s="10" t="str">
        <f>name!B24</f>
        <v>Arts and entertainment</v>
      </c>
      <c r="Y27" s="11">
        <v>21.54500000000003</v>
      </c>
      <c r="Z27" s="11">
        <v>26.778999999999989</v>
      </c>
      <c r="AA27" s="345">
        <f t="shared" si="7"/>
        <v>5.2339999999999591</v>
      </c>
      <c r="AB27" s="11">
        <v>12.268300294596678</v>
      </c>
      <c r="AC27" s="345">
        <f t="shared" si="8"/>
        <v>17.502300294596637</v>
      </c>
      <c r="AD27" s="348">
        <f t="shared" si="9"/>
        <v>3.0503341136134177E-2</v>
      </c>
    </row>
    <row r="28" spans="1:30" x14ac:dyDescent="0.2">
      <c r="A28" s="10" t="str">
        <f>name!D25</f>
        <v>72 Customer service occupations</v>
      </c>
      <c r="B28" s="11">
        <f t="shared" si="12"/>
        <v>12.819035034351632</v>
      </c>
      <c r="C28" s="11">
        <f t="shared" si="12"/>
        <v>18.54134789025241</v>
      </c>
      <c r="D28" s="11">
        <f t="shared" si="12"/>
        <v>5.7223128559007783</v>
      </c>
      <c r="E28" s="11">
        <f t="shared" si="12"/>
        <v>7.6603745449251255</v>
      </c>
      <c r="F28" s="11">
        <f t="shared" si="12"/>
        <v>13.382687400825903</v>
      </c>
      <c r="G28" s="200">
        <f t="shared" si="3"/>
        <v>3.1725441033397139E-2</v>
      </c>
      <c r="H28" s="11"/>
      <c r="O28" s="11"/>
      <c r="P28" s="10" t="str">
        <f>name!D25</f>
        <v>72 Customer service occupations</v>
      </c>
      <c r="Q28" s="11">
        <v>4.368998753161061</v>
      </c>
      <c r="R28" s="11">
        <v>7.2321216076680583</v>
      </c>
      <c r="S28" s="345">
        <f t="shared" si="4"/>
        <v>2.8631228545069973</v>
      </c>
      <c r="T28" s="345">
        <v>2.1290117538543738</v>
      </c>
      <c r="U28" s="345">
        <f t="shared" si="5"/>
        <v>4.9921346083613711</v>
      </c>
      <c r="V28" s="346">
        <f t="shared" si="6"/>
        <v>2.6817431063558717E-2</v>
      </c>
      <c r="X28" s="10" t="str">
        <f>name!B25</f>
        <v>Other services</v>
      </c>
      <c r="Y28" s="11">
        <v>26.764999999999993</v>
      </c>
      <c r="Z28" s="11">
        <v>26.46999999999997</v>
      </c>
      <c r="AA28" s="345">
        <f t="shared" si="7"/>
        <v>-0.29500000000002302</v>
      </c>
      <c r="AB28" s="11">
        <v>13.612003200761528</v>
      </c>
      <c r="AC28" s="345">
        <f t="shared" si="8"/>
        <v>13.317003200761505</v>
      </c>
      <c r="AD28" s="348">
        <f t="shared" si="9"/>
        <v>2.7790160417939358E-2</v>
      </c>
    </row>
    <row r="29" spans="1:30" x14ac:dyDescent="0.2">
      <c r="A29" s="10" t="str">
        <f>name!D26</f>
        <v>81 Process, plant and machine operatives</v>
      </c>
      <c r="B29" s="11">
        <f t="shared" si="12"/>
        <v>11.272802053261007</v>
      </c>
      <c r="C29" s="11">
        <f t="shared" si="12"/>
        <v>13.725400387923255</v>
      </c>
      <c r="D29" s="11">
        <f t="shared" si="12"/>
        <v>2.4525983346622486</v>
      </c>
      <c r="E29" s="11">
        <f t="shared" si="12"/>
        <v>5.138125442110332</v>
      </c>
      <c r="F29" s="11">
        <f t="shared" si="12"/>
        <v>7.5907237767725801</v>
      </c>
      <c r="G29" s="200">
        <f t="shared" si="3"/>
        <v>2.5353023508742911E-2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9.3018360766481258</v>
      </c>
      <c r="R29" s="11">
        <v>11.375911297633651</v>
      </c>
      <c r="S29" s="345">
        <f t="shared" si="4"/>
        <v>2.0740752209855255</v>
      </c>
      <c r="T29" s="345">
        <v>4.0628311901340579</v>
      </c>
      <c r="U29" s="345">
        <f t="shared" si="5"/>
        <v>6.1369064111195835</v>
      </c>
      <c r="V29" s="346">
        <f t="shared" si="6"/>
        <v>2.4454398108636255E-2</v>
      </c>
      <c r="X29" s="231" t="str">
        <f>name!B3</f>
        <v>All industries</v>
      </c>
      <c r="Y29" s="34">
        <f>SUM(Y7:Y28)</f>
        <v>811.53599999999994</v>
      </c>
      <c r="Z29" s="34">
        <f>SUM(Z7:Z28)</f>
        <v>877.87200000000007</v>
      </c>
      <c r="AA29" s="349">
        <f t="shared" si="7"/>
        <v>66.336000000000126</v>
      </c>
      <c r="AB29" s="34">
        <f>SUM(AB7:AB28)</f>
        <v>406.96628883609367</v>
      </c>
      <c r="AC29" s="349">
        <f t="shared" si="8"/>
        <v>473.30228883609379</v>
      </c>
      <c r="AD29" s="350">
        <f t="shared" si="9"/>
        <v>2.746705150642903E-2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21.131128168801553</v>
      </c>
      <c r="C30" s="11">
        <f t="shared" si="12"/>
        <v>23.09787787441438</v>
      </c>
      <c r="D30" s="11">
        <f t="shared" si="12"/>
        <v>1.9667497056128238</v>
      </c>
      <c r="E30" s="11">
        <f t="shared" si="12"/>
        <v>11.926219328221594</v>
      </c>
      <c r="F30" s="11">
        <f t="shared" si="12"/>
        <v>13.892969033834419</v>
      </c>
      <c r="G30" s="200">
        <f t="shared" si="3"/>
        <v>3.0282574658386352E-2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14.141114006363351</v>
      </c>
      <c r="K30" s="11">
        <f t="array" ref="K30:K38">MMULT(aggregation!$B$13:$AA$21,C65:C90)</f>
        <v>21.493470938798929</v>
      </c>
      <c r="L30" s="11">
        <f t="array" ref="L30:L38">MMULT(aggregation!$B$13:$AA$21,D65:D90)</f>
        <v>7.3523569324355798</v>
      </c>
      <c r="M30" s="11">
        <f t="array" ref="M30:M38">MMULT(aggregation!$B$13:$AA$21,E65:E90)</f>
        <v>9.9346150276071956</v>
      </c>
      <c r="N30" s="11">
        <f t="array" ref="N30:N38">MMULT(aggregation!$B$13:$AA$21,F65:F90)</f>
        <v>17.286971960042777</v>
      </c>
      <c r="O30" s="11"/>
      <c r="P30" s="10" t="str">
        <f>name!D27</f>
        <v>82 Transport and mobile machine drivers and operatives</v>
      </c>
      <c r="Q30" s="11">
        <v>19.296448434930202</v>
      </c>
      <c r="R30" s="11">
        <v>19.917167353060119</v>
      </c>
      <c r="S30" s="345">
        <f t="shared" si="4"/>
        <v>0.62071891812991709</v>
      </c>
      <c r="T30" s="345">
        <v>10.285979570344958</v>
      </c>
      <c r="U30" s="345">
        <f t="shared" si="5"/>
        <v>10.906698488474875</v>
      </c>
      <c r="V30" s="346">
        <f t="shared" si="6"/>
        <v>2.8893512498956442E-2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8.6653751863802562</v>
      </c>
      <c r="C31" s="11">
        <f t="shared" si="12"/>
        <v>7.0584681030259873</v>
      </c>
      <c r="D31" s="11">
        <f t="shared" si="12"/>
        <v>-1.6069070833542705</v>
      </c>
      <c r="E31" s="11">
        <f t="shared" si="12"/>
        <v>2.7358273378792162</v>
      </c>
      <c r="F31" s="11">
        <f t="shared" si="12"/>
        <v>1.1289202545249457</v>
      </c>
      <c r="G31" s="200">
        <f t="shared" si="3"/>
        <v>1.8460568711338832E-2</v>
      </c>
      <c r="H31" s="11"/>
      <c r="I31" s="11" t="str">
        <f>I20</f>
        <v>Professional occupations</v>
      </c>
      <c r="J31" s="11">
        <v>52.344361211139784</v>
      </c>
      <c r="K31" s="11">
        <v>76.126217540057723</v>
      </c>
      <c r="L31" s="11">
        <v>23.781856328917939</v>
      </c>
      <c r="M31" s="11">
        <v>31.932693522537278</v>
      </c>
      <c r="N31" s="11">
        <v>55.714549851455217</v>
      </c>
      <c r="O31" s="11"/>
      <c r="P31" s="10" t="str">
        <f>name!D28</f>
        <v>91 Elementary trades and related occupations</v>
      </c>
      <c r="Q31" s="11">
        <v>7.1206130982569098</v>
      </c>
      <c r="R31" s="11">
        <v>5.7675720534012482</v>
      </c>
      <c r="S31" s="345">
        <f t="shared" si="4"/>
        <v>-1.3530410448556616</v>
      </c>
      <c r="T31" s="345">
        <v>1.9698721269346595</v>
      </c>
      <c r="U31" s="345">
        <f t="shared" si="5"/>
        <v>0.61683108207899795</v>
      </c>
      <c r="V31" s="346">
        <f t="shared" si="6"/>
        <v>1.64155760355571E-2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74.901468168407661</v>
      </c>
      <c r="C32" s="11">
        <f t="shared" si="12"/>
        <v>75.667825321477309</v>
      </c>
      <c r="D32" s="11">
        <f t="shared" si="12"/>
        <v>0.76635715306966468</v>
      </c>
      <c r="E32" s="11">
        <f t="shared" si="12"/>
        <v>37.54074516230483</v>
      </c>
      <c r="F32" s="11">
        <f t="shared" si="12"/>
        <v>38.3071023153745</v>
      </c>
      <c r="G32" s="200">
        <f t="shared" ref="G32" si="13">IF(B32&gt;0,(1+(E32/B32))^(1/($C$6-$B$6))-1,0)</f>
        <v>2.7454512042349499E-2</v>
      </c>
      <c r="H32" s="11"/>
      <c r="I32" s="11" t="str">
        <f>I21</f>
        <v>Associate professional occupations</v>
      </c>
      <c r="J32" s="11">
        <v>17.216967065556862</v>
      </c>
      <c r="K32" s="11">
        <v>24.576770313190472</v>
      </c>
      <c r="L32" s="11">
        <v>7.3598032476336126</v>
      </c>
      <c r="M32" s="11">
        <v>10.26157490123636</v>
      </c>
      <c r="N32" s="11">
        <v>17.621378148869972</v>
      </c>
      <c r="O32" s="11"/>
      <c r="P32" s="10" t="str">
        <f>name!D29</f>
        <v>92 Elementary administration and service occupations</v>
      </c>
      <c r="Q32" s="11">
        <v>34.6513922769876</v>
      </c>
      <c r="R32" s="11">
        <v>35.627399209486647</v>
      </c>
      <c r="S32" s="345">
        <f t="shared" ref="S32" si="14">R32-Q32</f>
        <v>0.9760069324990468</v>
      </c>
      <c r="T32" s="345">
        <v>14.363641462758759</v>
      </c>
      <c r="U32" s="345">
        <f>SUM(S32:T32)</f>
        <v>15.339648395257806</v>
      </c>
      <c r="V32" s="346">
        <f t="shared" ref="V32" si="15">IF(Q32&gt;0,(1+(T32/Q32))^(1/($C$6-$B$6))-1,0)</f>
        <v>2.3388599063663973E-2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811.53599999999994</v>
      </c>
      <c r="C33" s="11">
        <f>SUM(C62,C91,C120,C149,C178,C207,C236,C265,C294)</f>
        <v>877.87200000000018</v>
      </c>
      <c r="D33" s="11">
        <f t="shared" si="12"/>
        <v>66.336000000000254</v>
      </c>
      <c r="E33" s="11">
        <f t="shared" si="12"/>
        <v>406.96628883609361</v>
      </c>
      <c r="F33" s="11">
        <f t="shared" si="12"/>
        <v>473.30228883609408</v>
      </c>
      <c r="G33" s="200">
        <f t="shared" si="3"/>
        <v>2.746705150642903E-2</v>
      </c>
      <c r="H33" s="11"/>
      <c r="I33" s="11" t="str">
        <f>I22</f>
        <v>Administrative and secretarial occupations</v>
      </c>
      <c r="J33" s="11">
        <v>6.0105694772740925</v>
      </c>
      <c r="K33" s="11">
        <v>9.1669649177459629</v>
      </c>
      <c r="L33" s="11">
        <v>3.1563954404718708</v>
      </c>
      <c r="M33" s="11">
        <v>4.2118682509952201</v>
      </c>
      <c r="N33" s="11">
        <v>7.3682636914670914</v>
      </c>
      <c r="O33" s="11"/>
      <c r="P33" s="10" t="str">
        <f>name!D3</f>
        <v>All occupations</v>
      </c>
      <c r="Q33" s="11">
        <f>SUM(Q7:Q32)</f>
        <v>411.19958045879838</v>
      </c>
      <c r="R33" s="11">
        <f>SUM(R7:R32)</f>
        <v>443.62555946594102</v>
      </c>
      <c r="S33" s="345">
        <f>R33-Q33</f>
        <v>32.425979007142644</v>
      </c>
      <c r="T33" s="11">
        <f>SUM(T7:T32)</f>
        <v>172.00283934051606</v>
      </c>
      <c r="U33" s="345">
        <f>SUM(S33:T33)</f>
        <v>204.42881834765871</v>
      </c>
      <c r="V33" s="346">
        <f t="shared" si="6"/>
        <v>2.3570538244403805E-2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1.7447305544276823</v>
      </c>
      <c r="K34" s="11">
        <v>3.3810763692197532</v>
      </c>
      <c r="L34" s="11">
        <v>1.6363458147920706</v>
      </c>
      <c r="M34" s="11">
        <v>1.369523744497243</v>
      </c>
      <c r="N34" s="11">
        <v>3.0058695592893137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3.3406712890015022</v>
      </c>
      <c r="K35" s="11">
        <v>6.1507188350137341</v>
      </c>
      <c r="L35" s="11">
        <v>2.8100475460122314</v>
      </c>
      <c r="M35" s="11">
        <v>2.8590426422730024</v>
      </c>
      <c r="N35" s="11">
        <v>5.6690901882852334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1.2576604116261627</v>
      </c>
      <c r="C36" s="11">
        <v>1.7572739588791262</v>
      </c>
      <c r="D36" s="11">
        <f>C36-B36</f>
        <v>0.49961354725296347</v>
      </c>
      <c r="E36" s="11">
        <v>0.7839411466718369</v>
      </c>
      <c r="F36" s="11">
        <f>SUM(D36:E36)</f>
        <v>1.2835546939248004</v>
      </c>
      <c r="G36" s="200">
        <f>IF(B36&gt;0,(1+(E36/B36))^(1/($C$6-$B$6))-1,0)</f>
        <v>3.2826026227819272E-2</v>
      </c>
      <c r="I36" s="11" t="str">
        <f t="shared" si="17"/>
        <v>Sales and customer service occupations</v>
      </c>
      <c r="J36" s="11">
        <v>2.830490666907254</v>
      </c>
      <c r="K36" s="11">
        <v>4.8021933699341961</v>
      </c>
      <c r="L36" s="11">
        <v>1.9717027030269414</v>
      </c>
      <c r="M36" s="11">
        <v>1.8531611721111338</v>
      </c>
      <c r="N36" s="11">
        <v>3.824863875138075</v>
      </c>
      <c r="P36" s="10" t="str">
        <f>name!D4</f>
        <v>11 Corporate managers and directors</v>
      </c>
      <c r="Q36" s="11">
        <v>25.552910838763033</v>
      </c>
      <c r="R36" s="11">
        <v>29.761598224984777</v>
      </c>
      <c r="S36" s="345">
        <f>R36-Q36</f>
        <v>4.2086873862217438</v>
      </c>
      <c r="T36" s="345">
        <v>15.779407044821264</v>
      </c>
      <c r="U36" s="345">
        <f>SUM(S36:T36)</f>
        <v>19.98809443104301</v>
      </c>
      <c r="V36" s="346">
        <f>IF(Q36&gt;0,(1+(T36/Q36))^(1/($C$6-$B$6))-1,0)</f>
        <v>3.2579008834755285E-2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0.42911465250802416</v>
      </c>
      <c r="C37" s="11">
        <v>0.84575978251233275</v>
      </c>
      <c r="D37" s="11">
        <f t="shared" ref="D37:D60" si="25">C37-B37</f>
        <v>0.41664513000430858</v>
      </c>
      <c r="E37" s="11">
        <v>0.41565228383740432</v>
      </c>
      <c r="F37" s="11">
        <f t="shared" ref="F37:F60" si="26">SUM(D37:E37)</f>
        <v>0.83229741384171296</v>
      </c>
      <c r="G37" s="200">
        <f t="shared" ref="G37:G62" si="27">IF(B37&gt;0,(1+(E37/B37))^(1/($C$6-$B$6))-1,0)</f>
        <v>4.6190818347533025E-2</v>
      </c>
      <c r="I37" s="11" t="str">
        <f t="shared" si="17"/>
        <v>Process, plant and machine operatives</v>
      </c>
      <c r="J37" s="11">
        <v>0.77787044881306167</v>
      </c>
      <c r="K37" s="11">
        <v>1.4890594761063227</v>
      </c>
      <c r="L37" s="11">
        <v>0.71118902729326106</v>
      </c>
      <c r="M37" s="11">
        <v>0.67195902539168206</v>
      </c>
      <c r="N37" s="11">
        <v>1.3831480526849431</v>
      </c>
      <c r="P37" s="10" t="str">
        <f>name!D5</f>
        <v>12 Other managers and proprietors</v>
      </c>
      <c r="Q37" s="11">
        <v>13.145220772314287</v>
      </c>
      <c r="R37" s="11">
        <v>19.256548928910846</v>
      </c>
      <c r="S37" s="345">
        <f t="shared" ref="S37:S60" si="28">R37-Q37</f>
        <v>6.1113281565965583</v>
      </c>
      <c r="T37" s="345">
        <v>10.944567164440805</v>
      </c>
      <c r="U37" s="345">
        <f t="shared" ref="U37:U60" si="29">SUM(S37:T37)</f>
        <v>17.055895321037362</v>
      </c>
      <c r="V37" s="346">
        <f t="shared" ref="V37:V62" si="30">IF(Q37&gt;0,(1+(T37/Q37))^(1/($C$6-$B$6))-1,0)</f>
        <v>4.1208423228271229E-2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3.131662919944092</v>
      </c>
      <c r="C38" s="11">
        <v>4.4744428048983531</v>
      </c>
      <c r="D38" s="11">
        <f t="shared" si="25"/>
        <v>1.3427798849542611</v>
      </c>
      <c r="E38" s="11">
        <v>1.459906009438237</v>
      </c>
      <c r="F38" s="11">
        <f t="shared" si="26"/>
        <v>2.8026858943924982</v>
      </c>
      <c r="G38" s="200">
        <f t="shared" si="27"/>
        <v>2.5838686584981563E-2</v>
      </c>
      <c r="I38" s="11" t="str">
        <f t="shared" si="17"/>
        <v>Elementary occupations</v>
      </c>
      <c r="J38" s="11">
        <v>2.359510816750503</v>
      </c>
      <c r="K38" s="11">
        <v>4.4515529531667468</v>
      </c>
      <c r="L38" s="11">
        <v>2.0920421364162438</v>
      </c>
      <c r="M38" s="11">
        <v>1.9563793460436787</v>
      </c>
      <c r="N38" s="11">
        <v>4.0484214824599229</v>
      </c>
      <c r="P38" s="10" t="str">
        <f>name!D6</f>
        <v>21 Science, research, engineering and technology professionals</v>
      </c>
      <c r="Q38" s="11">
        <v>14.010702226688549</v>
      </c>
      <c r="R38" s="11">
        <v>19.510488967482555</v>
      </c>
      <c r="S38" s="345">
        <f t="shared" si="28"/>
        <v>5.499786740794006</v>
      </c>
      <c r="T38" s="345">
        <v>8.7820403641914027</v>
      </c>
      <c r="U38" s="345">
        <f t="shared" si="29"/>
        <v>14.281827104985409</v>
      </c>
      <c r="V38" s="346">
        <f t="shared" si="30"/>
        <v>3.2973338164387078E-2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2.0794246778828711</v>
      </c>
      <c r="C39" s="11">
        <v>3.2614400284177241</v>
      </c>
      <c r="D39" s="11">
        <f t="shared" si="25"/>
        <v>1.182015350534853</v>
      </c>
      <c r="E39" s="11">
        <v>1.3903416543579803</v>
      </c>
      <c r="F39" s="11">
        <f t="shared" si="26"/>
        <v>2.572357004892833</v>
      </c>
      <c r="G39" s="200">
        <f t="shared" si="27"/>
        <v>3.4722284199060649E-2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25.586018687934246</v>
      </c>
      <c r="R39" s="11">
        <v>30.001450312004263</v>
      </c>
      <c r="S39" s="345">
        <f t="shared" si="28"/>
        <v>4.4154316240700169</v>
      </c>
      <c r="T39" s="345">
        <v>16.407902733503917</v>
      </c>
      <c r="U39" s="345">
        <f t="shared" si="29"/>
        <v>20.823334357573934</v>
      </c>
      <c r="V39" s="346">
        <f t="shared" si="30"/>
        <v>3.3583532248458337E-2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3.0280035690753757</v>
      </c>
      <c r="C40" s="11">
        <v>4.0764260666504386</v>
      </c>
      <c r="D40" s="11">
        <f>C40-B40</f>
        <v>1.0484224975750629</v>
      </c>
      <c r="E40" s="11">
        <v>1.8294912685361002</v>
      </c>
      <c r="F40" s="11">
        <f>SUM(D40:E40)</f>
        <v>2.8779137661111633</v>
      </c>
      <c r="G40" s="200">
        <f>IF(B40&gt;0,(1+(E40/B40))^(1/($C$6-$B$6))-1,0)</f>
        <v>3.2009585215558856E-2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23.586779688562892</v>
      </c>
      <c r="R40" s="11">
        <v>26.40631915791997</v>
      </c>
      <c r="S40" s="345">
        <f t="shared" si="28"/>
        <v>2.8195394693570783</v>
      </c>
      <c r="T40" s="345">
        <v>13.785686107650568</v>
      </c>
      <c r="U40" s="345">
        <f t="shared" si="29"/>
        <v>16.605225577007644</v>
      </c>
      <c r="V40" s="346">
        <f t="shared" si="30"/>
        <v>3.1158770877321551E-2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1.2356530801409007</v>
      </c>
      <c r="C41" s="11">
        <v>2.1230130447556603</v>
      </c>
      <c r="D41" s="11">
        <f t="shared" si="25"/>
        <v>0.88735996461475963</v>
      </c>
      <c r="E41" s="11">
        <v>0.84582074562694842</v>
      </c>
      <c r="F41" s="11">
        <f t="shared" si="26"/>
        <v>1.7331807102417081</v>
      </c>
      <c r="G41" s="200">
        <f t="shared" si="27"/>
        <v>3.5376475320163081E-2</v>
      </c>
      <c r="I41" s="11" t="str">
        <f>I30</f>
        <v>Managers, directors and senior officials</v>
      </c>
      <c r="J41" s="11">
        <f t="array" ref="J41:J49">MMULT(aggregation!$B$13:$AA$21,B94:B119)</f>
        <v>28.856826116658411</v>
      </c>
      <c r="K41" s="11">
        <f t="array" ref="K41:K49">MMULT(aggregation!$B$13:$AA$21,C94:C119)</f>
        <v>35.905737917245617</v>
      </c>
      <c r="L41" s="11">
        <f t="array" ref="L41:L49">MMULT(aggregation!$B$13:$AA$21,D94:D119)</f>
        <v>7.0489118005872058</v>
      </c>
      <c r="M41" s="11">
        <f t="array" ref="M41:M49">MMULT(aggregation!$B$13:$AA$21,E94:E119)</f>
        <v>18.966979627579398</v>
      </c>
      <c r="N41" s="11">
        <f t="array" ref="N41:N49">MMULT(aggregation!$B$13:$AA$21,F94:F119)</f>
        <v>26.015891428166604</v>
      </c>
      <c r="P41" s="10" t="str">
        <f>name!D9</f>
        <v>24 Business, media and public service professionals</v>
      </c>
      <c r="Q41" s="11">
        <v>27.320306287794757</v>
      </c>
      <c r="R41" s="11">
        <v>34.72689411812879</v>
      </c>
      <c r="S41" s="345">
        <f t="shared" si="28"/>
        <v>7.4065878303340327</v>
      </c>
      <c r="T41" s="345">
        <v>17.073651863397341</v>
      </c>
      <c r="U41" s="345">
        <f t="shared" si="29"/>
        <v>24.480239693731374</v>
      </c>
      <c r="V41" s="346">
        <f t="shared" si="30"/>
        <v>3.2894314678338255E-2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0.40330911479918269</v>
      </c>
      <c r="C42" s="11">
        <v>0.61840895562686859</v>
      </c>
      <c r="D42" s="11">
        <f t="shared" si="25"/>
        <v>0.21509984082768591</v>
      </c>
      <c r="E42" s="11">
        <v>0.23257518512551534</v>
      </c>
      <c r="F42" s="11">
        <f t="shared" si="26"/>
        <v>0.44767502595320124</v>
      </c>
      <c r="G42" s="200">
        <f t="shared" si="27"/>
        <v>3.0819608017710109E-2</v>
      </c>
      <c r="I42" s="11" t="str">
        <f>I31</f>
        <v>Professional occupations</v>
      </c>
      <c r="J42" s="11">
        <v>65.322194358712807</v>
      </c>
      <c r="K42" s="11">
        <v>74.794454265020391</v>
      </c>
      <c r="L42" s="11">
        <v>9.4722599063075794</v>
      </c>
      <c r="M42" s="11">
        <v>34.804626686004802</v>
      </c>
      <c r="N42" s="11">
        <v>44.276886592312387</v>
      </c>
      <c r="P42" s="10" t="str">
        <f>name!D10</f>
        <v>31 Science, engineering and technology associate professionals</v>
      </c>
      <c r="Q42" s="11">
        <v>5.0609818839265008</v>
      </c>
      <c r="R42" s="11">
        <v>6.1731545847962055</v>
      </c>
      <c r="S42" s="345">
        <f t="shared" si="28"/>
        <v>1.1121727008697047</v>
      </c>
      <c r="T42" s="345">
        <v>2.766107404665342</v>
      </c>
      <c r="U42" s="345">
        <f t="shared" si="29"/>
        <v>3.8782801055350467</v>
      </c>
      <c r="V42" s="346">
        <f t="shared" si="30"/>
        <v>2.9495297087118066E-2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7.5567492524598878E-2</v>
      </c>
      <c r="C43" s="11">
        <v>0.13626818500334575</v>
      </c>
      <c r="D43" s="11">
        <f t="shared" si="25"/>
        <v>6.0700692478746876E-2</v>
      </c>
      <c r="E43" s="11">
        <v>6.5954918416271852E-2</v>
      </c>
      <c r="F43" s="11">
        <f t="shared" si="26"/>
        <v>0.12665561089501873</v>
      </c>
      <c r="G43" s="200">
        <f t="shared" si="27"/>
        <v>4.2715942719709687E-2</v>
      </c>
      <c r="I43" s="11" t="str">
        <f>I32</f>
        <v>Associate professional occupations</v>
      </c>
      <c r="J43" s="11">
        <v>35.228630559817546</v>
      </c>
      <c r="K43" s="11">
        <v>41.184217392992593</v>
      </c>
      <c r="L43" s="11">
        <v>5.9555868331750501</v>
      </c>
      <c r="M43" s="11">
        <v>18.950063608858265</v>
      </c>
      <c r="N43" s="11">
        <v>24.905650442033316</v>
      </c>
      <c r="P43" s="10" t="str">
        <f>name!D11</f>
        <v>32 Health and social care associate professionals</v>
      </c>
      <c r="Q43" s="11">
        <v>11.489806539125089</v>
      </c>
      <c r="R43" s="11">
        <v>13.317082149783246</v>
      </c>
      <c r="S43" s="345">
        <f t="shared" si="28"/>
        <v>1.8272756106581571</v>
      </c>
      <c r="T43" s="345">
        <v>7.3820349458941017</v>
      </c>
      <c r="U43" s="345">
        <f t="shared" si="29"/>
        <v>9.2093105565522588</v>
      </c>
      <c r="V43" s="346">
        <f t="shared" si="30"/>
        <v>3.3633963103889108E-2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3.8316591544490117E-2</v>
      </c>
      <c r="C44" s="11">
        <v>8.3548162211262184E-2</v>
      </c>
      <c r="D44" s="11">
        <f t="shared" si="25"/>
        <v>4.5231570666772067E-2</v>
      </c>
      <c r="E44" s="11">
        <v>2.1487485115400464E-2</v>
      </c>
      <c r="F44" s="11">
        <f t="shared" si="26"/>
        <v>6.6719055782172534E-2</v>
      </c>
      <c r="G44" s="200">
        <f t="shared" si="27"/>
        <v>3.0124211384958688E-2</v>
      </c>
      <c r="I44" s="11" t="str">
        <f>I33</f>
        <v>Administrative and secretarial occupations</v>
      </c>
      <c r="J44" s="11">
        <v>17.426265795899393</v>
      </c>
      <c r="K44" s="11">
        <v>23.636232199375854</v>
      </c>
      <c r="L44" s="11">
        <v>6.2099664034764626</v>
      </c>
      <c r="M44" s="11">
        <v>11.512095606235293</v>
      </c>
      <c r="N44" s="11">
        <v>17.722062009711756</v>
      </c>
      <c r="P44" s="10" t="str">
        <f>name!D12</f>
        <v>33 Protective service occupations</v>
      </c>
      <c r="Q44" s="11">
        <v>2.8908129243992184</v>
      </c>
      <c r="R44" s="11">
        <v>4.9501995531594352</v>
      </c>
      <c r="S44" s="345">
        <f t="shared" si="28"/>
        <v>2.0593866287602167</v>
      </c>
      <c r="T44" s="345">
        <v>2.0502916494547851</v>
      </c>
      <c r="U44" s="345">
        <f t="shared" si="29"/>
        <v>4.1096782782150019</v>
      </c>
      <c r="V44" s="346">
        <f t="shared" si="30"/>
        <v>3.6382976045132409E-2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0.24762496389738789</v>
      </c>
      <c r="C45" s="11">
        <v>0.35019812073610523</v>
      </c>
      <c r="D45" s="11">
        <f t="shared" ref="D45:D46" si="31">C45-B45</f>
        <v>0.10257315683871734</v>
      </c>
      <c r="E45" s="11">
        <v>0.16071669220147528</v>
      </c>
      <c r="F45" s="11">
        <f t="shared" ref="F45:F46" si="32">SUM(D45:E45)</f>
        <v>0.26328984904019259</v>
      </c>
      <c r="G45" s="200">
        <f t="shared" si="27"/>
        <v>3.3908130828701255E-2</v>
      </c>
      <c r="I45" s="11" t="str">
        <f t="shared" ref="I45:I49" si="33">I34</f>
        <v>Skilled trades occupations</v>
      </c>
      <c r="J45" s="11">
        <v>5.5758870483040344</v>
      </c>
      <c r="K45" s="11">
        <v>8.7819254344395787</v>
      </c>
      <c r="L45" s="11">
        <v>3.2060383861355439</v>
      </c>
      <c r="M45" s="11">
        <v>4.1795423507261189</v>
      </c>
      <c r="N45" s="11">
        <v>7.3855807368616624</v>
      </c>
      <c r="P45" s="10" t="str">
        <f>name!D13</f>
        <v>34 Culture, media and sports occupations</v>
      </c>
      <c r="Q45" s="11">
        <v>8.8300584854707882</v>
      </c>
      <c r="R45" s="11">
        <v>9.4242558769304416</v>
      </c>
      <c r="S45" s="345">
        <f t="shared" si="28"/>
        <v>0.59419739145965345</v>
      </c>
      <c r="T45" s="345">
        <v>4.749195107737501</v>
      </c>
      <c r="U45" s="345">
        <f t="shared" si="29"/>
        <v>5.3433924991971544</v>
      </c>
      <c r="V45" s="346">
        <f t="shared" si="30"/>
        <v>2.9107684726603633E-2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0.86643119584511408</v>
      </c>
      <c r="C46" s="11">
        <v>1.2942791936266334</v>
      </c>
      <c r="D46" s="11">
        <f t="shared" si="31"/>
        <v>0.42784799778151927</v>
      </c>
      <c r="E46" s="11">
        <v>0.52088370114363181</v>
      </c>
      <c r="F46" s="11">
        <f t="shared" si="32"/>
        <v>0.94873169892515108</v>
      </c>
      <c r="G46" s="200">
        <f t="shared" si="27"/>
        <v>3.188048219020545E-2</v>
      </c>
      <c r="I46" s="11" t="str">
        <f t="shared" si="33"/>
        <v>Caring, leisure and other service occupations</v>
      </c>
      <c r="J46" s="11">
        <v>9.8180266234017477</v>
      </c>
      <c r="K46" s="11">
        <v>14.884224259261602</v>
      </c>
      <c r="L46" s="11">
        <v>5.0661976358598535</v>
      </c>
      <c r="M46" s="11">
        <v>7.9705858106937741</v>
      </c>
      <c r="N46" s="11">
        <v>13.036783446553628</v>
      </c>
      <c r="P46" s="10" t="str">
        <f>name!D14</f>
        <v>35 Business and public service associate professionals</v>
      </c>
      <c r="Q46" s="11">
        <v>27.596289664880565</v>
      </c>
      <c r="R46" s="11">
        <v>29.82297406627476</v>
      </c>
      <c r="S46" s="345">
        <f t="shared" si="28"/>
        <v>2.2266844013941949</v>
      </c>
      <c r="T46" s="345">
        <v>15.133476283410165</v>
      </c>
      <c r="U46" s="345">
        <f t="shared" si="29"/>
        <v>17.360160684804359</v>
      </c>
      <c r="V46" s="346">
        <f t="shared" si="30"/>
        <v>2.9576579023985916E-2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0.45715091220915727</v>
      </c>
      <c r="C47" s="11">
        <v>0.73198682762141121</v>
      </c>
      <c r="D47" s="11">
        <f t="shared" si="25"/>
        <v>0.27483591541225394</v>
      </c>
      <c r="E47" s="11">
        <v>0.31269444459613055</v>
      </c>
      <c r="F47" s="11">
        <f t="shared" si="26"/>
        <v>0.58753036000838454</v>
      </c>
      <c r="G47" s="200">
        <f t="shared" si="27"/>
        <v>3.5355735321097592E-2</v>
      </c>
      <c r="I47" s="11" t="str">
        <f t="shared" si="33"/>
        <v>Sales and customer service occupations</v>
      </c>
      <c r="J47" s="11">
        <v>9.7963740197076721</v>
      </c>
      <c r="K47" s="11">
        <v>14.0248614667358</v>
      </c>
      <c r="L47" s="11">
        <v>4.2284874470281277</v>
      </c>
      <c r="M47" s="11">
        <v>6.2249519713257468</v>
      </c>
      <c r="N47" s="11">
        <v>10.453439418353874</v>
      </c>
      <c r="P47" s="10" t="str">
        <f>name!D15</f>
        <v>41 Administrative occupations</v>
      </c>
      <c r="Q47" s="11">
        <v>49.129073649138405</v>
      </c>
      <c r="R47" s="11">
        <v>38.29229375629145</v>
      </c>
      <c r="S47" s="345">
        <f t="shared" si="28"/>
        <v>-10.836779892846955</v>
      </c>
      <c r="T47" s="345">
        <v>23.748935650009308</v>
      </c>
      <c r="U47" s="345">
        <f t="shared" si="29"/>
        <v>12.912155757162353</v>
      </c>
      <c r="V47" s="346">
        <f t="shared" si="30"/>
        <v>2.6637668680133508E-2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4.8107105660329288E-2</v>
      </c>
      <c r="C48" s="11">
        <v>0.1462619137346689</v>
      </c>
      <c r="D48" s="11">
        <f t="shared" si="25"/>
        <v>9.8154808074339614E-2</v>
      </c>
      <c r="E48" s="11">
        <v>6.3068150209102614E-2</v>
      </c>
      <c r="F48" s="11">
        <f t="shared" si="26"/>
        <v>0.16122295828344224</v>
      </c>
      <c r="G48" s="200">
        <f t="shared" si="27"/>
        <v>5.7433976399613229E-2</v>
      </c>
      <c r="I48" s="11" t="str">
        <f t="shared" si="33"/>
        <v>Process, plant and machine operatives</v>
      </c>
      <c r="J48" s="11">
        <v>1.8845493742906998</v>
      </c>
      <c r="K48" s="11">
        <v>3.3199490663177533</v>
      </c>
      <c r="L48" s="11">
        <v>1.4353996920270533</v>
      </c>
      <c r="M48" s="11">
        <v>1.5885693274739514</v>
      </c>
      <c r="N48" s="11">
        <v>3.0239690195010045</v>
      </c>
      <c r="P48" s="10" t="str">
        <f>name!D16</f>
        <v>42 Secretarial and related occupations</v>
      </c>
      <c r="Q48" s="11">
        <v>16.836225197754384</v>
      </c>
      <c r="R48" s="11">
        <v>13.321741762458114</v>
      </c>
      <c r="S48" s="345">
        <f t="shared" si="28"/>
        <v>-3.5144834352962704</v>
      </c>
      <c r="T48" s="345">
        <v>8.608241633048614</v>
      </c>
      <c r="U48" s="345">
        <f t="shared" si="29"/>
        <v>5.0937581977523436</v>
      </c>
      <c r="V48" s="346">
        <f t="shared" si="30"/>
        <v>2.7913512772821614E-2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3.982869393449593E-2</v>
      </c>
      <c r="C49" s="11">
        <v>6.1325667515253285E-2</v>
      </c>
      <c r="D49" s="11">
        <f t="shared" si="25"/>
        <v>2.1496973580757354E-2</v>
      </c>
      <c r="E49" s="11">
        <v>3.7220086231847499E-2</v>
      </c>
      <c r="F49" s="11">
        <f t="shared" si="26"/>
        <v>5.8717059812604853E-2</v>
      </c>
      <c r="G49" s="200">
        <f t="shared" si="27"/>
        <v>4.4971983439116681E-2</v>
      </c>
      <c r="I49" s="11" t="str">
        <f t="shared" si="33"/>
        <v>Elementary occupations</v>
      </c>
      <c r="J49" s="11">
        <v>7.639247370274088</v>
      </c>
      <c r="K49" s="11">
        <v>11.836189008719959</v>
      </c>
      <c r="L49" s="11">
        <v>4.1969416384458711</v>
      </c>
      <c r="M49" s="11">
        <v>6.1590494611110715</v>
      </c>
      <c r="N49" s="11">
        <v>10.355991099556942</v>
      </c>
      <c r="P49" s="10" t="str">
        <f>name!D17</f>
        <v>51 Skilled agricultural and related trades</v>
      </c>
      <c r="Q49" s="11">
        <v>2.1480739167601737</v>
      </c>
      <c r="R49" s="11">
        <v>3.1023850561754394</v>
      </c>
      <c r="S49" s="345">
        <f t="shared" si="28"/>
        <v>0.95431113941526569</v>
      </c>
      <c r="T49" s="345">
        <v>1.842502233695354</v>
      </c>
      <c r="U49" s="345">
        <f t="shared" si="29"/>
        <v>2.7968133731106199</v>
      </c>
      <c r="V49" s="346">
        <f t="shared" si="30"/>
        <v>4.2155261311064507E-2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3.3141474508851333E-2</v>
      </c>
      <c r="C50" s="11">
        <v>4.6502781803148575E-2</v>
      </c>
      <c r="D50" s="11">
        <f t="shared" si="25"/>
        <v>1.3361307294297242E-2</v>
      </c>
      <c r="E50" s="11">
        <v>1.7324600081978034E-2</v>
      </c>
      <c r="F50" s="11">
        <f t="shared" si="26"/>
        <v>3.0685907376275277E-2</v>
      </c>
      <c r="G50" s="200">
        <f t="shared" si="27"/>
        <v>2.8431049220075E-2</v>
      </c>
      <c r="O50" s="71"/>
      <c r="P50" s="10" t="str">
        <f>name!D18</f>
        <v>52 Skilled metal, electrical and electronic trades</v>
      </c>
      <c r="Q50" s="11">
        <v>0.81596841859398928</v>
      </c>
      <c r="R50" s="11">
        <v>2.4488065633580995</v>
      </c>
      <c r="S50" s="345">
        <f t="shared" si="28"/>
        <v>1.6328381447641103</v>
      </c>
      <c r="T50" s="345">
        <v>1.0807106073857453</v>
      </c>
      <c r="U50" s="345">
        <f t="shared" si="29"/>
        <v>2.7135487521498556</v>
      </c>
      <c r="V50" s="346">
        <f t="shared" si="30"/>
        <v>5.7843364236741079E-2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9.8932795665776525E-3</v>
      </c>
      <c r="C51" s="11">
        <v>1.6502706350263571E-2</v>
      </c>
      <c r="D51" s="11">
        <f t="shared" ref="D51" si="34">C51-B51</f>
        <v>6.6094267836859181E-3</v>
      </c>
      <c r="E51" s="11">
        <v>7.000234796326007E-3</v>
      </c>
      <c r="F51" s="11">
        <f t="shared" ref="F51" si="35">SUM(D51:E51)</f>
        <v>1.3609661580011926E-2</v>
      </c>
      <c r="G51" s="200">
        <f t="shared" si="27"/>
        <v>3.6315470670072569E-2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0.40526650839330447</v>
      </c>
      <c r="R51" s="11">
        <v>0.47736566580705919</v>
      </c>
      <c r="S51" s="345">
        <f t="shared" si="28"/>
        <v>7.2099157413754722E-2</v>
      </c>
      <c r="T51" s="345">
        <v>0.2192399230712572</v>
      </c>
      <c r="U51" s="345">
        <f t="shared" si="29"/>
        <v>0.29133908048501189</v>
      </c>
      <c r="V51" s="346">
        <f t="shared" si="30"/>
        <v>2.9247324431835642E-2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6.6358433719845081E-2</v>
      </c>
      <c r="C52" s="11">
        <v>0.11895635696965205</v>
      </c>
      <c r="D52" s="11">
        <f t="shared" si="25"/>
        <v>5.2597923249806972E-2</v>
      </c>
      <c r="E52" s="11">
        <v>4.8836448333773409E-2</v>
      </c>
      <c r="F52" s="11">
        <f t="shared" si="26"/>
        <v>0.10143437158358037</v>
      </c>
      <c r="G52" s="200">
        <f t="shared" si="27"/>
        <v>3.7454687246590845E-2</v>
      </c>
      <c r="I52" s="11" t="str">
        <f>I41</f>
        <v>Managers, directors and senior officials</v>
      </c>
      <c r="J52" s="11">
        <f t="array" ref="J52:J60">MMULT(aggregation!$B$13:$AA$21,B123:B148)</f>
        <v>6.4819159502603014</v>
      </c>
      <c r="K52" s="11">
        <f t="array" ref="K52:K60">MMULT(aggregation!$B$13:$AA$21,C123:C148)</f>
        <v>7.8592496049340319</v>
      </c>
      <c r="L52" s="11">
        <f t="array" ref="L52:L60">MMULT(aggregation!$B$13:$AA$21,D123:D148)</f>
        <v>1.3773336546737305</v>
      </c>
      <c r="M52" s="11">
        <f t="array" ref="M52:M60">MMULT(aggregation!$B$13:$AA$21,E123:E148)</f>
        <v>4.0977355062500518</v>
      </c>
      <c r="N52" s="11">
        <f t="array" ref="N52:N60">MMULT(aggregation!$B$13:$AA$21,F123:F148)</f>
        <v>5.4750691609237823</v>
      </c>
      <c r="P52" s="10" t="str">
        <f>name!D20</f>
        <v>54 Textiles, printing and other skilled trades</v>
      </c>
      <c r="Q52" s="11">
        <v>6.8350274935311512</v>
      </c>
      <c r="R52" s="11">
        <v>7.4328163529896489</v>
      </c>
      <c r="S52" s="345">
        <f t="shared" si="28"/>
        <v>0.59778885945849769</v>
      </c>
      <c r="T52" s="345">
        <v>4.127697822137284</v>
      </c>
      <c r="U52" s="345">
        <f t="shared" si="29"/>
        <v>4.7254866815957817</v>
      </c>
      <c r="V52" s="346">
        <f t="shared" si="30"/>
        <v>3.1997276368244343E-2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5.8084727510995263E-2</v>
      </c>
      <c r="C53" s="11">
        <v>0.11771696522640043</v>
      </c>
      <c r="D53" s="11">
        <f t="shared" si="25"/>
        <v>5.963223771540517E-2</v>
      </c>
      <c r="E53" s="11">
        <v>5.0026487932256655E-2</v>
      </c>
      <c r="F53" s="11">
        <f t="shared" si="26"/>
        <v>0.10965872564766183</v>
      </c>
      <c r="G53" s="200">
        <f t="shared" si="27"/>
        <v>4.2286836508458547E-2</v>
      </c>
      <c r="I53" s="11" t="str">
        <f>I42</f>
        <v>Professional occupations</v>
      </c>
      <c r="J53" s="11">
        <v>9.1594764092454017</v>
      </c>
      <c r="K53" s="11">
        <v>6.609122415321643</v>
      </c>
      <c r="L53" s="11">
        <v>-2.5503539939237596</v>
      </c>
      <c r="M53" s="11">
        <v>2.8182504006659426</v>
      </c>
      <c r="N53" s="11">
        <v>0.2678964067421834</v>
      </c>
      <c r="P53" s="10" t="str">
        <f>name!D21</f>
        <v>61 Caring personal service occupations</v>
      </c>
      <c r="Q53" s="11">
        <v>44.185047375183132</v>
      </c>
      <c r="R53" s="11">
        <v>51.063407376059288</v>
      </c>
      <c r="S53" s="345">
        <f t="shared" si="28"/>
        <v>6.8783600008761567</v>
      </c>
      <c r="T53" s="345">
        <v>27.877546680212738</v>
      </c>
      <c r="U53" s="345">
        <f t="shared" si="29"/>
        <v>34.755906681088895</v>
      </c>
      <c r="V53" s="346">
        <f t="shared" si="30"/>
        <v>3.3147441244524511E-2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4.3425737442243768E-2</v>
      </c>
      <c r="C54" s="11">
        <v>7.220127150672763E-2</v>
      </c>
      <c r="D54" s="11">
        <f t="shared" ref="D54:D55" si="36">C54-B54</f>
        <v>2.8775534064483861E-2</v>
      </c>
      <c r="E54" s="11">
        <v>3.2506877235468072E-2</v>
      </c>
      <c r="F54" s="11">
        <f t="shared" ref="F54:F55" si="37">SUM(D54:E54)</f>
        <v>6.1282411299951933E-2</v>
      </c>
      <c r="G54" s="200">
        <f t="shared" si="27"/>
        <v>3.7955521468986175E-2</v>
      </c>
      <c r="I54" s="11" t="str">
        <f>I43</f>
        <v>Associate professional occupations</v>
      </c>
      <c r="J54" s="11">
        <v>8.9332217892422054</v>
      </c>
      <c r="K54" s="11">
        <v>9.0675480472484864</v>
      </c>
      <c r="L54" s="11">
        <v>0.13432625800628084</v>
      </c>
      <c r="M54" s="11">
        <v>4.0005226366819828</v>
      </c>
      <c r="N54" s="11">
        <v>4.1348488946882638</v>
      </c>
      <c r="P54" s="10" t="str">
        <f>name!D22</f>
        <v>62 Leisure, travel and related personal service occupations</v>
      </c>
      <c r="Q54" s="11">
        <v>13.342207755039178</v>
      </c>
      <c r="R54" s="11">
        <v>13.532000767878852</v>
      </c>
      <c r="S54" s="345">
        <f t="shared" si="28"/>
        <v>0.18979301283967409</v>
      </c>
      <c r="T54" s="345">
        <v>7.284948870782241</v>
      </c>
      <c r="U54" s="345">
        <f t="shared" si="29"/>
        <v>7.4747418836219151</v>
      </c>
      <c r="V54" s="346">
        <f t="shared" si="30"/>
        <v>2.9470985836878461E-2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2.1518323744023522E-3</v>
      </c>
      <c r="C55" s="11">
        <v>3.2442074714204325E-3</v>
      </c>
      <c r="D55" s="11">
        <f t="shared" si="36"/>
        <v>1.0923750970180802E-3</v>
      </c>
      <c r="E55" s="11">
        <v>1.4302568575977094E-3</v>
      </c>
      <c r="F55" s="11">
        <f t="shared" si="37"/>
        <v>2.5226319546157896E-3</v>
      </c>
      <c r="G55" s="200">
        <f t="shared" si="27"/>
        <v>3.4558843700319253E-2</v>
      </c>
      <c r="I55" s="11" t="str">
        <f>I44</f>
        <v>Administrative and secretarial occupations</v>
      </c>
      <c r="J55" s="11">
        <v>6.9805355406330936</v>
      </c>
      <c r="K55" s="11">
        <v>8.7776470119460051</v>
      </c>
      <c r="L55" s="11">
        <v>1.7971114713129126</v>
      </c>
      <c r="M55" s="11">
        <v>4.6073714062175473</v>
      </c>
      <c r="N55" s="11">
        <v>6.4044828775304588</v>
      </c>
      <c r="P55" s="10" t="str">
        <f>name!D23</f>
        <v>63 Community and civil enforcement occupations</v>
      </c>
      <c r="Q55" s="11">
        <v>0.24240253189678732</v>
      </c>
      <c r="R55" s="11">
        <v>0.31146913837319623</v>
      </c>
      <c r="S55" s="345">
        <f t="shared" si="28"/>
        <v>6.9066606476408915E-2</v>
      </c>
      <c r="T55" s="345">
        <v>0.19208482409848385</v>
      </c>
      <c r="U55" s="345">
        <f t="shared" si="29"/>
        <v>0.26115143057489276</v>
      </c>
      <c r="V55" s="346">
        <f t="shared" si="30"/>
        <v>3.9671165697590771E-2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0.13772150535827132</v>
      </c>
      <c r="C56" s="11">
        <v>0.19115571906631454</v>
      </c>
      <c r="D56" s="11">
        <f t="shared" si="25"/>
        <v>5.3434213708043216E-2</v>
      </c>
      <c r="E56" s="11">
        <v>7.6612700647361795E-2</v>
      </c>
      <c r="F56" s="11">
        <f t="shared" si="26"/>
        <v>0.130046914355405</v>
      </c>
      <c r="G56" s="200">
        <f t="shared" si="27"/>
        <v>2.9925904775748302E-2</v>
      </c>
      <c r="I56" s="11" t="str">
        <f t="shared" ref="I56:I60" si="38">I45</f>
        <v>Skilled trades occupations</v>
      </c>
      <c r="J56" s="11">
        <v>2.3126530003587762</v>
      </c>
      <c r="K56" s="11">
        <v>3.1916731024443816</v>
      </c>
      <c r="L56" s="11">
        <v>0.87902010208560521</v>
      </c>
      <c r="M56" s="11">
        <v>1.5888217713643027</v>
      </c>
      <c r="N56" s="11">
        <v>2.4678418734499079</v>
      </c>
      <c r="P56" s="10" t="str">
        <f>name!D24</f>
        <v>71 Sales occupations</v>
      </c>
      <c r="Q56" s="11">
        <v>27.276718723832754</v>
      </c>
      <c r="R56" s="11">
        <v>22.742440098449173</v>
      </c>
      <c r="S56" s="345">
        <f t="shared" si="28"/>
        <v>-4.5342786253835818</v>
      </c>
      <c r="T56" s="345">
        <v>12.937224870555085</v>
      </c>
      <c r="U56" s="345">
        <f t="shared" si="29"/>
        <v>8.4029462451715027</v>
      </c>
      <c r="V56" s="346">
        <f t="shared" si="30"/>
        <v>2.6216443538015444E-2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5.8043701668138006E-2</v>
      </c>
      <c r="C57" s="11">
        <v>0.12163370599179661</v>
      </c>
      <c r="D57" s="11">
        <f t="shared" si="25"/>
        <v>6.3590004323658605E-2</v>
      </c>
      <c r="E57" s="11">
        <v>4.3983294207968489E-2</v>
      </c>
      <c r="F57" s="11">
        <f t="shared" si="26"/>
        <v>0.10757329853162709</v>
      </c>
      <c r="G57" s="200">
        <f t="shared" si="27"/>
        <v>3.8318678143068441E-2</v>
      </c>
      <c r="I57" s="11" t="str">
        <f t="shared" si="38"/>
        <v>Caring, leisure and other service occupations</v>
      </c>
      <c r="J57" s="11">
        <v>7.3636577287913179</v>
      </c>
      <c r="K57" s="11">
        <v>9.0892539665696983</v>
      </c>
      <c r="L57" s="11">
        <v>1.72559623777838</v>
      </c>
      <c r="M57" s="11">
        <v>4.8424265409103073</v>
      </c>
      <c r="N57" s="11">
        <v>6.5680227786886887</v>
      </c>
      <c r="P57" s="10" t="str">
        <f>name!D25</f>
        <v>72 Customer service occupations</v>
      </c>
      <c r="Q57" s="11">
        <v>8.450036281190572</v>
      </c>
      <c r="R57" s="11">
        <v>11.309226282584357</v>
      </c>
      <c r="S57" s="345">
        <f t="shared" si="28"/>
        <v>2.8591900013937845</v>
      </c>
      <c r="T57" s="345">
        <v>5.5313627910707508</v>
      </c>
      <c r="U57" s="345">
        <f t="shared" si="29"/>
        <v>8.3905527924645362</v>
      </c>
      <c r="V57" s="346">
        <f t="shared" si="30"/>
        <v>3.4140318647272627E-2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3.179693166525617E-2</v>
      </c>
      <c r="C58" s="11">
        <v>7.5015144341056952E-2</v>
      </c>
      <c r="D58" s="11">
        <f t="shared" ref="D58:D59" si="39">C58-B58</f>
        <v>4.3218212675800782E-2</v>
      </c>
      <c r="E58" s="11">
        <v>2.7493537169489154E-2</v>
      </c>
      <c r="F58" s="11">
        <f t="shared" ref="F58:F59" si="40">SUM(D58:E58)</f>
        <v>7.071174984528994E-2</v>
      </c>
      <c r="G58" s="200">
        <f t="shared" si="27"/>
        <v>4.2413382148019929E-2</v>
      </c>
      <c r="I58" s="11" t="str">
        <f t="shared" si="38"/>
        <v>Sales and customer service occupations</v>
      </c>
      <c r="J58" s="11">
        <v>3.0877461275999289</v>
      </c>
      <c r="K58" s="11">
        <v>4.0450862193544959</v>
      </c>
      <c r="L58" s="11">
        <v>0.95734009175456658</v>
      </c>
      <c r="M58" s="11">
        <v>1.8926659486768411</v>
      </c>
      <c r="N58" s="11">
        <v>2.8500060404314076</v>
      </c>
      <c r="P58" s="10" t="str">
        <f>name!D26</f>
        <v>81 Process, plant and machine operatives</v>
      </c>
      <c r="Q58" s="11">
        <v>1.9709659766128851</v>
      </c>
      <c r="R58" s="11">
        <v>2.3494890902895964</v>
      </c>
      <c r="S58" s="345">
        <f t="shared" si="28"/>
        <v>0.37852311367671132</v>
      </c>
      <c r="T58" s="345">
        <v>1.0752942519762745</v>
      </c>
      <c r="U58" s="345">
        <f t="shared" si="29"/>
        <v>1.4538173656529858</v>
      </c>
      <c r="V58" s="346">
        <f t="shared" si="30"/>
        <v>2.9451422843457919E-2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6.5875412734326316E-2</v>
      </c>
      <c r="C59" s="11">
        <v>0.12587456652803028</v>
      </c>
      <c r="D59" s="11">
        <f t="shared" si="39"/>
        <v>5.9999153793703963E-2</v>
      </c>
      <c r="E59" s="11">
        <v>6.4920863791100902E-2</v>
      </c>
      <c r="F59" s="11">
        <f t="shared" si="40"/>
        <v>0.12492001758480487</v>
      </c>
      <c r="G59" s="200">
        <f t="shared" si="27"/>
        <v>4.6786553892938176E-2</v>
      </c>
      <c r="I59" s="11" t="str">
        <f t="shared" si="38"/>
        <v>Process, plant and machine operatives</v>
      </c>
      <c r="J59" s="11">
        <v>0.8326274829024356</v>
      </c>
      <c r="K59" s="11">
        <v>1.4404203137355958</v>
      </c>
      <c r="L59" s="11">
        <v>0.60779283083315994</v>
      </c>
      <c r="M59" s="11">
        <v>0.70055889079191014</v>
      </c>
      <c r="N59" s="11">
        <v>1.3083517216250702</v>
      </c>
      <c r="P59" s="10" t="str">
        <f>name!D27</f>
        <v>82 Transport and mobile machine drivers and operatives</v>
      </c>
      <c r="Q59" s="11">
        <v>1.8346797338713379</v>
      </c>
      <c r="R59" s="11">
        <v>3.1807105213542712</v>
      </c>
      <c r="S59" s="345">
        <f t="shared" si="28"/>
        <v>1.3460307874829334</v>
      </c>
      <c r="T59" s="345">
        <v>1.6402397578766346</v>
      </c>
      <c r="U59" s="345">
        <f t="shared" si="29"/>
        <v>2.9862705453595679</v>
      </c>
      <c r="V59" s="346">
        <f t="shared" si="30"/>
        <v>4.3499628761407116E-2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6.5332284344799376E-4</v>
      </c>
      <c r="C60" s="11">
        <v>6.9115764707054273E-4</v>
      </c>
      <c r="D60" s="11">
        <f t="shared" si="25"/>
        <v>3.7834803622548976E-5</v>
      </c>
      <c r="E60" s="11">
        <v>3.7237840208788483E-4</v>
      </c>
      <c r="F60" s="11">
        <f t="shared" si="26"/>
        <v>4.1021320571043381E-4</v>
      </c>
      <c r="G60" s="200">
        <f t="shared" si="27"/>
        <v>3.0527382255659541E-2</v>
      </c>
      <c r="I60" s="11" t="str">
        <f t="shared" si="38"/>
        <v>Elementary occupations</v>
      </c>
      <c r="J60" s="11">
        <v>3.8594620817399874</v>
      </c>
      <c r="K60" s="11">
        <v>5.9563838062983114</v>
      </c>
      <c r="L60" s="11">
        <v>2.0969217245583245</v>
      </c>
      <c r="M60" s="11">
        <v>2.9683642530353174</v>
      </c>
      <c r="N60" s="11">
        <v>5.0652859775936419</v>
      </c>
      <c r="P60" s="10" t="str">
        <f>name!D28</f>
        <v>91 Elementary trades and related occupations</v>
      </c>
      <c r="Q60" s="11">
        <v>1.5447620881233457</v>
      </c>
      <c r="R60" s="11">
        <v>1.2908960496247359</v>
      </c>
      <c r="S60" s="345">
        <f t="shared" si="28"/>
        <v>-0.25386603849860978</v>
      </c>
      <c r="T60" s="345">
        <v>0.76595521094455665</v>
      </c>
      <c r="U60" s="345">
        <f t="shared" si="29"/>
        <v>0.51208917244594687</v>
      </c>
      <c r="V60" s="346">
        <f t="shared" si="30"/>
        <v>2.7209469176156409E-2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6.2107617060526941E-2</v>
      </c>
      <c r="C61" s="11">
        <v>9.8401907637181513E-2</v>
      </c>
      <c r="D61" s="11">
        <f t="shared" ref="D61" si="41">C61-B61</f>
        <v>3.6294290576654571E-2</v>
      </c>
      <c r="E61" s="11">
        <v>4.7077027023315475E-2</v>
      </c>
      <c r="F61" s="11">
        <f t="shared" ref="F61" si="42">SUM(D61:E61)</f>
        <v>8.3371317599970046E-2</v>
      </c>
      <c r="G61" s="200">
        <f t="shared" ref="G61" si="43">IF(B61&gt;0,(1+(E61/B61))^(1/($C$6-$B$6))-1,0)</f>
        <v>3.8327715170051846E-2</v>
      </c>
      <c r="P61" s="10" t="str">
        <f>name!D29</f>
        <v>92 Elementary administration and service occupations</v>
      </c>
      <c r="Q61" s="11">
        <v>40.250075891420032</v>
      </c>
      <c r="R61" s="11">
        <v>40.040426111990627</v>
      </c>
      <c r="S61" s="345">
        <f t="shared" ref="S61" si="44">R61-Q61</f>
        <v>-0.20964977942940521</v>
      </c>
      <c r="T61" s="345">
        <v>23.177103699546059</v>
      </c>
      <c r="U61" s="345">
        <f t="shared" ref="U61" si="45">SUM(S61:T61)</f>
        <v>22.967453920116654</v>
      </c>
      <c r="V61" s="346">
        <f t="shared" ref="V61" si="46">IF(Q61&gt;0,(1+(T61/Q61))^(1/($C$6-$B$6))-1,0)</f>
        <v>3.0782997674595247E-2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13.907109358045064</v>
      </c>
      <c r="C62" s="11">
        <f t="shared" ref="C62:F62" si="47">SUM(C36:C61)</f>
        <v>20.948529202728249</v>
      </c>
      <c r="D62" s="11">
        <f t="shared" si="47"/>
        <v>7.0414198446831842</v>
      </c>
      <c r="E62" s="11">
        <f t="shared" si="47"/>
        <v>8.5573384779866064</v>
      </c>
      <c r="F62" s="11">
        <f t="shared" si="47"/>
        <v>15.59875832266979</v>
      </c>
      <c r="G62" s="200">
        <f t="shared" si="27"/>
        <v>3.2485414428372827E-2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400.33641954120139</v>
      </c>
      <c r="R62" s="11">
        <f>SUM(R36:R61)</f>
        <v>434.24644053405916</v>
      </c>
      <c r="S62" s="345">
        <f>R62-Q62</f>
        <v>33.910020992857767</v>
      </c>
      <c r="T62" s="11">
        <f>SUM(T36:T61)</f>
        <v>234.96344949557758</v>
      </c>
      <c r="U62" s="345">
        <f>SUM(S62:T62)</f>
        <v>268.87347048843537</v>
      </c>
      <c r="V62" s="346">
        <f t="shared" si="30"/>
        <v>3.1264918833827648E-2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8.5015808935924344</v>
      </c>
      <c r="K63" s="11">
        <f t="array" ref="K63:K71">MMULT(aggregation!$B$13:$AA$21,C152:C177)</f>
        <v>9.7958040162796856</v>
      </c>
      <c r="L63" s="11">
        <f t="array" ref="L63:L71">MMULT(aggregation!$B$13:$AA$21,D152:D177)</f>
        <v>1.2942231226872516</v>
      </c>
      <c r="M63" s="11">
        <f t="array" ref="M63:M71">MMULT(aggregation!$B$13:$AA$21,E152:E177)</f>
        <v>4.9791467487742871</v>
      </c>
      <c r="N63" s="11">
        <f t="array" ref="N63:N71">MMULT(aggregation!$B$13:$AA$21,F152:F177)</f>
        <v>6.2733698714615382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10.123929943466905</v>
      </c>
      <c r="K64" s="11">
        <v>10.79889196298566</v>
      </c>
      <c r="L64" s="11">
        <v>0.67496201951875601</v>
      </c>
      <c r="M64" s="11">
        <v>4.5153071934766427</v>
      </c>
      <c r="N64" s="11">
        <v>5.1902692129953998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10.405814301611963</v>
      </c>
      <c r="C65" s="11">
        <v>14.084517163093009</v>
      </c>
      <c r="D65" s="11">
        <f>C65-B65</f>
        <v>3.678702861481046</v>
      </c>
      <c r="E65" s="11">
        <v>6.3790569959071375</v>
      </c>
      <c r="F65" s="11">
        <f>SUM(D65:E65)</f>
        <v>10.057759857388184</v>
      </c>
      <c r="G65" s="200">
        <f>IF(B65&gt;0,(1+(E65/B65))^(1/($C$6-$B$6))-1,0)</f>
        <v>3.2387639656018985E-2</v>
      </c>
      <c r="I65" s="11" t="str">
        <f>I54</f>
        <v>Associate professional occupations</v>
      </c>
      <c r="J65" s="11">
        <v>8.1054349452719912</v>
      </c>
      <c r="K65" s="11">
        <v>8.2159453351095664</v>
      </c>
      <c r="L65" s="11">
        <v>0.11051038983757533</v>
      </c>
      <c r="M65" s="11">
        <v>3.6015261289687728</v>
      </c>
      <c r="N65" s="11">
        <v>3.712036518806348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3.735299704751387</v>
      </c>
      <c r="C66" s="11">
        <v>7.4089537757059212</v>
      </c>
      <c r="D66" s="11">
        <f t="shared" ref="D66:D89" si="50">C66-B66</f>
        <v>3.6736540709545342</v>
      </c>
      <c r="E66" s="11">
        <v>3.5555580317000577</v>
      </c>
      <c r="F66" s="11">
        <f t="shared" ref="F66:F89" si="51">SUM(D66:E66)</f>
        <v>7.2292121026545919</v>
      </c>
      <c r="G66" s="200">
        <f t="shared" ref="G66:G89" si="52">IF(B66&gt;0,(1+(E66/B66))^(1/($C$6-$B$6))-1,0)</f>
        <v>4.5595112939811777E-2</v>
      </c>
      <c r="I66" s="11" t="str">
        <f>I55</f>
        <v>Administrative and secretarial occupations</v>
      </c>
      <c r="J66" s="11">
        <v>6.1291629481094514</v>
      </c>
      <c r="K66" s="11">
        <v>6.9638921373114062</v>
      </c>
      <c r="L66" s="11">
        <v>0.83472918920195527</v>
      </c>
      <c r="M66" s="11">
        <v>3.5707899959575533</v>
      </c>
      <c r="N66" s="11">
        <v>4.405519185159509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13.62432322884975</v>
      </c>
      <c r="C67" s="11">
        <v>21.226686190835043</v>
      </c>
      <c r="D67" s="11">
        <f t="shared" si="50"/>
        <v>7.6023629619852926</v>
      </c>
      <c r="E67" s="11">
        <v>7.0606172415265291</v>
      </c>
      <c r="F67" s="11">
        <f t="shared" si="51"/>
        <v>14.662980203511822</v>
      </c>
      <c r="G67" s="200">
        <f t="shared" si="52"/>
        <v>2.822767570314122E-2</v>
      </c>
      <c r="I67" s="11" t="str">
        <f t="shared" ref="I67:I71" si="53">I56</f>
        <v>Skilled trades occupations</v>
      </c>
      <c r="J67" s="11">
        <v>4.6514883952225654</v>
      </c>
      <c r="K67" s="11">
        <v>6.1778372762936327</v>
      </c>
      <c r="L67" s="11">
        <v>1.5263488810710668</v>
      </c>
      <c r="M67" s="11">
        <v>2.8531355123615074</v>
      </c>
      <c r="N67" s="11">
        <v>4.3794843934325742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6.6397750493388736</v>
      </c>
      <c r="C68" s="11">
        <v>9.8101142103262546</v>
      </c>
      <c r="D68" s="11">
        <f t="shared" si="50"/>
        <v>3.170339160987381</v>
      </c>
      <c r="E68" s="11">
        <v>4.579125493464451</v>
      </c>
      <c r="F68" s="11">
        <f t="shared" si="51"/>
        <v>7.749464654451832</v>
      </c>
      <c r="G68" s="200">
        <f t="shared" si="52"/>
        <v>3.5586695126380352E-2</v>
      </c>
      <c r="I68" s="11" t="str">
        <f t="shared" si="53"/>
        <v>Caring, leisure and other service occupations</v>
      </c>
      <c r="J68" s="11">
        <v>5.4479633229948004</v>
      </c>
      <c r="K68" s="11">
        <v>7.512503291264232</v>
      </c>
      <c r="L68" s="11">
        <v>2.0645399682694308</v>
      </c>
      <c r="M68" s="11">
        <v>3.9074620883114677</v>
      </c>
      <c r="N68" s="11">
        <v>5.9720020565808998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17.128759088271931</v>
      </c>
      <c r="C69" s="11">
        <v>22.455357194559067</v>
      </c>
      <c r="D69" s="11">
        <f t="shared" ref="D69" si="54">C69-B69</f>
        <v>5.3265981062871361</v>
      </c>
      <c r="E69" s="11">
        <v>10.720033449747826</v>
      </c>
      <c r="F69" s="11">
        <f t="shared" ref="F69" si="55">SUM(D69:E69)</f>
        <v>16.04663155603496</v>
      </c>
      <c r="G69" s="200">
        <f t="shared" si="52"/>
        <v>3.2932711786614277E-2</v>
      </c>
      <c r="I69" s="11" t="str">
        <f t="shared" si="53"/>
        <v>Sales and customer service occupations</v>
      </c>
      <c r="J69" s="11">
        <v>2.7373936551669926</v>
      </c>
      <c r="K69" s="11">
        <v>3.4046998075983499</v>
      </c>
      <c r="L69" s="11">
        <v>0.66730615243135682</v>
      </c>
      <c r="M69" s="11">
        <v>1.4393958516059084</v>
      </c>
      <c r="N69" s="11">
        <v>2.106702004037265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14.951503844679232</v>
      </c>
      <c r="C70" s="11">
        <v>22.634059944337363</v>
      </c>
      <c r="D70" s="11">
        <f t="shared" si="50"/>
        <v>7.6825560996581306</v>
      </c>
      <c r="E70" s="11">
        <v>9.5729173377984722</v>
      </c>
      <c r="F70" s="11">
        <f t="shared" si="51"/>
        <v>17.255473437456601</v>
      </c>
      <c r="G70" s="200">
        <f t="shared" si="52"/>
        <v>3.354072177434464E-2</v>
      </c>
      <c r="I70" s="11" t="str">
        <f t="shared" si="53"/>
        <v>Process, plant and machine operatives</v>
      </c>
      <c r="J70" s="11">
        <v>1.5650111077792259</v>
      </c>
      <c r="K70" s="11">
        <v>2.3976940358960981</v>
      </c>
      <c r="L70" s="11">
        <v>0.83268292811687217</v>
      </c>
      <c r="M70" s="11">
        <v>1.2259422367834509</v>
      </c>
      <c r="N70" s="11">
        <v>2.0586251649003229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2.2391838109356303</v>
      </c>
      <c r="C71" s="11">
        <v>2.7791300059697535</v>
      </c>
      <c r="D71" s="11">
        <f t="shared" si="50"/>
        <v>0.53994619503412311</v>
      </c>
      <c r="E71" s="11">
        <v>1.0519186796122295</v>
      </c>
      <c r="F71" s="11">
        <f t="shared" si="51"/>
        <v>1.5918648746463526</v>
      </c>
      <c r="G71" s="200">
        <f t="shared" si="52"/>
        <v>2.6006496760227593E-2</v>
      </c>
      <c r="I71" s="11" t="str">
        <f t="shared" si="53"/>
        <v>Elementary occupations</v>
      </c>
      <c r="J71" s="11">
        <v>3.7916866014225969</v>
      </c>
      <c r="K71" s="11">
        <v>5.6092646587016537</v>
      </c>
      <c r="L71" s="11">
        <v>1.8175780572790567</v>
      </c>
      <c r="M71" s="11">
        <v>2.7874074801017499</v>
      </c>
      <c r="N71" s="11">
        <v>4.6049855373808057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1.7328424943744423</v>
      </c>
      <c r="C72" s="11">
        <v>2.7513710093470696</v>
      </c>
      <c r="D72" s="11">
        <f t="shared" si="50"/>
        <v>1.0185285149726273</v>
      </c>
      <c r="E72" s="11">
        <v>1.3305832202559436</v>
      </c>
      <c r="F72" s="11">
        <f t="shared" si="51"/>
        <v>2.3491117352285711</v>
      </c>
      <c r="G72" s="200">
        <f t="shared" si="52"/>
        <v>3.8715353144465725E-2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0.80035708210475254</v>
      </c>
      <c r="C73" s="11">
        <v>1.6489426958106626</v>
      </c>
      <c r="D73" s="11">
        <f t="shared" si="50"/>
        <v>0.84858561370591001</v>
      </c>
      <c r="E73" s="11">
        <v>0.41221662916473195</v>
      </c>
      <c r="F73" s="11">
        <f t="shared" si="51"/>
        <v>1.260802242870642</v>
      </c>
      <c r="G73" s="200">
        <f t="shared" si="52"/>
        <v>2.80832664071895E-2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3.835286775725729</v>
      </c>
      <c r="C74" s="11">
        <v>5.6860097063740431</v>
      </c>
      <c r="D74" s="11">
        <f t="shared" ref="D74:D75" si="56">C74-B74</f>
        <v>1.8507229306483142</v>
      </c>
      <c r="E74" s="11">
        <v>2.4734064502899411</v>
      </c>
      <c r="F74" s="11">
        <f t="shared" ref="F74:F75" si="57">SUM(D74:E74)</f>
        <v>4.3241293809382553</v>
      </c>
      <c r="G74" s="200">
        <f t="shared" si="52"/>
        <v>3.3735516470102977E-2</v>
      </c>
      <c r="I74" s="11" t="str">
        <f>I63</f>
        <v>Managers, directors and senior officials</v>
      </c>
      <c r="J74" s="11">
        <f t="array" ref="J74:J82">MMULT(aggregation!$B$13:$AA$21,B181:B206)</f>
        <v>17.947472035119418</v>
      </c>
      <c r="K74" s="11">
        <f t="array" ref="K74:K82">MMULT(aggregation!$B$13:$AA$21,C181:C206)</f>
        <v>18.248460709842682</v>
      </c>
      <c r="L74" s="11">
        <f t="array" ref="L74:L82">MMULT(aggregation!$B$13:$AA$21,D181:D206)</f>
        <v>0.30098867472326418</v>
      </c>
      <c r="M74" s="11">
        <f t="array" ref="M74:M82">MMULT(aggregation!$B$13:$AA$21,E181:E206)</f>
        <v>8.0494829364361564</v>
      </c>
      <c r="N74" s="11">
        <f t="array" ref="N74:N82">MMULT(aggregation!$B$13:$AA$21,F181:F206)</f>
        <v>8.3504716111594206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8.6092969024163075</v>
      </c>
      <c r="C75" s="11">
        <v>11.711316895688945</v>
      </c>
      <c r="D75" s="11">
        <f t="shared" si="56"/>
        <v>3.1020199932726378</v>
      </c>
      <c r="E75" s="11">
        <v>4.9934499219135136</v>
      </c>
      <c r="F75" s="11">
        <f t="shared" si="57"/>
        <v>8.0954699151861504</v>
      </c>
      <c r="G75" s="200">
        <f t="shared" si="52"/>
        <v>3.0965016335659401E-2</v>
      </c>
      <c r="I75" s="11" t="str">
        <f>I64</f>
        <v>Professional occupations</v>
      </c>
      <c r="J75" s="11">
        <v>19.245970870578624</v>
      </c>
      <c r="K75" s="11">
        <v>20.746351656722847</v>
      </c>
      <c r="L75" s="11">
        <v>1.5003807861442209</v>
      </c>
      <c r="M75" s="11">
        <v>8.1144267879516683</v>
      </c>
      <c r="N75" s="11">
        <v>9.614807574095888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5.0601922756175446</v>
      </c>
      <c r="C76" s="11">
        <v>7.3399950021263516</v>
      </c>
      <c r="D76" s="11">
        <f t="shared" si="50"/>
        <v>2.279802726508807</v>
      </c>
      <c r="E76" s="11">
        <v>3.3162294941978576</v>
      </c>
      <c r="F76" s="11">
        <f t="shared" si="51"/>
        <v>5.5960322207066646</v>
      </c>
      <c r="G76" s="200">
        <f t="shared" si="52"/>
        <v>3.4171982553738989E-2</v>
      </c>
      <c r="I76" s="11" t="str">
        <f>I65</f>
        <v>Associate professional occupations</v>
      </c>
      <c r="J76" s="11">
        <v>20.205867606108161</v>
      </c>
      <c r="K76" s="11">
        <v>18.245975655041377</v>
      </c>
      <c r="L76" s="11">
        <v>-1.9598919510667825</v>
      </c>
      <c r="M76" s="11">
        <v>7.7939070534661319</v>
      </c>
      <c r="N76" s="11">
        <v>5.8340151023993485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0.9503772016565476</v>
      </c>
      <c r="C77" s="11">
        <v>1.8269699156196115</v>
      </c>
      <c r="D77" s="11">
        <f t="shared" si="50"/>
        <v>0.87659271396306393</v>
      </c>
      <c r="E77" s="11">
        <v>0.89563875679736282</v>
      </c>
      <c r="F77" s="11">
        <f t="shared" si="51"/>
        <v>1.7722314707604268</v>
      </c>
      <c r="G77" s="200">
        <f t="shared" si="52"/>
        <v>4.5255904350011145E-2</v>
      </c>
      <c r="I77" s="11" t="str">
        <f>I66</f>
        <v>Administrative and secretarial occupations</v>
      </c>
      <c r="J77" s="11">
        <v>17.922458661799453</v>
      </c>
      <c r="K77" s="11">
        <v>10.000242202072339</v>
      </c>
      <c r="L77" s="11">
        <v>-7.9222164597271121</v>
      </c>
      <c r="M77" s="11">
        <v>6.9770442593174726</v>
      </c>
      <c r="N77" s="11">
        <v>-0.94517220040963967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0.18348263152257688</v>
      </c>
      <c r="C78" s="11">
        <v>0.27358338952217875</v>
      </c>
      <c r="D78" s="11">
        <f t="shared" si="50"/>
        <v>9.0100757999601877E-2</v>
      </c>
      <c r="E78" s="11">
        <v>0.12711610679248717</v>
      </c>
      <c r="F78" s="11">
        <f t="shared" si="51"/>
        <v>0.21721686479208904</v>
      </c>
      <c r="G78" s="200">
        <f t="shared" si="52"/>
        <v>3.5715117015927333E-2</v>
      </c>
      <c r="I78" s="11" t="str">
        <f t="shared" ref="I78:I82" si="58">I67</f>
        <v>Skilled trades occupations</v>
      </c>
      <c r="J78" s="11">
        <v>22.51188219105121</v>
      </c>
      <c r="K78" s="11">
        <v>22.54157432317669</v>
      </c>
      <c r="L78" s="11">
        <v>2.9692132125477722E-2</v>
      </c>
      <c r="M78" s="11">
        <v>8.6446977024821177</v>
      </c>
      <c r="N78" s="11">
        <v>8.6743898346075952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0.62829413793896893</v>
      </c>
      <c r="C79" s="11">
        <v>1.4866535817883859</v>
      </c>
      <c r="D79" s="11">
        <f t="shared" si="50"/>
        <v>0.85835944384941698</v>
      </c>
      <c r="E79" s="11">
        <v>0.54412204617054438</v>
      </c>
      <c r="F79" s="11">
        <f t="shared" si="51"/>
        <v>1.4024814900199614</v>
      </c>
      <c r="G79" s="200">
        <f t="shared" si="52"/>
        <v>4.2464448805869193E-2</v>
      </c>
      <c r="I79" s="11" t="str">
        <f t="shared" si="58"/>
        <v>Caring, leisure and other service occupations</v>
      </c>
      <c r="J79" s="11">
        <v>24.539697491037767</v>
      </c>
      <c r="K79" s="11">
        <v>29.401474763561346</v>
      </c>
      <c r="L79" s="11">
        <v>4.8617772725235806</v>
      </c>
      <c r="M79" s="11">
        <v>14.79893240659092</v>
      </c>
      <c r="N79" s="11">
        <v>19.660709679114497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0.28225028071548725</v>
      </c>
      <c r="C80" s="11">
        <v>0.42948168304541573</v>
      </c>
      <c r="D80" s="11">
        <f t="shared" ref="D80" si="59">C80-B80</f>
        <v>0.14723140232992848</v>
      </c>
      <c r="E80" s="11">
        <v>0.18308944589302881</v>
      </c>
      <c r="F80" s="11">
        <f t="shared" ref="F80" si="60">SUM(D80:E80)</f>
        <v>0.33032084822295726</v>
      </c>
      <c r="G80" s="200">
        <f t="shared" si="52"/>
        <v>3.3893289455205089E-2</v>
      </c>
      <c r="I80" s="11" t="str">
        <f t="shared" si="58"/>
        <v>Sales and customer service occupations</v>
      </c>
      <c r="J80" s="11">
        <v>17.119116362731049</v>
      </c>
      <c r="K80" s="11">
        <v>17.479761792722147</v>
      </c>
      <c r="L80" s="11">
        <v>0.36064542999109994</v>
      </c>
      <c r="M80" s="11">
        <v>7.539813928492114</v>
      </c>
      <c r="N80" s="11">
        <v>7.9004593584832135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0.65070350425064927</v>
      </c>
      <c r="C81" s="11">
        <v>1.1913577148637726</v>
      </c>
      <c r="D81" s="11">
        <f t="shared" si="50"/>
        <v>0.54065421061312335</v>
      </c>
      <c r="E81" s="11">
        <v>0.51519614564118255</v>
      </c>
      <c r="F81" s="11">
        <f t="shared" si="51"/>
        <v>1.055850356254306</v>
      </c>
      <c r="G81" s="200">
        <f t="shared" si="52"/>
        <v>3.9645317223035104E-2</v>
      </c>
      <c r="I81" s="11" t="str">
        <f t="shared" si="58"/>
        <v>Process, plant and machine operatives</v>
      </c>
      <c r="J81" s="11">
        <v>7.5704911534823411</v>
      </c>
      <c r="K81" s="11">
        <v>10.272173177366312</v>
      </c>
      <c r="L81" s="11">
        <v>2.7016820238839712</v>
      </c>
      <c r="M81" s="11">
        <v>4.1311464477645732</v>
      </c>
      <c r="N81" s="11">
        <v>6.8328284716485452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2.7728414787347724</v>
      </c>
      <c r="C82" s="11">
        <v>5.2210239462312229</v>
      </c>
      <c r="D82" s="11">
        <f t="shared" si="50"/>
        <v>2.4481824674964505</v>
      </c>
      <c r="E82" s="11">
        <v>2.4333715686566673</v>
      </c>
      <c r="F82" s="11">
        <f t="shared" si="51"/>
        <v>4.8815540361531173</v>
      </c>
      <c r="G82" s="200">
        <f t="shared" si="52"/>
        <v>4.2893097274502301E-2</v>
      </c>
      <c r="I82" s="11" t="str">
        <f t="shared" si="58"/>
        <v>Elementary occupations</v>
      </c>
      <c r="J82" s="11">
        <v>16.575264256355432</v>
      </c>
      <c r="K82" s="11">
        <v>16.104254250583072</v>
      </c>
      <c r="L82" s="11">
        <v>-0.47101000577236074</v>
      </c>
      <c r="M82" s="11">
        <v>7.9985330910226287</v>
      </c>
      <c r="N82" s="11">
        <v>7.5275230852502677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0.51738697403220268</v>
      </c>
      <c r="C83" s="11">
        <v>0.86562319295714896</v>
      </c>
      <c r="D83" s="11">
        <f t="shared" ref="D83:D84" si="61">C83-B83</f>
        <v>0.34823621892494627</v>
      </c>
      <c r="E83" s="11">
        <v>0.39798737191805666</v>
      </c>
      <c r="F83" s="11">
        <f t="shared" ref="F83:F84" si="62">SUM(D83:E83)</f>
        <v>0.74622359084300294</v>
      </c>
      <c r="G83" s="200">
        <f t="shared" si="52"/>
        <v>3.876876701888099E-2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5.0442836234527486E-2</v>
      </c>
      <c r="C84" s="11">
        <v>6.4071695825362152E-2</v>
      </c>
      <c r="D84" s="11">
        <f t="shared" si="61"/>
        <v>1.3628859590834666E-2</v>
      </c>
      <c r="E84" s="11">
        <v>2.7683701698278575E-2</v>
      </c>
      <c r="F84" s="11">
        <f t="shared" si="62"/>
        <v>4.1312561289113245E-2</v>
      </c>
      <c r="G84" s="200">
        <f t="shared" si="52"/>
        <v>2.9595428210170027E-2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2.1506836677348549</v>
      </c>
      <c r="C85" s="11">
        <v>3.3687836814082504</v>
      </c>
      <c r="D85" s="11">
        <f t="shared" si="50"/>
        <v>1.2181000136733955</v>
      </c>
      <c r="E85" s="11">
        <v>1.3024470225098059</v>
      </c>
      <c r="F85" s="11">
        <f t="shared" si="51"/>
        <v>2.5205470361832014</v>
      </c>
      <c r="G85" s="200">
        <f t="shared" si="52"/>
        <v>3.2069867632079863E-2</v>
      </c>
      <c r="I85" s="11" t="str">
        <f>I74</f>
        <v>Managers, directors and senior officials</v>
      </c>
      <c r="J85" s="11">
        <f t="array" ref="J85:J93">MMULT(aggregation!$B$13:$AA$21,B210:B235)</f>
        <v>14.206319334635545</v>
      </c>
      <c r="K85" s="11">
        <f t="array" ref="K85:K93">MMULT(aggregation!$B$13:$AA$21,C210:C235)</f>
        <v>12.803865811595127</v>
      </c>
      <c r="L85" s="11">
        <f t="array" ref="L85:L93">MMULT(aggregation!$B$13:$AA$21,D210:D235)</f>
        <v>-1.4024535230404167</v>
      </c>
      <c r="M85" s="11">
        <f t="array" ref="M85:M93">MMULT(aggregation!$B$13:$AA$21,E210:E235)</f>
        <v>6.6831314035431113</v>
      </c>
      <c r="N85" s="11">
        <f t="array" ref="N85:N93">MMULT(aggregation!$B$13:$AA$21,F210:F235)</f>
        <v>5.2806778805026955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0.6798069991723994</v>
      </c>
      <c r="C86" s="11">
        <v>1.4334096885259453</v>
      </c>
      <c r="D86" s="11">
        <f t="shared" si="50"/>
        <v>0.75360268935354591</v>
      </c>
      <c r="E86" s="11">
        <v>0.55071414960132781</v>
      </c>
      <c r="F86" s="11">
        <f t="shared" si="51"/>
        <v>1.3043168389548736</v>
      </c>
      <c r="G86" s="200">
        <f t="shared" si="52"/>
        <v>4.0351817056584416E-2</v>
      </c>
      <c r="I86" s="11" t="str">
        <f>I75</f>
        <v>Professional occupations</v>
      </c>
      <c r="J86" s="11">
        <v>12.763570954783585</v>
      </c>
      <c r="K86" s="11">
        <v>11.33869985136843</v>
      </c>
      <c r="L86" s="11">
        <v>-1.4248711034151558</v>
      </c>
      <c r="M86" s="11">
        <v>4.8428608211265143</v>
      </c>
      <c r="N86" s="11">
        <v>3.4179897177113583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0.20720806196599253</v>
      </c>
      <c r="C87" s="11">
        <v>0.50373792464690026</v>
      </c>
      <c r="D87" s="11">
        <f t="shared" ref="D87:D88" si="63">C87-B87</f>
        <v>0.29652986268090775</v>
      </c>
      <c r="E87" s="11">
        <v>0.17076077666712847</v>
      </c>
      <c r="F87" s="11">
        <f t="shared" ref="F87:F88" si="64">SUM(D87:E87)</f>
        <v>0.46729063934803622</v>
      </c>
      <c r="G87" s="200">
        <f t="shared" si="52"/>
        <v>4.0886293721875022E-2</v>
      </c>
      <c r="I87" s="11" t="str">
        <f>I76</f>
        <v>Associate professional occupations</v>
      </c>
      <c r="J87" s="11">
        <v>14.724274750520854</v>
      </c>
      <c r="K87" s="11">
        <v>11.322212962237517</v>
      </c>
      <c r="L87" s="11">
        <v>-3.4020617882833375</v>
      </c>
      <c r="M87" s="11">
        <v>4.9641041369542318</v>
      </c>
      <c r="N87" s="11">
        <v>1.562042348670895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0.57066238684706916</v>
      </c>
      <c r="C88" s="11">
        <v>0.98532155145942246</v>
      </c>
      <c r="D88" s="11">
        <f t="shared" si="63"/>
        <v>0.4146591646123533</v>
      </c>
      <c r="E88" s="11">
        <v>0.50119824872455365</v>
      </c>
      <c r="F88" s="11">
        <f t="shared" si="64"/>
        <v>0.91585741333690696</v>
      </c>
      <c r="G88" s="200">
        <f t="shared" si="52"/>
        <v>4.2919060809139653E-2</v>
      </c>
      <c r="I88" s="11" t="str">
        <f>I77</f>
        <v>Administrative and secretarial occupations</v>
      </c>
      <c r="J88" s="11">
        <v>17.929486427368722</v>
      </c>
      <c r="K88" s="11">
        <v>8.2422623679703229</v>
      </c>
      <c r="L88" s="11">
        <v>-9.6872240593983996</v>
      </c>
      <c r="M88" s="11">
        <v>5.4626043662342934</v>
      </c>
      <c r="N88" s="11">
        <v>-4.2246196931641062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0.12444288851975091</v>
      </c>
      <c r="C89" s="11">
        <v>0.18225084602607411</v>
      </c>
      <c r="D89" s="11">
        <f t="shared" si="50"/>
        <v>5.7807957506323199E-2</v>
      </c>
      <c r="E89" s="11">
        <v>6.9024773459894925E-2</v>
      </c>
      <c r="F89" s="11">
        <f t="shared" si="51"/>
        <v>0.12683273096621811</v>
      </c>
      <c r="G89" s="200">
        <f t="shared" si="52"/>
        <v>2.9854537152687044E-2</v>
      </c>
      <c r="I89" s="11" t="str">
        <f t="shared" ref="I89:I93" si="65">I78</f>
        <v>Skilled trades occupations</v>
      </c>
      <c r="J89" s="11">
        <v>17.309082932503866</v>
      </c>
      <c r="K89" s="11">
        <v>16.514892966659588</v>
      </c>
      <c r="L89" s="11">
        <v>-0.79418996584428103</v>
      </c>
      <c r="M89" s="11">
        <v>7.1192189277976983</v>
      </c>
      <c r="N89" s="11">
        <v>6.3250289619534179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2.2350679282307522</v>
      </c>
      <c r="C90" s="11">
        <v>4.2693021071406729</v>
      </c>
      <c r="D90" s="11">
        <f t="shared" ref="D90" si="66">C90-B90</f>
        <v>2.0342341789099208</v>
      </c>
      <c r="E90" s="11">
        <v>1.8873545725837837</v>
      </c>
      <c r="F90" s="11">
        <f t="shared" ref="F90" si="67">SUM(D90:E90)</f>
        <v>3.9215887514937045</v>
      </c>
      <c r="G90" s="200">
        <f t="shared" ref="G90:G91" si="68">IF(B90&gt;0,(1+(E90/B90))^(1/($C$6-$B$6))-1,0)</f>
        <v>4.1655516576919016E-2</v>
      </c>
      <c r="I90" s="11" t="str">
        <f t="shared" si="65"/>
        <v>Caring, leisure and other service occupations</v>
      </c>
      <c r="J90" s="11">
        <v>17.145196464510864</v>
      </c>
      <c r="K90" s="11">
        <v>14.916237863096304</v>
      </c>
      <c r="L90" s="11">
        <v>-2.2289586014145613</v>
      </c>
      <c r="M90" s="11">
        <v>7.5967869441189535</v>
      </c>
      <c r="N90" s="11">
        <v>5.3678283427043914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100.76628553623408</v>
      </c>
      <c r="C91" s="11">
        <f t="shared" ref="C91:F91" si="69">SUM(C65:C90)</f>
        <v>151.63802471323385</v>
      </c>
      <c r="D91" s="11">
        <f t="shared" si="69"/>
        <v>50.871739176999732</v>
      </c>
      <c r="E91" s="11">
        <f t="shared" si="69"/>
        <v>65.050817632692798</v>
      </c>
      <c r="F91" s="11">
        <f t="shared" si="69"/>
        <v>115.92255680969255</v>
      </c>
      <c r="G91" s="200">
        <f t="shared" si="68"/>
        <v>3.3762891057472766E-2</v>
      </c>
      <c r="I91" s="11" t="str">
        <f t="shared" si="65"/>
        <v>Sales and customer service occupations</v>
      </c>
      <c r="J91" s="11">
        <v>14.668037504872025</v>
      </c>
      <c r="K91" s="11">
        <v>11.537240537715288</v>
      </c>
      <c r="L91" s="11">
        <v>-3.1307969671567375</v>
      </c>
      <c r="M91" s="11">
        <v>5.6952659521715052</v>
      </c>
      <c r="N91" s="11">
        <v>2.5644689850147673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9.4467041666032081</v>
      </c>
      <c r="K92" s="11">
        <v>10.818556075761599</v>
      </c>
      <c r="L92" s="11">
        <v>1.3718519091583907</v>
      </c>
      <c r="M92" s="11">
        <v>5.0851709136752064</v>
      </c>
      <c r="N92" s="11">
        <v>6.4570228228335971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23.119153533759249</v>
      </c>
      <c r="K93" s="11">
        <v>21.394294006680543</v>
      </c>
      <c r="L93" s="11">
        <v>-1.7248595270787062</v>
      </c>
      <c r="M93" s="11">
        <v>10.489342000795927</v>
      </c>
      <c r="N93" s="11">
        <v>8.7644824737172211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21.705528915271593</v>
      </c>
      <c r="C94" s="11">
        <v>24.274077396390787</v>
      </c>
      <c r="D94" s="11">
        <f>C94-B94</f>
        <v>2.5685484811191941</v>
      </c>
      <c r="E94" s="11">
        <v>12.659679184575213</v>
      </c>
      <c r="F94" s="11">
        <f>SUM(D94:E94)</f>
        <v>15.228227665694407</v>
      </c>
      <c r="G94" s="200">
        <f>IF(B94&gt;0,(1+(E94/B94))^(1/($C$6-$B$6))-1,0)</f>
        <v>3.1105825057024861E-2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7.1512972013868161</v>
      </c>
      <c r="C95" s="11">
        <v>11.631660520854828</v>
      </c>
      <c r="D95" s="11">
        <f t="shared" ref="D95:D118" si="72">C95-B95</f>
        <v>4.4803633194680117</v>
      </c>
      <c r="E95" s="11">
        <v>6.3073004430041859</v>
      </c>
      <c r="F95" s="11">
        <f t="shared" ref="F95:F118" si="73">SUM(D95:E95)</f>
        <v>10.787663762472198</v>
      </c>
      <c r="G95" s="200">
        <f t="shared" ref="G95:G120" si="74">IF(B95&gt;0,(1+(E95/B95))^(1/($C$6-$B$6))-1,0)</f>
        <v>4.3056095758730484E-2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20.26205485742879</v>
      </c>
      <c r="C96" s="11">
        <v>22.602261258955149</v>
      </c>
      <c r="D96" s="11">
        <f t="shared" si="72"/>
        <v>2.3402064015263591</v>
      </c>
      <c r="E96" s="11">
        <v>8.6399423844703502</v>
      </c>
      <c r="F96" s="11">
        <f t="shared" si="73"/>
        <v>10.980148785996709</v>
      </c>
      <c r="G96" s="200">
        <f t="shared" si="74"/>
        <v>2.3959920342680796E-2</v>
      </c>
      <c r="I96" s="11" t="str">
        <f>I85</f>
        <v>Managers, directors and senior officials</v>
      </c>
      <c r="J96" s="11">
        <f t="array" ref="J96:J104">MMULT(aggregation!$B$13:$AA$21,B239:B264)</f>
        <v>8.6001787639713179</v>
      </c>
      <c r="K96" s="11">
        <f t="array" ref="K96:K104">MMULT(aggregation!$B$13:$AA$21,C239:C264)</f>
        <v>6.8903207471394694</v>
      </c>
      <c r="L96" s="11">
        <f t="array" ref="L96:L104">MMULT(aggregation!$B$13:$AA$21,D239:D264)</f>
        <v>-1.7098580168318493</v>
      </c>
      <c r="M96" s="11">
        <f t="array" ref="M96:M104">MMULT(aggregation!$B$13:$AA$21,E239:E264)</f>
        <v>3.5716087341781586</v>
      </c>
      <c r="N96" s="11">
        <f t="array" ref="N96:N104">MMULT(aggregation!$B$13:$AA$21,F239:F264)</f>
        <v>1.8617507173463093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12.390467692532043</v>
      </c>
      <c r="C97" s="11">
        <v>16.034747435801954</v>
      </c>
      <c r="D97" s="11">
        <f t="shared" si="72"/>
        <v>3.6442797432699106</v>
      </c>
      <c r="E97" s="11">
        <v>8.2752521877209571</v>
      </c>
      <c r="F97" s="11">
        <f t="shared" si="73"/>
        <v>11.919531930990868</v>
      </c>
      <c r="G97" s="200">
        <f t="shared" si="74"/>
        <v>3.4691439351173026E-2</v>
      </c>
      <c r="I97" s="11" t="str">
        <f>I86</f>
        <v>Professional occupations</v>
      </c>
      <c r="J97" s="11">
        <v>7.2872628181356642</v>
      </c>
      <c r="K97" s="11">
        <v>5.5310980365858446</v>
      </c>
      <c r="L97" s="11">
        <v>-1.75616478154982</v>
      </c>
      <c r="M97" s="11">
        <v>2.5214047121807805</v>
      </c>
      <c r="N97" s="11">
        <v>0.7652399306309603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9.6408625759185647</v>
      </c>
      <c r="C98" s="11">
        <v>7.8571830567515768</v>
      </c>
      <c r="D98" s="11">
        <f t="shared" ref="D98" si="75">C98-B98</f>
        <v>-1.7836795191669879</v>
      </c>
      <c r="E98" s="11">
        <v>4.4410242778972826</v>
      </c>
      <c r="F98" s="11">
        <f t="shared" ref="F98" si="76">SUM(D98:E98)</f>
        <v>2.6573447587302947</v>
      </c>
      <c r="G98" s="200">
        <f t="shared" si="74"/>
        <v>2.5580285425434113E-2</v>
      </c>
      <c r="I98" s="11" t="str">
        <f>I87</f>
        <v>Associate professional occupations</v>
      </c>
      <c r="J98" s="11">
        <v>8.0322499166426304</v>
      </c>
      <c r="K98" s="11">
        <v>5.0746832374978075</v>
      </c>
      <c r="L98" s="11">
        <v>-2.9575666791448239</v>
      </c>
      <c r="M98" s="11">
        <v>2.3797582055399635</v>
      </c>
      <c r="N98" s="11">
        <v>-0.57780847360485987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23.028809232833417</v>
      </c>
      <c r="C99" s="11">
        <v>28.300262513511715</v>
      </c>
      <c r="D99" s="11">
        <f t="shared" si="72"/>
        <v>5.2714532806782977</v>
      </c>
      <c r="E99" s="11">
        <v>13.448407835916216</v>
      </c>
      <c r="F99" s="11">
        <f t="shared" si="73"/>
        <v>18.719861116594515</v>
      </c>
      <c r="G99" s="200">
        <f t="shared" si="74"/>
        <v>3.1137736560128193E-2</v>
      </c>
      <c r="I99" s="11" t="str">
        <f>I88</f>
        <v>Administrative and secretarial occupations</v>
      </c>
      <c r="J99" s="11">
        <v>9.7365667704552123</v>
      </c>
      <c r="K99" s="11">
        <v>1.6974274819915232</v>
      </c>
      <c r="L99" s="11">
        <v>-8.039139288463689</v>
      </c>
      <c r="M99" s="11">
        <v>1.9021625965790496</v>
      </c>
      <c r="N99" s="11">
        <v>-6.1369766918846391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4.5851937135038439</v>
      </c>
      <c r="C100" s="11">
        <v>4.6784985290719625</v>
      </c>
      <c r="D100" s="11">
        <f t="shared" si="72"/>
        <v>9.3304815568118649E-2</v>
      </c>
      <c r="E100" s="11">
        <v>1.9920739081389609</v>
      </c>
      <c r="F100" s="11">
        <f t="shared" si="73"/>
        <v>2.0853787237070796</v>
      </c>
      <c r="G100" s="200">
        <f t="shared" si="74"/>
        <v>2.434406380053411E-2</v>
      </c>
      <c r="I100" s="11" t="str">
        <f t="shared" ref="I100:I104" si="77">I89</f>
        <v>Skilled trades occupations</v>
      </c>
      <c r="J100" s="11">
        <v>10.247350449233364</v>
      </c>
      <c r="K100" s="11">
        <v>9.1649389764849758</v>
      </c>
      <c r="L100" s="11">
        <v>-1.0824114727483878</v>
      </c>
      <c r="M100" s="11">
        <v>3.9444043340685528</v>
      </c>
      <c r="N100" s="11">
        <v>2.8619928613201653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4.5629579428167357</v>
      </c>
      <c r="C101" s="11">
        <v>6.1955740557364471</v>
      </c>
      <c r="D101" s="11">
        <f t="shared" si="72"/>
        <v>1.6326161129197114</v>
      </c>
      <c r="E101" s="11">
        <v>3.3808705706864428</v>
      </c>
      <c r="F101" s="11">
        <f t="shared" si="73"/>
        <v>5.0134866836061542</v>
      </c>
      <c r="G101" s="200">
        <f t="shared" si="74"/>
        <v>3.765319180982285E-2</v>
      </c>
      <c r="I101" s="11" t="str">
        <f t="shared" si="77"/>
        <v>Caring, leisure and other service occupations</v>
      </c>
      <c r="J101" s="11">
        <v>5.1521664253846282</v>
      </c>
      <c r="K101" s="11">
        <v>3.8987425318173723</v>
      </c>
      <c r="L101" s="11">
        <v>-1.2534238935672553</v>
      </c>
      <c r="M101" s="11">
        <v>1.7209413019331121</v>
      </c>
      <c r="N101" s="11">
        <v>0.46751740836585687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3.1280224285997869</v>
      </c>
      <c r="C102" s="11">
        <v>5.4373444679098082</v>
      </c>
      <c r="D102" s="11">
        <f t="shared" si="72"/>
        <v>2.3093220393100213</v>
      </c>
      <c r="E102" s="11">
        <v>1.8532045257899454</v>
      </c>
      <c r="F102" s="11">
        <f t="shared" si="73"/>
        <v>4.1625265650999665</v>
      </c>
      <c r="G102" s="200">
        <f t="shared" si="74"/>
        <v>3.1504431416794709E-2</v>
      </c>
      <c r="I102" s="11" t="str">
        <f t="shared" si="77"/>
        <v>Sales and customer service occupations</v>
      </c>
      <c r="J102" s="11">
        <v>8.7323993328423164</v>
      </c>
      <c r="K102" s="11">
        <v>3.7953050293609056</v>
      </c>
      <c r="L102" s="11">
        <v>-4.9370943034814108</v>
      </c>
      <c r="M102" s="11">
        <v>2.1340745717441103</v>
      </c>
      <c r="N102" s="11">
        <v>-2.8030197317373005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6.7314509873784338</v>
      </c>
      <c r="C103" s="11">
        <v>7.604031883438112</v>
      </c>
      <c r="D103" s="11">
        <f t="shared" ref="D103:D104" si="78">C103-B103</f>
        <v>0.87258089605967815</v>
      </c>
      <c r="E103" s="11">
        <v>3.4419218467009687</v>
      </c>
      <c r="F103" s="11">
        <f t="shared" ref="F103:F104" si="79">SUM(D103:E103)</f>
        <v>4.3145027427606468</v>
      </c>
      <c r="G103" s="200">
        <f t="shared" si="74"/>
        <v>2.791471892322428E-2</v>
      </c>
      <c r="I103" s="11" t="str">
        <f t="shared" si="77"/>
        <v>Process, plant and machine operatives</v>
      </c>
      <c r="J103" s="11">
        <v>7.1715823920985322</v>
      </c>
      <c r="K103" s="11">
        <v>4.6354302520800328</v>
      </c>
      <c r="L103" s="11">
        <v>-2.5361521400184994</v>
      </c>
      <c r="M103" s="11">
        <v>2.6240702977528318</v>
      </c>
      <c r="N103" s="11">
        <v>8.7918157734332536E-2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16.221005487518745</v>
      </c>
      <c r="C104" s="11">
        <v>17.268768456836266</v>
      </c>
      <c r="D104" s="11">
        <f t="shared" si="78"/>
        <v>1.047762969317521</v>
      </c>
      <c r="E104" s="11">
        <v>8.2819927575419481</v>
      </c>
      <c r="F104" s="11">
        <f t="shared" si="79"/>
        <v>9.3297557268594691</v>
      </c>
      <c r="G104" s="200">
        <f t="shared" si="74"/>
        <v>2.7880823641967867E-2</v>
      </c>
      <c r="I104" s="11" t="str">
        <f t="shared" si="77"/>
        <v>Elementary occupations</v>
      </c>
      <c r="J104" s="11">
        <v>18.71223563876298</v>
      </c>
      <c r="K104" s="11">
        <v>12.561004933508832</v>
      </c>
      <c r="L104" s="11">
        <v>-6.1512307052541493</v>
      </c>
      <c r="M104" s="11">
        <v>6.4505704723890167</v>
      </c>
      <c r="N104" s="11">
        <v>0.2993397671348671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14.51949893414691</v>
      </c>
      <c r="C105" s="11">
        <v>17.23225397976325</v>
      </c>
      <c r="D105" s="11">
        <f t="shared" si="72"/>
        <v>2.7127550456163405</v>
      </c>
      <c r="E105" s="11">
        <v>8.6458129475966157</v>
      </c>
      <c r="F105" s="11">
        <f t="shared" si="73"/>
        <v>11.358567993212956</v>
      </c>
      <c r="G105" s="200">
        <f t="shared" si="74"/>
        <v>3.1634287979947828E-2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2.9067668617524833</v>
      </c>
      <c r="C106" s="11">
        <v>6.4039782196126049</v>
      </c>
      <c r="D106" s="11">
        <f t="shared" si="72"/>
        <v>3.4972113578601216</v>
      </c>
      <c r="E106" s="11">
        <v>2.8662826586386774</v>
      </c>
      <c r="F106" s="11">
        <f t="shared" si="73"/>
        <v>6.363494016498799</v>
      </c>
      <c r="G106" s="200">
        <f t="shared" si="74"/>
        <v>4.6806326837797396E-2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1.5875185325921066</v>
      </c>
      <c r="C107" s="11">
        <v>2.695468438592131</v>
      </c>
      <c r="D107" s="11">
        <f t="shared" si="72"/>
        <v>1.1079499060000244</v>
      </c>
      <c r="E107" s="11">
        <v>1.4351701832494672</v>
      </c>
      <c r="F107" s="11">
        <f t="shared" si="73"/>
        <v>2.5431200892494914</v>
      </c>
      <c r="G107" s="200">
        <f t="shared" si="74"/>
        <v>4.3866534583976602E-2</v>
      </c>
      <c r="I107" s="11" t="str">
        <f>I96</f>
        <v>Managers, directors and senior officials</v>
      </c>
      <c r="J107" s="11">
        <f t="array" ref="J107:J115">MMULT(aggregation!$B$13:$AA$21,B268:B293)</f>
        <v>1.8654895415384825</v>
      </c>
      <c r="K107" s="11">
        <f t="array" ref="K107:K115">MMULT(aggregation!$B$13:$AA$21,C268:C293)</f>
        <v>3.0117843328648979</v>
      </c>
      <c r="L107" s="11">
        <f t="array" ref="L107:L115">MMULT(aggregation!$B$13:$AA$21,D268:D293)</f>
        <v>1.1462947913264152</v>
      </c>
      <c r="M107" s="11">
        <f t="array" ref="M107:M115">MMULT(aggregation!$B$13:$AA$21,E268:E293)</f>
        <v>0.79666317899598316</v>
      </c>
      <c r="N107" s="11">
        <f t="array" ref="N107:N115">MMULT(aggregation!$B$13:$AA$21,F268:F293)</f>
        <v>1.9429579703223983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1.4960142152038172</v>
      </c>
      <c r="C108" s="11">
        <v>2.3260595192829996</v>
      </c>
      <c r="D108" s="11">
        <f t="shared" si="72"/>
        <v>0.83004530407918242</v>
      </c>
      <c r="E108" s="11">
        <v>0.98992443090734938</v>
      </c>
      <c r="F108" s="11">
        <f t="shared" si="73"/>
        <v>1.8199697349865318</v>
      </c>
      <c r="G108" s="200">
        <f t="shared" si="74"/>
        <v>3.4436046312464885E-2</v>
      </c>
      <c r="I108" s="11" t="str">
        <f>I97</f>
        <v>Professional occupations</v>
      </c>
      <c r="J108" s="11">
        <v>1.6112674484444978</v>
      </c>
      <c r="K108" s="11">
        <v>3.671135604507</v>
      </c>
      <c r="L108" s="11">
        <v>2.0598681560625023</v>
      </c>
      <c r="M108" s="11">
        <v>0.84910349822377851</v>
      </c>
      <c r="N108" s="11">
        <v>2.9089716542862805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0.87147625602594758</v>
      </c>
      <c r="C109" s="11">
        <v>1.2001927440891642</v>
      </c>
      <c r="D109" s="11">
        <f t="shared" ref="D109" si="80">C109-B109</f>
        <v>0.32871648806321663</v>
      </c>
      <c r="E109" s="11">
        <v>0.57100746476601294</v>
      </c>
      <c r="F109" s="11">
        <f t="shared" ref="F109" si="81">SUM(D109:E109)</f>
        <v>0.89972395282922957</v>
      </c>
      <c r="G109" s="200">
        <f t="shared" si="74"/>
        <v>3.41662427852234E-2</v>
      </c>
      <c r="I109" s="11" t="str">
        <f>I98</f>
        <v>Associate professional occupations</v>
      </c>
      <c r="J109" s="11">
        <v>1.8310965442209881</v>
      </c>
      <c r="K109" s="11">
        <v>3.1837039294988392</v>
      </c>
      <c r="L109" s="11">
        <v>1.3526073852778508</v>
      </c>
      <c r="M109" s="11">
        <v>0.74606725810872543</v>
      </c>
      <c r="N109" s="11">
        <v>2.0986746433865764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1.6208780444821635</v>
      </c>
      <c r="C110" s="11">
        <v>2.5602047324752841</v>
      </c>
      <c r="D110" s="11">
        <f t="shared" si="72"/>
        <v>0.93932668799312058</v>
      </c>
      <c r="E110" s="11">
        <v>1.183440271803289</v>
      </c>
      <c r="F110" s="11">
        <f t="shared" si="73"/>
        <v>2.1227669597964098</v>
      </c>
      <c r="G110" s="200">
        <f t="shared" si="74"/>
        <v>3.722218660398724E-2</v>
      </c>
      <c r="I110" s="11" t="str">
        <f>I99</f>
        <v>Administrative and secretarial occupations</v>
      </c>
      <c r="J110" s="11">
        <v>2.2217848325783049</v>
      </c>
      <c r="K110" s="11">
        <v>1.4202146780951237</v>
      </c>
      <c r="L110" s="11">
        <v>-0.80157015448318125</v>
      </c>
      <c r="M110" s="11">
        <v>0.50572702304755002</v>
      </c>
      <c r="N110" s="11">
        <v>-0.29584313143563123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7.4438979185559786</v>
      </c>
      <c r="C111" s="11">
        <v>10.954850151442649</v>
      </c>
      <c r="D111" s="11">
        <f>C111-B111</f>
        <v>3.5109522328866705</v>
      </c>
      <c r="E111" s="11">
        <v>6.0241094309814569</v>
      </c>
      <c r="F111" s="11">
        <f>SUM(D111:E111)</f>
        <v>9.5350616638681274</v>
      </c>
      <c r="G111" s="200">
        <f t="shared" si="74"/>
        <v>4.0319795373711109E-2</v>
      </c>
      <c r="I111" s="11" t="str">
        <f t="shared" ref="I111:I115" si="82">I100</f>
        <v>Skilled trades occupations</v>
      </c>
      <c r="J111" s="11">
        <v>4.0904552967896866</v>
      </c>
      <c r="K111" s="11">
        <v>2.1344225970632684</v>
      </c>
      <c r="L111" s="11">
        <v>-1.9560326997264181</v>
      </c>
      <c r="M111" s="11">
        <v>0.94125631309136071</v>
      </c>
      <c r="N111" s="11">
        <v>-1.0147763866350574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2.177508588119621</v>
      </c>
      <c r="C112" s="11">
        <v>3.6775206218205514</v>
      </c>
      <c r="D112" s="11">
        <f t="shared" ref="D112:D113" si="83">C112-B112</f>
        <v>1.5000120337009304</v>
      </c>
      <c r="E112" s="11">
        <v>1.8064628516672034</v>
      </c>
      <c r="F112" s="11">
        <f t="shared" ref="F112:F113" si="84">SUM(D112:E112)</f>
        <v>3.3064748853681341</v>
      </c>
      <c r="G112" s="200">
        <f t="shared" si="74"/>
        <v>4.1095148466270937E-2</v>
      </c>
      <c r="I112" s="11" t="str">
        <f t="shared" si="82"/>
        <v>Caring, leisure and other service occupations</v>
      </c>
      <c r="J112" s="11">
        <v>1.3705799882108998</v>
      </c>
      <c r="K112" s="11">
        <v>1.5558726864085373</v>
      </c>
      <c r="L112" s="11">
        <v>0.18529269819763761</v>
      </c>
      <c r="M112" s="11">
        <v>0.39583877735679518</v>
      </c>
      <c r="N112" s="11">
        <v>0.58113147555443279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0.19662011672614896</v>
      </c>
      <c r="C113" s="11">
        <v>0.25185348599840157</v>
      </c>
      <c r="D113" s="11">
        <f t="shared" si="83"/>
        <v>5.5233369272252614E-2</v>
      </c>
      <c r="E113" s="11">
        <v>0.14001352804511405</v>
      </c>
      <c r="F113" s="11">
        <f t="shared" si="84"/>
        <v>0.19524689731736666</v>
      </c>
      <c r="G113" s="200">
        <f t="shared" si="74"/>
        <v>3.6498404655738392E-2</v>
      </c>
      <c r="I113" s="11" t="str">
        <f t="shared" si="82"/>
        <v>Sales and customer service occupations</v>
      </c>
      <c r="J113" s="11">
        <v>3.1319991902104354</v>
      </c>
      <c r="K113" s="11">
        <v>2.8867591397932424</v>
      </c>
      <c r="L113" s="11">
        <v>-0.24524005041719299</v>
      </c>
      <c r="M113" s="11">
        <v>0.7707261093423019</v>
      </c>
      <c r="N113" s="11">
        <v>0.52548605892510891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7.4413431361218967</v>
      </c>
      <c r="C114" s="11">
        <v>9.8054394223229462</v>
      </c>
      <c r="D114" s="11">
        <f t="shared" si="72"/>
        <v>2.3640962862010495</v>
      </c>
      <c r="E114" s="11">
        <v>4.4609620751197081</v>
      </c>
      <c r="F114" s="11">
        <f t="shared" si="73"/>
        <v>6.8250583613207576</v>
      </c>
      <c r="G114" s="200">
        <f t="shared" si="74"/>
        <v>3.1807428131106041E-2</v>
      </c>
      <c r="I114" s="11" t="str">
        <f t="shared" si="82"/>
        <v>Process, plant and machine operatives</v>
      </c>
      <c r="J114" s="11">
        <v>3.0574217516934743</v>
      </c>
      <c r="K114" s="11">
        <v>2.2491061542048327</v>
      </c>
      <c r="L114" s="11">
        <v>-0.80831559748864157</v>
      </c>
      <c r="M114" s="11">
        <v>0.94451322973772878</v>
      </c>
      <c r="N114" s="11">
        <v>0.13619763224908721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2.3550308835857758</v>
      </c>
      <c r="C115" s="11">
        <v>4.2194220444128545</v>
      </c>
      <c r="D115" s="11">
        <f t="shared" si="72"/>
        <v>1.8643911608270787</v>
      </c>
      <c r="E115" s="11">
        <v>1.7639898962060385</v>
      </c>
      <c r="F115" s="11">
        <f t="shared" si="73"/>
        <v>3.628381057033117</v>
      </c>
      <c r="G115" s="200">
        <f t="shared" si="74"/>
        <v>3.7974039786685454E-2</v>
      </c>
      <c r="I115" s="11" t="str">
        <f t="shared" si="82"/>
        <v>Elementary occupations</v>
      </c>
      <c r="J115" s="11">
        <v>7.4475221158190941</v>
      </c>
      <c r="K115" s="11">
        <v>4.7142567415599324</v>
      </c>
      <c r="L115" s="11">
        <v>-2.7332653742591626</v>
      </c>
      <c r="M115" s="11">
        <v>1.4194769902592554</v>
      </c>
      <c r="N115" s="11">
        <v>-1.3137883839999069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0.49253156873527132</v>
      </c>
      <c r="C116" s="11">
        <v>1.1700842848315178</v>
      </c>
      <c r="D116" s="11">
        <f t="shared" ref="D116:D117" si="85">C116-B116</f>
        <v>0.67755271609624645</v>
      </c>
      <c r="E116" s="11">
        <v>0.41659355007075893</v>
      </c>
      <c r="F116" s="11">
        <f t="shared" ref="F116:F117" si="86">SUM(D116:E116)</f>
        <v>1.0941462661670054</v>
      </c>
      <c r="G116" s="200">
        <f t="shared" si="74"/>
        <v>4.1707935111892525E-2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1.3920178055554284</v>
      </c>
      <c r="C117" s="11">
        <v>2.1498647814862353</v>
      </c>
      <c r="D117" s="11">
        <f t="shared" si="85"/>
        <v>0.75784697593080685</v>
      </c>
      <c r="E117" s="11">
        <v>1.1719757774031925</v>
      </c>
      <c r="F117" s="11">
        <f t="shared" si="86"/>
        <v>1.9298227533339993</v>
      </c>
      <c r="G117" s="200">
        <f t="shared" si="74"/>
        <v>4.1561239038851783E-2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0.42072621530652027</v>
      </c>
      <c r="C118" s="11">
        <v>0.40931285909463838</v>
      </c>
      <c r="D118" s="11">
        <f t="shared" si="72"/>
        <v>-1.1413356211881887E-2</v>
      </c>
      <c r="E118" s="11">
        <v>0.21468738577192392</v>
      </c>
      <c r="F118" s="11">
        <f t="shared" si="73"/>
        <v>0.20327402956004204</v>
      </c>
      <c r="G118" s="200">
        <f t="shared" si="74"/>
        <v>2.7867486967988686E-2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7.2185211549675676</v>
      </c>
      <c r="C119" s="11">
        <v>11.42687614962532</v>
      </c>
      <c r="D119" s="11">
        <f t="shared" ref="D119" si="87">C119-B119</f>
        <v>4.2083549946577525</v>
      </c>
      <c r="E119" s="11">
        <v>5.9443620753391473</v>
      </c>
      <c r="F119" s="11">
        <f t="shared" ref="F119" si="88">SUM(D119:E119)</f>
        <v>10.1527170699969</v>
      </c>
      <c r="G119" s="200">
        <f t="shared" si="74"/>
        <v>4.0862877554482147E-2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181.54800126706644</v>
      </c>
      <c r="C120" s="11">
        <f t="shared" ref="C120:F120" si="89">SUM(C94:C119)</f>
        <v>228.36779101010913</v>
      </c>
      <c r="D120" s="11">
        <f t="shared" si="89"/>
        <v>46.819789743042733</v>
      </c>
      <c r="E120" s="11">
        <f t="shared" si="89"/>
        <v>110.35646445000843</v>
      </c>
      <c r="F120" s="11">
        <f t="shared" si="89"/>
        <v>157.17625419305125</v>
      </c>
      <c r="G120" s="200">
        <f t="shared" si="74"/>
        <v>3.2166955472859193E-2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4.263443609406548</v>
      </c>
      <c r="C123" s="11">
        <v>4.4074374574734776</v>
      </c>
      <c r="D123" s="11">
        <f>C123-B123</f>
        <v>0.14399384806692961</v>
      </c>
      <c r="E123" s="11">
        <v>2.1921365146503424</v>
      </c>
      <c r="F123" s="11">
        <f>SUM(D123:E123)</f>
        <v>2.336130362717272</v>
      </c>
      <c r="G123" s="200">
        <f>IF(B123&gt;0,(1+(E123/B123))^(1/($C$6-$B$6))-1,0)</f>
        <v>2.8043875569272014E-2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2.2184723408537539</v>
      </c>
      <c r="C124" s="11">
        <v>3.4518121474605548</v>
      </c>
      <c r="D124" s="11">
        <f t="shared" ref="D124:D139" si="92">C124-B124</f>
        <v>1.2333398066068009</v>
      </c>
      <c r="E124" s="11">
        <v>1.9055989915997094</v>
      </c>
      <c r="F124" s="11">
        <f t="shared" ref="F124:F131" si="93">SUM(D124:E124)</f>
        <v>3.1389387982065102</v>
      </c>
      <c r="G124" s="200">
        <f t="shared" ref="G124:G147" si="94">IF(B124&gt;0,(1+(E124/B124))^(1/($C$6-$B$6))-1,0)</f>
        <v>4.2200978713763382E-2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2.2107125222226243</v>
      </c>
      <c r="C125" s="11">
        <v>2.7192278182796574</v>
      </c>
      <c r="D125" s="11">
        <f t="shared" si="92"/>
        <v>0.50851529605703316</v>
      </c>
      <c r="E125" s="11">
        <v>0.96604815401022637</v>
      </c>
      <c r="F125" s="11">
        <f t="shared" si="93"/>
        <v>1.4745634500672595</v>
      </c>
      <c r="G125" s="200">
        <f t="shared" si="94"/>
        <v>2.4464267434102238E-2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3.9338639344774791</v>
      </c>
      <c r="C126" s="11">
        <v>0.92679240285891107</v>
      </c>
      <c r="D126" s="11">
        <f t="shared" si="92"/>
        <v>-3.0070715316185681</v>
      </c>
      <c r="E126" s="11">
        <v>0.80782772487681587</v>
      </c>
      <c r="F126" s="11">
        <f t="shared" si="93"/>
        <v>-2.1992438067417521</v>
      </c>
      <c r="G126" s="200">
        <f t="shared" si="94"/>
        <v>1.2529297443202747E-2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0.79054249703324997</v>
      </c>
      <c r="C127" s="11">
        <v>0.60165274880783159</v>
      </c>
      <c r="D127" s="11">
        <f t="shared" si="92"/>
        <v>-0.18888974822541837</v>
      </c>
      <c r="E127" s="11">
        <v>0.18586345135503798</v>
      </c>
      <c r="F127" s="11">
        <f t="shared" si="93"/>
        <v>-3.0262968703803905E-3</v>
      </c>
      <c r="G127" s="200">
        <f>IF(B127&gt;0,(1+(E127/B127))^(1/($C$6-$B$6))-1,0)</f>
        <v>1.4176819039637634E-2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2.2243574555120493</v>
      </c>
      <c r="C128" s="11">
        <v>2.3614494453752433</v>
      </c>
      <c r="D128" s="11">
        <f t="shared" si="92"/>
        <v>0.13709198986319393</v>
      </c>
      <c r="E128" s="11">
        <v>0.85851107042386243</v>
      </c>
      <c r="F128" s="11">
        <f t="shared" si="93"/>
        <v>0.99560306028705636</v>
      </c>
      <c r="G128" s="200">
        <f t="shared" si="94"/>
        <v>2.1997958492463221E-2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0.79671005091161784</v>
      </c>
      <c r="C129" s="11">
        <v>1.0444787324820817</v>
      </c>
      <c r="D129" s="11">
        <f t="shared" si="92"/>
        <v>0.24776868157046383</v>
      </c>
      <c r="E129" s="11">
        <v>0.42324509213217482</v>
      </c>
      <c r="F129" s="11">
        <f t="shared" si="93"/>
        <v>0.67101377370263871</v>
      </c>
      <c r="G129" s="200">
        <f t="shared" si="94"/>
        <v>2.8812512996714501E-2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2.1693682107374781</v>
      </c>
      <c r="C130" s="11">
        <v>0.99672759348606887</v>
      </c>
      <c r="D130" s="11">
        <f t="shared" si="92"/>
        <v>-1.1726406172514092</v>
      </c>
      <c r="E130" s="11">
        <v>0.62976557423250734</v>
      </c>
      <c r="F130" s="11">
        <f t="shared" si="93"/>
        <v>-0.54287504301890188</v>
      </c>
      <c r="G130" s="200">
        <f t="shared" si="94"/>
        <v>1.7136780291473253E-2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0.79133409966138246</v>
      </c>
      <c r="C131" s="11">
        <v>1.2764259714313737</v>
      </c>
      <c r="D131" s="11">
        <f t="shared" si="92"/>
        <v>0.48509187176999125</v>
      </c>
      <c r="E131" s="11">
        <v>0.39973255028921578</v>
      </c>
      <c r="F131" s="11">
        <f t="shared" si="93"/>
        <v>0.88482442205920697</v>
      </c>
      <c r="G131" s="200">
        <f t="shared" si="94"/>
        <v>2.7633875763601878E-2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0.86509142814147044</v>
      </c>
      <c r="C132" s="11">
        <v>1.0369573328332824</v>
      </c>
      <c r="D132" s="11">
        <f t="shared" si="92"/>
        <v>0.17186590469181195</v>
      </c>
      <c r="E132" s="11">
        <v>0.41006777557336216</v>
      </c>
      <c r="F132" s="11">
        <f t="shared" ref="F132:F133" si="95">SUM(D132:E132)</f>
        <v>0.58193368026517411</v>
      </c>
      <c r="G132" s="200">
        <f t="shared" si="94"/>
        <v>2.6203504407187106E-2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4.3107179997902572</v>
      </c>
      <c r="C133" s="11">
        <v>4.7129584170156802</v>
      </c>
      <c r="D133" s="11">
        <f t="shared" si="92"/>
        <v>0.40224041722542303</v>
      </c>
      <c r="E133" s="11">
        <v>2.1377116444547228</v>
      </c>
      <c r="F133" s="11">
        <f t="shared" si="95"/>
        <v>2.5399520616801459</v>
      </c>
      <c r="G133" s="200">
        <f t="shared" si="94"/>
        <v>2.7212487152811438E-2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5.52468813520737</v>
      </c>
      <c r="C134" s="11">
        <v>6.3131928972177302</v>
      </c>
      <c r="D134" s="11">
        <f t="shared" si="92"/>
        <v>0.78850476201036024</v>
      </c>
      <c r="E134" s="11">
        <v>3.3787776992478489</v>
      </c>
      <c r="F134" s="11">
        <f t="shared" ref="F134:F137" si="96">SUM(D134:E134)</f>
        <v>4.1672824612582087</v>
      </c>
      <c r="G134" s="200">
        <f t="shared" si="94"/>
        <v>3.2325737865333659E-2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1.4558474054257233</v>
      </c>
      <c r="C135" s="11">
        <v>2.4644541147282757</v>
      </c>
      <c r="D135" s="11">
        <f t="shared" si="92"/>
        <v>1.0086067093025524</v>
      </c>
      <c r="E135" s="11">
        <v>1.2285937069696979</v>
      </c>
      <c r="F135" s="11">
        <f t="shared" si="96"/>
        <v>2.2372004162722501</v>
      </c>
      <c r="G135" s="200">
        <f t="shared" si="94"/>
        <v>4.1635729373733499E-2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0.55206517181160752</v>
      </c>
      <c r="C136" s="11">
        <v>0.84487420862179663</v>
      </c>
      <c r="D136" s="11">
        <f t="shared" si="92"/>
        <v>0.29280903681018911</v>
      </c>
      <c r="E136" s="11">
        <v>0.50161574624292149</v>
      </c>
      <c r="F136" s="11">
        <f t="shared" si="96"/>
        <v>0.79442478305311059</v>
      </c>
      <c r="G136" s="200">
        <f t="shared" si="94"/>
        <v>4.4033861149815445E-2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0.57089228461749109</v>
      </c>
      <c r="C137" s="11">
        <v>0.73412486417449618</v>
      </c>
      <c r="D137" s="11">
        <f t="shared" si="92"/>
        <v>0.1632325795570051</v>
      </c>
      <c r="E137" s="11">
        <v>0.29882266709574601</v>
      </c>
      <c r="F137" s="11">
        <f t="shared" si="96"/>
        <v>0.46205524665275111</v>
      </c>
      <c r="G137" s="200">
        <f t="shared" si="94"/>
        <v>2.8461844463862462E-2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0.57891086897623545</v>
      </c>
      <c r="C138" s="11">
        <v>0.79864414352245261</v>
      </c>
      <c r="D138" s="11">
        <f t="shared" si="92"/>
        <v>0.21973327454621716</v>
      </c>
      <c r="E138" s="11">
        <v>0.40749738430376298</v>
      </c>
      <c r="F138" s="11">
        <f t="shared" ref="F138" si="97">SUM(D138:E138)</f>
        <v>0.62723065884998008</v>
      </c>
      <c r="G138" s="200">
        <f t="shared" si="94"/>
        <v>3.61667842280049E-2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0.61078467495344224</v>
      </c>
      <c r="C139" s="11">
        <v>0.81402988612563609</v>
      </c>
      <c r="D139" s="11">
        <f t="shared" si="92"/>
        <v>0.20324521117219385</v>
      </c>
      <c r="E139" s="11">
        <v>0.38088597372187216</v>
      </c>
      <c r="F139" s="11">
        <f t="shared" ref="F139" si="98">SUM(D139:E139)</f>
        <v>0.58413118489406601</v>
      </c>
      <c r="G139" s="200">
        <f t="shared" si="94"/>
        <v>3.2837398613826618E-2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5.9351074919057609</v>
      </c>
      <c r="C140" s="11">
        <v>6.9365024328978349</v>
      </c>
      <c r="D140" s="11">
        <f>C140-B140</f>
        <v>1.0013949409920739</v>
      </c>
      <c r="E140" s="11">
        <v>3.7610058963660582</v>
      </c>
      <c r="F140" s="11">
        <f>SUM(D140:E140)</f>
        <v>4.7624008373581326</v>
      </c>
      <c r="G140" s="200">
        <f t="shared" si="94"/>
        <v>3.3263939878122484E-2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1.3704039391633704</v>
      </c>
      <c r="C141" s="11">
        <v>2.0942764298701455</v>
      </c>
      <c r="D141" s="11">
        <f t="shared" ref="D141:D147" si="99">C141-B141</f>
        <v>0.72387249070677506</v>
      </c>
      <c r="E141" s="11">
        <v>1.0498212438110737</v>
      </c>
      <c r="F141" s="11">
        <f t="shared" ref="F141:F142" si="100">SUM(D141:E141)</f>
        <v>1.7736937345178487</v>
      </c>
      <c r="G141" s="200">
        <f t="shared" si="94"/>
        <v>3.8645024822401952E-2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5.8146297722186192E-2</v>
      </c>
      <c r="C142" s="11">
        <v>5.8475103801717269E-2</v>
      </c>
      <c r="D142" s="11">
        <f t="shared" si="99"/>
        <v>3.288060795310771E-4</v>
      </c>
      <c r="E142" s="11">
        <v>3.1599400733175805E-2</v>
      </c>
      <c r="F142" s="11">
        <f t="shared" si="100"/>
        <v>3.1928206812706882E-2</v>
      </c>
      <c r="G142" s="200">
        <f t="shared" si="94"/>
        <v>2.9357196061990942E-2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2.2685580608311571</v>
      </c>
      <c r="C143" s="11">
        <v>2.6332516753607043</v>
      </c>
      <c r="D143" s="11">
        <f t="shared" si="99"/>
        <v>0.36469361452954718</v>
      </c>
      <c r="E143" s="11">
        <v>1.2479324225578157</v>
      </c>
      <c r="F143" s="11">
        <f t="shared" ref="F143:F144" si="101">SUM(D143:E143)</f>
        <v>1.6126260370873629</v>
      </c>
      <c r="G143" s="200">
        <f t="shared" si="94"/>
        <v>2.9652400891575947E-2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0.81918806676877198</v>
      </c>
      <c r="C144" s="11">
        <v>1.4118345439937914</v>
      </c>
      <c r="D144" s="11">
        <f t="shared" si="99"/>
        <v>0.5926464772250194</v>
      </c>
      <c r="E144" s="11">
        <v>0.64473352611902535</v>
      </c>
      <c r="F144" s="11">
        <f t="shared" si="101"/>
        <v>1.2373800033440447</v>
      </c>
      <c r="G144" s="200">
        <f t="shared" si="94"/>
        <v>3.9462788252199621E-2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0.24766888550195582</v>
      </c>
      <c r="C145" s="11">
        <v>0.57835691917327037</v>
      </c>
      <c r="D145" s="11">
        <f t="shared" si="99"/>
        <v>0.33068803367131455</v>
      </c>
      <c r="E145" s="11">
        <v>0.20705280430361708</v>
      </c>
      <c r="F145" s="11">
        <f t="shared" ref="F145:F146" si="102">SUM(D145:E145)</f>
        <v>0.53774083797493166</v>
      </c>
      <c r="G145" s="200">
        <f t="shared" si="94"/>
        <v>4.1337755291101619E-2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0.58495859740047984</v>
      </c>
      <c r="C146" s="11">
        <v>0.86206339456232528</v>
      </c>
      <c r="D146" s="11">
        <f t="shared" si="99"/>
        <v>0.27710479716184544</v>
      </c>
      <c r="E146" s="11">
        <v>0.49350608648829308</v>
      </c>
      <c r="F146" s="11">
        <f t="shared" si="102"/>
        <v>0.77061088365013852</v>
      </c>
      <c r="G146" s="200">
        <f t="shared" si="94"/>
        <v>4.1626579302863176E-2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0.31335843600481789</v>
      </c>
      <c r="C147" s="11">
        <v>0.39209137710303316</v>
      </c>
      <c r="D147" s="11">
        <f t="shared" si="99"/>
        <v>7.873294109821527E-2</v>
      </c>
      <c r="E147" s="11">
        <v>0.17987602903978614</v>
      </c>
      <c r="F147" s="11">
        <f t="shared" ref="F147" si="103">SUM(D147:E147)</f>
        <v>0.25860897013800144</v>
      </c>
      <c r="G147" s="200">
        <f t="shared" si="94"/>
        <v>3.0704411756369066E-2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3.5461036457351693</v>
      </c>
      <c r="C148" s="11">
        <v>5.5642924291952784</v>
      </c>
      <c r="D148" s="11">
        <f t="shared" ref="D148" si="104">C148-B148</f>
        <v>2.0181887834601091</v>
      </c>
      <c r="E148" s="11">
        <v>2.7884882239955311</v>
      </c>
      <c r="F148" s="11">
        <f t="shared" ref="F148" si="105">SUM(D148:E148)</f>
        <v>4.8066770074556402</v>
      </c>
      <c r="G148" s="200">
        <f t="shared" ref="G148:G149" si="106">IF(B148&gt;0,(1+(E148/B148))^(1/($C$6-$B$6))-1,0)</f>
        <v>3.9436143823649239E-2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49.011296110773458</v>
      </c>
      <c r="C149" s="11">
        <f t="shared" ref="C149:F149" si="107">SUM(C123:C148)</f>
        <v>56.036384487852651</v>
      </c>
      <c r="D149" s="11">
        <f t="shared" si="107"/>
        <v>7.0250883770792001</v>
      </c>
      <c r="E149" s="11">
        <f t="shared" si="107"/>
        <v>27.516717354594203</v>
      </c>
      <c r="F149" s="11">
        <f t="shared" si="107"/>
        <v>34.541805731673406</v>
      </c>
      <c r="G149" s="200">
        <f t="shared" si="106"/>
        <v>3.0152727695319959E-2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6.1922117389160016</v>
      </c>
      <c r="C152" s="11">
        <v>6.2553004255265581</v>
      </c>
      <c r="D152" s="11">
        <f>C152-B152</f>
        <v>6.3088686610556444E-2</v>
      </c>
      <c r="E152" s="11">
        <v>3.1175769477531423</v>
      </c>
      <c r="F152" s="11">
        <f>SUM(D152:E152)</f>
        <v>3.1806656343636988</v>
      </c>
      <c r="G152" s="200">
        <f>IF(B152&gt;0,(1+(E152/B152))^(1/($C$6-$B$6))-1,0)</f>
        <v>2.7557819153506191E-2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2.3093691546764323</v>
      </c>
      <c r="C153" s="11">
        <v>3.5405035907531275</v>
      </c>
      <c r="D153" s="11">
        <f t="shared" ref="D153:D168" si="110">C153-B153</f>
        <v>1.2311344360766951</v>
      </c>
      <c r="E153" s="11">
        <v>1.8615698010211448</v>
      </c>
      <c r="F153" s="11">
        <f t="shared" ref="F153:F160" si="111">SUM(D153:E153)</f>
        <v>3.0927042370978399</v>
      </c>
      <c r="G153" s="200">
        <f t="shared" ref="G153:G155" si="112">IF(B153&gt;0,(1+(E153/B153))^(1/($C$6-$B$6))-1,0)</f>
        <v>4.0198040980711669E-2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5.1741244349012785</v>
      </c>
      <c r="C154" s="11">
        <v>4.9029489716444461</v>
      </c>
      <c r="D154" s="11">
        <f t="shared" si="110"/>
        <v>-0.27117546325683239</v>
      </c>
      <c r="E154" s="11">
        <v>1.8280345927166641</v>
      </c>
      <c r="F154" s="11">
        <f t="shared" si="111"/>
        <v>1.5568591294598317</v>
      </c>
      <c r="G154" s="200">
        <f t="shared" si="112"/>
        <v>2.0374680191556083E-2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0.96693871178102098</v>
      </c>
      <c r="C155" s="11">
        <v>1.1230766195138713</v>
      </c>
      <c r="D155" s="11">
        <f t="shared" si="110"/>
        <v>0.1561379077328503</v>
      </c>
      <c r="E155" s="11">
        <v>0.53707465861659842</v>
      </c>
      <c r="F155" s="11">
        <f t="shared" si="111"/>
        <v>0.69321256634944872</v>
      </c>
      <c r="G155" s="200">
        <f t="shared" si="112"/>
        <v>2.9888439672477007E-2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0.3934924894680244</v>
      </c>
      <c r="C156" s="11">
        <v>0.32136622923134422</v>
      </c>
      <c r="D156" s="11">
        <f t="shared" si="110"/>
        <v>-7.2126260236680173E-2</v>
      </c>
      <c r="E156" s="11">
        <v>0.16649914322202033</v>
      </c>
      <c r="F156" s="11">
        <f t="shared" si="111"/>
        <v>9.4372882985340162E-2</v>
      </c>
      <c r="G156" s="200">
        <f>IF(B156&gt;0,(1+(E156/B156))^(1/($C$6-$B$6))-1,0)</f>
        <v>2.3802862219988841E-2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3.5893743073165809</v>
      </c>
      <c r="C157" s="11">
        <v>4.4515001425959992</v>
      </c>
      <c r="D157" s="11">
        <f t="shared" si="110"/>
        <v>0.86212583527941833</v>
      </c>
      <c r="E157" s="11">
        <v>1.9836987989213601</v>
      </c>
      <c r="F157" s="11">
        <f t="shared" si="111"/>
        <v>2.8458246342007785</v>
      </c>
      <c r="G157" s="200">
        <f t="shared" ref="G157:G178" si="113">IF(B157&gt;0,(1+(E157/B157))^(1/($C$6-$B$6))-1,0)</f>
        <v>2.9765646261759482E-2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1.7763769483965448</v>
      </c>
      <c r="C158" s="11">
        <v>1.4617163440926981</v>
      </c>
      <c r="D158" s="11">
        <f t="shared" si="110"/>
        <v>-0.31466060430384668</v>
      </c>
      <c r="E158" s="11">
        <v>0.57800878845521919</v>
      </c>
      <c r="F158" s="11">
        <f t="shared" si="111"/>
        <v>0.26334818415137251</v>
      </c>
      <c r="G158" s="200">
        <f t="shared" si="113"/>
        <v>1.8957724500364259E-2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0.74463649596211345</v>
      </c>
      <c r="C159" s="11">
        <v>0.81401173633602186</v>
      </c>
      <c r="D159" s="11">
        <f t="shared" si="110"/>
        <v>6.9375240373908409E-2</v>
      </c>
      <c r="E159" s="11">
        <v>0.42938169482547939</v>
      </c>
      <c r="F159" s="11">
        <f t="shared" si="111"/>
        <v>0.4987569351993878</v>
      </c>
      <c r="G159" s="200">
        <f t="shared" si="113"/>
        <v>3.0818095757508379E-2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0.64933546725742919</v>
      </c>
      <c r="C160" s="11">
        <v>0.78830680202955927</v>
      </c>
      <c r="D160" s="11">
        <f t="shared" si="110"/>
        <v>0.13897133477213008</v>
      </c>
      <c r="E160" s="11">
        <v>0.26525140791134194</v>
      </c>
      <c r="F160" s="11">
        <f t="shared" si="111"/>
        <v>0.40422274268347202</v>
      </c>
      <c r="G160" s="200">
        <f t="shared" si="113"/>
        <v>2.3097576645150664E-2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1.0147752864281241</v>
      </c>
      <c r="C161" s="11">
        <v>0.96151583802586804</v>
      </c>
      <c r="D161" s="11">
        <f t="shared" si="110"/>
        <v>-5.3259448402256049E-2</v>
      </c>
      <c r="E161" s="11">
        <v>0.4382247048725888</v>
      </c>
      <c r="F161" s="11">
        <f t="shared" ref="F161:F162" si="114">SUM(D161:E161)</f>
        <v>0.38496525647033275</v>
      </c>
      <c r="G161" s="200">
        <f t="shared" si="113"/>
        <v>2.421952025029972E-2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3.9203107472277789</v>
      </c>
      <c r="C162" s="11">
        <v>4.1903946146254185</v>
      </c>
      <c r="D162" s="11">
        <f t="shared" si="110"/>
        <v>0.27008386739763957</v>
      </c>
      <c r="E162" s="11">
        <v>1.8906595329041433</v>
      </c>
      <c r="F162" s="11">
        <f t="shared" si="114"/>
        <v>2.1607434003017829</v>
      </c>
      <c r="G162" s="200">
        <f t="shared" si="113"/>
        <v>2.658570083395273E-2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5.0370031050136603</v>
      </c>
      <c r="C163" s="11">
        <v>5.4881231483088824</v>
      </c>
      <c r="D163" s="11">
        <f t="shared" si="110"/>
        <v>0.45112004329522204</v>
      </c>
      <c r="E163" s="11">
        <v>2.7826006289234155</v>
      </c>
      <c r="F163" s="11">
        <f t="shared" ref="F163:F166" si="115">SUM(D163:E163)</f>
        <v>3.2337206722186376</v>
      </c>
      <c r="G163" s="200">
        <f t="shared" si="113"/>
        <v>2.9755614325475133E-2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1.0921598430957911</v>
      </c>
      <c r="C164" s="11">
        <v>1.4757689890025243</v>
      </c>
      <c r="D164" s="11">
        <f t="shared" si="110"/>
        <v>0.38360914590673323</v>
      </c>
      <c r="E164" s="11">
        <v>0.78818936703413789</v>
      </c>
      <c r="F164" s="11">
        <f t="shared" si="115"/>
        <v>1.171798512940871</v>
      </c>
      <c r="G164" s="200">
        <f t="shared" si="113"/>
        <v>3.6883954294220533E-2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0.87917611088828229</v>
      </c>
      <c r="C165" s="11">
        <v>1.2591651212633528</v>
      </c>
      <c r="D165" s="11">
        <f t="shared" si="110"/>
        <v>0.37998901037507049</v>
      </c>
      <c r="E165" s="11">
        <v>0.67453648662565235</v>
      </c>
      <c r="F165" s="11">
        <f t="shared" si="115"/>
        <v>1.0545254970007227</v>
      </c>
      <c r="G165" s="200">
        <f t="shared" si="113"/>
        <v>3.8690885105631567E-2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2.244712366793812</v>
      </c>
      <c r="C166" s="11">
        <v>2.8258715883413079</v>
      </c>
      <c r="D166" s="11">
        <f t="shared" si="110"/>
        <v>0.58115922154749589</v>
      </c>
      <c r="E166" s="11">
        <v>1.156434404138607</v>
      </c>
      <c r="F166" s="11">
        <f t="shared" si="115"/>
        <v>1.7375936256861029</v>
      </c>
      <c r="G166" s="200">
        <f t="shared" si="113"/>
        <v>2.8089629301501162E-2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0.7913010079886198</v>
      </c>
      <c r="C167" s="11">
        <v>1.0399039758200457</v>
      </c>
      <c r="D167" s="11">
        <f t="shared" si="110"/>
        <v>0.24860296783142588</v>
      </c>
      <c r="E167" s="11">
        <v>0.5364457069688906</v>
      </c>
      <c r="F167" s="11">
        <f t="shared" ref="F167" si="116">SUM(D167:E167)</f>
        <v>0.78504867480031648</v>
      </c>
      <c r="G167" s="200">
        <f t="shared" si="113"/>
        <v>3.5106179054137376E-2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0.7362989095518514</v>
      </c>
      <c r="C168" s="11">
        <v>1.0528965908689258</v>
      </c>
      <c r="D168" s="11">
        <f t="shared" si="110"/>
        <v>0.31659768131707444</v>
      </c>
      <c r="E168" s="11">
        <v>0.48571891462835742</v>
      </c>
      <c r="F168" s="11">
        <f t="shared" ref="F168" si="117">SUM(D168:E168)</f>
        <v>0.80231659594543192</v>
      </c>
      <c r="G168" s="200">
        <f t="shared" si="113"/>
        <v>3.435168328211069E-2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3.5674616524993583</v>
      </c>
      <c r="C169" s="11">
        <v>4.4384508194371222</v>
      </c>
      <c r="D169" s="11">
        <f>C169-B169</f>
        <v>0.87098916693776385</v>
      </c>
      <c r="E169" s="11">
        <v>2.3763011996770378</v>
      </c>
      <c r="F169" s="11">
        <f>SUM(D169:E169)</f>
        <v>3.2472903666148016</v>
      </c>
      <c r="G169" s="200">
        <f t="shared" si="113"/>
        <v>3.4618271860467065E-2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1.8275009916834597</v>
      </c>
      <c r="C170" s="11">
        <v>3.0294381708237164</v>
      </c>
      <c r="D170" s="11">
        <f t="shared" ref="D170:D176" si="118">C170-B170</f>
        <v>1.2019371791402567</v>
      </c>
      <c r="E170" s="11">
        <v>1.5052305020255765</v>
      </c>
      <c r="F170" s="11">
        <f t="shared" ref="F170:F171" si="119">SUM(D170:E170)</f>
        <v>2.7071676811658332</v>
      </c>
      <c r="G170" s="200">
        <f t="shared" si="113"/>
        <v>4.0869254194546123E-2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5.3000678811982595E-2</v>
      </c>
      <c r="C171" s="11">
        <v>4.4614301003393281E-2</v>
      </c>
      <c r="D171" s="11">
        <f t="shared" si="118"/>
        <v>-8.386377808589314E-3</v>
      </c>
      <c r="E171" s="11">
        <v>2.5930386608853492E-2</v>
      </c>
      <c r="F171" s="11">
        <f t="shared" si="119"/>
        <v>1.7544008800264178E-2</v>
      </c>
      <c r="G171" s="200">
        <f t="shared" si="113"/>
        <v>2.6906971466645002E-2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1.8819200177792776</v>
      </c>
      <c r="C172" s="11">
        <v>2.1068407052529987</v>
      </c>
      <c r="D172" s="11">
        <f t="shared" si="118"/>
        <v>0.22492068747372107</v>
      </c>
      <c r="E172" s="11">
        <v>0.86642682599070542</v>
      </c>
      <c r="F172" s="11">
        <f t="shared" ref="F172:F173" si="120">SUM(D172:E172)</f>
        <v>1.0913475134644264</v>
      </c>
      <c r="G172" s="200">
        <f t="shared" si="113"/>
        <v>2.5568544215624156E-2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0.8554736373877152</v>
      </c>
      <c r="C173" s="11">
        <v>1.297859102345351</v>
      </c>
      <c r="D173" s="11">
        <f t="shared" si="118"/>
        <v>0.44238546495763575</v>
      </c>
      <c r="E173" s="11">
        <v>0.57296902561520302</v>
      </c>
      <c r="F173" s="11">
        <f t="shared" si="120"/>
        <v>1.0153544905728387</v>
      </c>
      <c r="G173" s="200">
        <f t="shared" si="113"/>
        <v>3.4769800533995365E-2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0.53500260739756955</v>
      </c>
      <c r="C174" s="11">
        <v>0.98139441524014126</v>
      </c>
      <c r="D174" s="11">
        <f t="shared" si="118"/>
        <v>0.44639180784257171</v>
      </c>
      <c r="E174" s="11">
        <v>0.38393361409097215</v>
      </c>
      <c r="F174" s="11">
        <f t="shared" ref="F174:F175" si="121">SUM(D174:E174)</f>
        <v>0.83032542193354386</v>
      </c>
      <c r="G174" s="200">
        <f t="shared" si="113"/>
        <v>3.672116474479048E-2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1.0300085003816564</v>
      </c>
      <c r="C175" s="11">
        <v>1.4162996206559568</v>
      </c>
      <c r="D175" s="11">
        <f t="shared" si="118"/>
        <v>0.38629112027430046</v>
      </c>
      <c r="E175" s="11">
        <v>0.84200862269247867</v>
      </c>
      <c r="F175" s="11">
        <f t="shared" si="121"/>
        <v>1.228299742966779</v>
      </c>
      <c r="G175" s="200">
        <f t="shared" si="113"/>
        <v>4.0633814627084819E-2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0.39952609952324025</v>
      </c>
      <c r="C176" s="11">
        <v>0.39536667637315331</v>
      </c>
      <c r="D176" s="11">
        <f t="shared" si="118"/>
        <v>-4.1594231500869383E-3</v>
      </c>
      <c r="E176" s="11">
        <v>0.18174687534350503</v>
      </c>
      <c r="F176" s="11">
        <f t="shared" ref="F176" si="122">SUM(D176:E176)</f>
        <v>0.17758745219341809</v>
      </c>
      <c r="G176" s="200">
        <f t="shared" si="113"/>
        <v>2.5311114231627352E-2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3.3921605018993568</v>
      </c>
      <c r="C177" s="11">
        <v>5.2138979823285005</v>
      </c>
      <c r="D177" s="11">
        <f t="shared" ref="D177" si="123">C177-B177</f>
        <v>1.8217374804291437</v>
      </c>
      <c r="E177" s="11">
        <v>2.6056606047582447</v>
      </c>
      <c r="F177" s="11">
        <f t="shared" ref="F177" si="124">SUM(D177:E177)</f>
        <v>4.427398085187388</v>
      </c>
      <c r="G177" s="200">
        <f t="shared" si="113"/>
        <v>3.8726331449490115E-2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51.053651813026974</v>
      </c>
      <c r="C178" s="11">
        <f t="shared" ref="C178:F178" si="125">SUM(C152:C177)</f>
        <v>60.876532521440268</v>
      </c>
      <c r="D178" s="11">
        <f t="shared" si="125"/>
        <v>9.8228807084133223</v>
      </c>
      <c r="E178" s="11">
        <f t="shared" si="125"/>
        <v>28.880113236341341</v>
      </c>
      <c r="F178" s="11">
        <f t="shared" si="125"/>
        <v>38.702993944754652</v>
      </c>
      <c r="G178" s="200">
        <f t="shared" si="113"/>
        <v>3.0339217345868752E-2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12.824859729912609</v>
      </c>
      <c r="C181" s="11">
        <v>11.95118868868097</v>
      </c>
      <c r="D181" s="11">
        <f>C181-B181</f>
        <v>-0.87367104123163841</v>
      </c>
      <c r="E181" s="11">
        <v>5.1458254224459647</v>
      </c>
      <c r="F181" s="11">
        <f>SUM(D181:E181)</f>
        <v>4.2721543812143263</v>
      </c>
      <c r="G181" s="200">
        <f>IF(B181&gt;0,(1+(E181/B181))^(1/($C$6-$B$6))-1,0)</f>
        <v>2.2745241255256898E-2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5.1226123052068093</v>
      </c>
      <c r="C182" s="11">
        <v>6.2972720211617119</v>
      </c>
      <c r="D182" s="11">
        <f t="shared" ref="D182:D197" si="128">C182-B182</f>
        <v>1.1746597159549026</v>
      </c>
      <c r="E182" s="11">
        <v>2.9036575139901908</v>
      </c>
      <c r="F182" s="11">
        <f t="shared" ref="F182:F189" si="129">SUM(D182:E182)</f>
        <v>4.0783172299450934</v>
      </c>
      <c r="G182" s="200">
        <f t="shared" ref="G182:G184" si="130">IF(B182&gt;0,(1+(E182/B182))^(1/($C$6-$B$6))-1,0)</f>
        <v>3.0389642409761164E-2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6.6200779083311296</v>
      </c>
      <c r="C183" s="11">
        <v>5.7181353134624278</v>
      </c>
      <c r="D183" s="11">
        <f t="shared" si="128"/>
        <v>-0.90194259486870187</v>
      </c>
      <c r="E183" s="11">
        <v>1.7103638550461051</v>
      </c>
      <c r="F183" s="11">
        <f t="shared" si="129"/>
        <v>0.80842126017740323</v>
      </c>
      <c r="G183" s="200">
        <f t="shared" si="130"/>
        <v>1.5438585670052074E-2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3.5202058160958409</v>
      </c>
      <c r="C184" s="11">
        <v>4.1637280424936884</v>
      </c>
      <c r="D184" s="11">
        <f t="shared" si="128"/>
        <v>0.64352222639784751</v>
      </c>
      <c r="E184" s="11">
        <v>2.2131020272471349</v>
      </c>
      <c r="F184" s="11">
        <f t="shared" si="129"/>
        <v>2.8566242536449824</v>
      </c>
      <c r="G184" s="200">
        <f t="shared" si="130"/>
        <v>3.3052707674445125E-2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1.4381278558670638</v>
      </c>
      <c r="C185" s="11">
        <v>1.8167778261920255</v>
      </c>
      <c r="D185" s="11">
        <f t="shared" si="128"/>
        <v>0.37864997032496173</v>
      </c>
      <c r="E185" s="11">
        <v>0.67020235894444213</v>
      </c>
      <c r="F185" s="11">
        <f t="shared" si="129"/>
        <v>1.0488523292694039</v>
      </c>
      <c r="G185" s="200">
        <f>IF(B185&gt;0,(1+(E185/B185))^(1/($C$6-$B$6))-1,0)</f>
        <v>2.5831606039760979E-2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7.6675592902845917</v>
      </c>
      <c r="C186" s="11">
        <v>9.0477104745747052</v>
      </c>
      <c r="D186" s="11">
        <f t="shared" si="128"/>
        <v>1.3801511842901135</v>
      </c>
      <c r="E186" s="11">
        <v>3.5207585467139859</v>
      </c>
      <c r="F186" s="11">
        <f t="shared" si="129"/>
        <v>4.9009097310040994</v>
      </c>
      <c r="G186" s="200">
        <f t="shared" ref="G186:G205" si="131">IF(B186&gt;0,(1+(E186/B186))^(1/($C$6-$B$6))-1,0)</f>
        <v>2.5511441640606591E-2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2.5787558326537132</v>
      </c>
      <c r="C187" s="11">
        <v>1.4252067909283532</v>
      </c>
      <c r="D187" s="11">
        <f t="shared" si="128"/>
        <v>-1.15354904172536</v>
      </c>
      <c r="E187" s="11">
        <v>0.63617392333023426</v>
      </c>
      <c r="F187" s="11">
        <f t="shared" si="129"/>
        <v>-0.51737511839512573</v>
      </c>
      <c r="G187" s="200">
        <f t="shared" si="131"/>
        <v>1.4808472279372431E-2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2.716662170423247</v>
      </c>
      <c r="C188" s="11">
        <v>3.1902033113707273</v>
      </c>
      <c r="D188" s="11">
        <f t="shared" si="128"/>
        <v>0.47354114094748034</v>
      </c>
      <c r="E188" s="11">
        <v>1.7030219023093007</v>
      </c>
      <c r="F188" s="11">
        <f t="shared" si="129"/>
        <v>2.1765630432567811</v>
      </c>
      <c r="G188" s="200">
        <f t="shared" si="131"/>
        <v>3.2976336389048955E-2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2.0445035526677016</v>
      </c>
      <c r="C189" s="11">
        <v>2.1832180335431124</v>
      </c>
      <c r="D189" s="11">
        <f t="shared" si="128"/>
        <v>0.13871448087541083</v>
      </c>
      <c r="E189" s="11">
        <v>0.55877026865867363</v>
      </c>
      <c r="F189" s="11">
        <f t="shared" si="129"/>
        <v>0.69748474953408446</v>
      </c>
      <c r="G189" s="200">
        <f t="shared" si="131"/>
        <v>1.623808205263999E-2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2.3571123447011022</v>
      </c>
      <c r="C190" s="11">
        <v>2.2121385245026932</v>
      </c>
      <c r="D190" s="11">
        <f t="shared" si="128"/>
        <v>-0.14497382019840899</v>
      </c>
      <c r="E190" s="11">
        <v>0.80238591529152392</v>
      </c>
      <c r="F190" s="11">
        <f t="shared" ref="F190:F191" si="132">SUM(D190:E190)</f>
        <v>0.65741209509311493</v>
      </c>
      <c r="G190" s="200">
        <f t="shared" si="131"/>
        <v>1.9723722141182787E-2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10.508833705662397</v>
      </c>
      <c r="C191" s="11">
        <v>9.2352089946964924</v>
      </c>
      <c r="D191" s="11">
        <f t="shared" si="128"/>
        <v>-1.2736247109659047</v>
      </c>
      <c r="E191" s="11">
        <v>4.0935550438763988</v>
      </c>
      <c r="F191" s="11">
        <f t="shared" si="132"/>
        <v>2.8199303329104941</v>
      </c>
      <c r="G191" s="200">
        <f t="shared" si="131"/>
        <v>2.2173519179850221E-2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14.321176908365375</v>
      </c>
      <c r="C192" s="11">
        <v>9.1286718038186816</v>
      </c>
      <c r="D192" s="11">
        <f t="shared" si="128"/>
        <v>-5.1925051045466937</v>
      </c>
      <c r="E192" s="11">
        <v>5.6117675163449912</v>
      </c>
      <c r="F192" s="11">
        <f t="shared" ref="F192:F195" si="133">SUM(D192:E192)</f>
        <v>0.41926241179829749</v>
      </c>
      <c r="G192" s="200">
        <f t="shared" si="131"/>
        <v>2.2287027465100806E-2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3.6012817534340771</v>
      </c>
      <c r="C193" s="11">
        <v>0.87157039825365856</v>
      </c>
      <c r="D193" s="11">
        <f t="shared" si="128"/>
        <v>-2.7297113551804184</v>
      </c>
      <c r="E193" s="11">
        <v>1.3652767429724812</v>
      </c>
      <c r="F193" s="11">
        <f t="shared" si="133"/>
        <v>-1.3644346122079372</v>
      </c>
      <c r="G193" s="200">
        <f t="shared" si="131"/>
        <v>2.1660407907045931E-2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1.3206966862929281</v>
      </c>
      <c r="C194" s="11">
        <v>1.3150079651505016</v>
      </c>
      <c r="D194" s="11">
        <f t="shared" si="128"/>
        <v>-5.6887211424265782E-3</v>
      </c>
      <c r="E194" s="11">
        <v>0.712103995040414</v>
      </c>
      <c r="F194" s="11">
        <f t="shared" si="133"/>
        <v>0.70641527389798742</v>
      </c>
      <c r="G194" s="200">
        <f t="shared" si="131"/>
        <v>2.9167620285598383E-2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9.9472991989031936</v>
      </c>
      <c r="C195" s="11">
        <v>9.8004957508616979</v>
      </c>
      <c r="D195" s="11">
        <f t="shared" si="128"/>
        <v>-0.1468034480414957</v>
      </c>
      <c r="E195" s="11">
        <v>3.4256524040316529</v>
      </c>
      <c r="F195" s="11">
        <f t="shared" si="133"/>
        <v>3.2788489559901572</v>
      </c>
      <c r="G195" s="200">
        <f t="shared" si="131"/>
        <v>1.9924770525555857E-2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6.7714216904675846</v>
      </c>
      <c r="C196" s="11">
        <v>6.0827249292313104</v>
      </c>
      <c r="D196" s="11">
        <f t="shared" si="128"/>
        <v>-0.68869676123627421</v>
      </c>
      <c r="E196" s="11">
        <v>2.4633536633695376</v>
      </c>
      <c r="F196" s="11">
        <f t="shared" ref="F196" si="134">SUM(D196:E196)</f>
        <v>1.7746569021332634</v>
      </c>
      <c r="G196" s="200">
        <f t="shared" si="131"/>
        <v>2.0899752021709572E-2</v>
      </c>
    </row>
    <row r="197" spans="1:14" x14ac:dyDescent="0.2">
      <c r="A197" t="str">
        <f t="shared" si="127"/>
        <v>54 Textiles, printing and other skilled trades</v>
      </c>
      <c r="B197" s="11">
        <v>4.4724646153875041</v>
      </c>
      <c r="C197" s="11">
        <v>5.3433456779331783</v>
      </c>
      <c r="D197" s="11">
        <f t="shared" si="128"/>
        <v>0.87088106254567421</v>
      </c>
      <c r="E197" s="11">
        <v>2.0435876400405131</v>
      </c>
      <c r="F197" s="11">
        <f t="shared" ref="F197" si="135">SUM(D197:E197)</f>
        <v>2.9144687025861873</v>
      </c>
      <c r="G197" s="200">
        <f t="shared" si="131"/>
        <v>2.5405973312714103E-2</v>
      </c>
    </row>
    <row r="198" spans="1:14" x14ac:dyDescent="0.2">
      <c r="A198" t="str">
        <f t="shared" si="127"/>
        <v>61 Caring personal service occupations</v>
      </c>
      <c r="B198" s="11">
        <v>19.498505825131151</v>
      </c>
      <c r="C198" s="11">
        <v>25.110156602105441</v>
      </c>
      <c r="D198" s="11">
        <f>C198-B198</f>
        <v>5.6116507769742903</v>
      </c>
      <c r="E198" s="11">
        <v>12.660546631910677</v>
      </c>
      <c r="F198" s="11">
        <f>SUM(D198:E198)</f>
        <v>18.272197408884967</v>
      </c>
      <c r="G198" s="200">
        <f t="shared" si="131"/>
        <v>3.3919661383305932E-2</v>
      </c>
    </row>
    <row r="199" spans="1:14" x14ac:dyDescent="0.2">
      <c r="A199" t="str">
        <f t="shared" si="127"/>
        <v>62 Leisure, travel and related personal service occupations</v>
      </c>
      <c r="B199" s="11">
        <v>4.8725388575529136</v>
      </c>
      <c r="C199" s="11">
        <v>4.1796505336688332</v>
      </c>
      <c r="D199" s="11">
        <f t="shared" ref="D199:D205" si="136">C199-B199</f>
        <v>-0.69288832388408039</v>
      </c>
      <c r="E199" s="11">
        <v>2.0956883652047669</v>
      </c>
      <c r="F199" s="11">
        <f t="shared" ref="F199:F200" si="137">SUM(D199:E199)</f>
        <v>1.4028000413206865</v>
      </c>
      <c r="G199" s="200">
        <f t="shared" si="131"/>
        <v>2.4136393730460171E-2</v>
      </c>
    </row>
    <row r="200" spans="1:14" x14ac:dyDescent="0.2">
      <c r="A200" t="str">
        <f t="shared" si="127"/>
        <v>63 Community and civil enforcement occupations</v>
      </c>
      <c r="B200" s="11">
        <v>0.16865280835370161</v>
      </c>
      <c r="C200" s="11">
        <v>0.11166762778707259</v>
      </c>
      <c r="D200" s="11">
        <f t="shared" si="136"/>
        <v>-5.6985180566629018E-2</v>
      </c>
      <c r="E200" s="11">
        <v>4.2697409475475886E-2</v>
      </c>
      <c r="F200" s="11">
        <f t="shared" si="137"/>
        <v>-1.4287771091153131E-2</v>
      </c>
      <c r="G200" s="200">
        <f t="shared" si="131"/>
        <v>1.5158701357879112E-2</v>
      </c>
    </row>
    <row r="201" spans="1:14" x14ac:dyDescent="0.2">
      <c r="A201" t="str">
        <f t="shared" si="127"/>
        <v>71 Sales occupations</v>
      </c>
      <c r="B201" s="11">
        <v>13.995086559379496</v>
      </c>
      <c r="C201" s="11">
        <v>13.443235963497184</v>
      </c>
      <c r="D201" s="11">
        <f t="shared" si="136"/>
        <v>-0.55185059588231233</v>
      </c>
      <c r="E201" s="11">
        <v>5.836018970425207</v>
      </c>
      <c r="F201" s="11">
        <f t="shared" ref="F201:F202" si="138">SUM(D201:E201)</f>
        <v>5.2841683745428947</v>
      </c>
      <c r="G201" s="200">
        <f t="shared" si="131"/>
        <v>2.3508426277368377E-2</v>
      </c>
    </row>
    <row r="202" spans="1:14" x14ac:dyDescent="0.2">
      <c r="A202" t="str">
        <f t="shared" si="127"/>
        <v>72 Customer service occupations</v>
      </c>
      <c r="B202" s="11">
        <v>3.1240298033515512</v>
      </c>
      <c r="C202" s="11">
        <v>4.0365258292249635</v>
      </c>
      <c r="D202" s="11">
        <f t="shared" si="136"/>
        <v>0.91249602587341228</v>
      </c>
      <c r="E202" s="11">
        <v>1.7037949580669065</v>
      </c>
      <c r="F202" s="11">
        <f t="shared" si="138"/>
        <v>2.6162909839403188</v>
      </c>
      <c r="G202" s="200">
        <f t="shared" si="131"/>
        <v>2.9443277617414498E-2</v>
      </c>
    </row>
    <row r="203" spans="1:14" x14ac:dyDescent="0.2">
      <c r="A203" t="str">
        <f t="shared" si="127"/>
        <v>81 Process, plant and machine operatives</v>
      </c>
      <c r="B203" s="11">
        <v>2.9715825234928595</v>
      </c>
      <c r="C203" s="11">
        <v>4.5036365792541222</v>
      </c>
      <c r="D203" s="11">
        <f t="shared" si="136"/>
        <v>1.5320540557612627</v>
      </c>
      <c r="E203" s="11">
        <v>1.4507461172429665</v>
      </c>
      <c r="F203" s="11">
        <f t="shared" ref="F203:F204" si="139">SUM(D203:E203)</f>
        <v>2.9828001730042293</v>
      </c>
      <c r="G203" s="200">
        <f t="shared" si="131"/>
        <v>2.6859159200048888E-2</v>
      </c>
    </row>
    <row r="204" spans="1:14" x14ac:dyDescent="0.2">
      <c r="A204" t="str">
        <f t="shared" si="127"/>
        <v>82 Transport and mobile machine drivers and operatives</v>
      </c>
      <c r="B204" s="11">
        <v>4.5989086299894817</v>
      </c>
      <c r="C204" s="11">
        <v>5.7685365981121901</v>
      </c>
      <c r="D204" s="11">
        <f t="shared" si="136"/>
        <v>1.1696279681227084</v>
      </c>
      <c r="E204" s="11">
        <v>2.6804003305216071</v>
      </c>
      <c r="F204" s="11">
        <f t="shared" si="139"/>
        <v>3.8500282986443155</v>
      </c>
      <c r="G204" s="200">
        <f t="shared" si="131"/>
        <v>3.1087902557846103E-2</v>
      </c>
    </row>
    <row r="205" spans="1:14" x14ac:dyDescent="0.2">
      <c r="A205" t="str">
        <f t="shared" si="127"/>
        <v>91 Elementary trades and related occupations</v>
      </c>
      <c r="B205" s="11">
        <v>1.6039833604825722</v>
      </c>
      <c r="C205" s="11">
        <v>1.7523554984356482</v>
      </c>
      <c r="D205" s="11">
        <f t="shared" si="136"/>
        <v>0.14837213795307602</v>
      </c>
      <c r="E205" s="11">
        <v>0.54608301046768937</v>
      </c>
      <c r="F205" s="11">
        <f t="shared" ref="F205" si="140">SUM(D205:E205)</f>
        <v>0.69445514842076539</v>
      </c>
      <c r="G205" s="200">
        <f t="shared" si="131"/>
        <v>1.9725940167255374E-2</v>
      </c>
    </row>
    <row r="206" spans="1:14" x14ac:dyDescent="0.2">
      <c r="A206" t="str">
        <f t="shared" si="127"/>
        <v>92 Elementary administration and service occupations</v>
      </c>
      <c r="B206" s="11">
        <v>14.97128089587286</v>
      </c>
      <c r="C206" s="11">
        <v>14.351898752147424</v>
      </c>
      <c r="D206" s="11">
        <f t="shared" ref="D206" si="141">C206-B206</f>
        <v>-0.61938214372543676</v>
      </c>
      <c r="E206" s="11">
        <v>7.4524500805549394</v>
      </c>
      <c r="F206" s="11">
        <f t="shared" ref="F206" si="142">SUM(D206:E206)</f>
        <v>6.8330679368295026</v>
      </c>
      <c r="G206" s="200">
        <f t="shared" ref="G206:G207" si="143">IF(B206&gt;0,(1+(E206/B206))^(1/($C$6-$B$6))-1,0)</f>
        <v>2.7298358999466421E-2</v>
      </c>
    </row>
    <row r="207" spans="1:14" x14ac:dyDescent="0.2">
      <c r="A207" t="str">
        <f t="shared" si="127"/>
        <v>All occupations</v>
      </c>
      <c r="B207" s="11">
        <f>SUM(B181:B206)</f>
        <v>163.6382206282635</v>
      </c>
      <c r="C207" s="11">
        <f t="shared" ref="C207:F207" si="144">SUM(C181:C206)</f>
        <v>163.04026853108883</v>
      </c>
      <c r="D207" s="11">
        <f t="shared" si="144"/>
        <v>-0.59795209717464082</v>
      </c>
      <c r="E207" s="11">
        <f t="shared" si="144"/>
        <v>74.047984613523766</v>
      </c>
      <c r="F207" s="11">
        <f t="shared" si="144"/>
        <v>73.45003251634914</v>
      </c>
      <c r="G207" s="200">
        <f t="shared" si="143"/>
        <v>2.5198468108935668E-2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9.3045210140794286</v>
      </c>
      <c r="C210" s="11">
        <v>6.8607436727501581</v>
      </c>
      <c r="D210" s="11">
        <f>C210-B210</f>
        <v>-2.4437773413292705</v>
      </c>
      <c r="E210" s="11">
        <v>3.5248153468520114</v>
      </c>
      <c r="F210" s="11">
        <f>SUM(D210:E210)</f>
        <v>1.0810380055227409</v>
      </c>
      <c r="G210" s="200">
        <f>IF(B210&gt;0,(1+(E210/B210))^(1/($C$6-$B$6))-1,0)</f>
        <v>2.1646562394478819E-2</v>
      </c>
    </row>
    <row r="211" spans="1:7" x14ac:dyDescent="0.2">
      <c r="A211" t="str">
        <f t="shared" si="146"/>
        <v>12 Other managers and proprietors</v>
      </c>
      <c r="B211" s="11">
        <v>4.9017983205561162</v>
      </c>
      <c r="C211" s="11">
        <v>5.94312213884497</v>
      </c>
      <c r="D211" s="11">
        <f t="shared" ref="D211:D226" si="147">C211-B211</f>
        <v>1.0413238182888538</v>
      </c>
      <c r="E211" s="11">
        <v>3.1583160566911004</v>
      </c>
      <c r="F211" s="11">
        <f t="shared" ref="F211:F218" si="148">SUM(D211:E211)</f>
        <v>4.1996398749799546</v>
      </c>
      <c r="G211" s="200">
        <f t="shared" ref="G211:G213" si="149">IF(B211&gt;0,(1+(E211/B211))^(1/($C$6-$B$6))-1,0)</f>
        <v>3.3710793695163277E-2</v>
      </c>
    </row>
    <row r="212" spans="1:7" x14ac:dyDescent="0.2">
      <c r="A212" t="str">
        <f t="shared" si="146"/>
        <v>21 Science, research, engineering and technology professionals</v>
      </c>
      <c r="B212" s="11">
        <v>4.6534126848924187</v>
      </c>
      <c r="C212" s="11">
        <v>4.1881852589929434</v>
      </c>
      <c r="D212" s="11">
        <f t="shared" si="147"/>
        <v>-0.4652274258994753</v>
      </c>
      <c r="E212" s="11">
        <v>1.4737839317707331</v>
      </c>
      <c r="F212" s="11">
        <f t="shared" si="148"/>
        <v>1.0085565058712578</v>
      </c>
      <c r="G212" s="200">
        <f t="shared" si="149"/>
        <v>1.8511686472594047E-2</v>
      </c>
    </row>
    <row r="213" spans="1:7" x14ac:dyDescent="0.2">
      <c r="A213" t="str">
        <f t="shared" si="146"/>
        <v>22 Health professionals</v>
      </c>
      <c r="B213" s="11">
        <v>2.230120729098882</v>
      </c>
      <c r="C213" s="11">
        <v>1.8271702339481604</v>
      </c>
      <c r="D213" s="11">
        <f t="shared" si="147"/>
        <v>-0.40295049515072168</v>
      </c>
      <c r="E213" s="11">
        <v>1.0069680782383907</v>
      </c>
      <c r="F213" s="11">
        <f t="shared" si="148"/>
        <v>0.60401758308766906</v>
      </c>
      <c r="G213" s="200">
        <f t="shared" si="149"/>
        <v>2.5152360364316007E-2</v>
      </c>
    </row>
    <row r="214" spans="1:7" x14ac:dyDescent="0.2">
      <c r="A214" t="str">
        <f t="shared" si="146"/>
        <v>23 Teaching and other educational professionals</v>
      </c>
      <c r="B214" s="11">
        <v>1.0477691072087698</v>
      </c>
      <c r="C214" s="11">
        <v>0.96196575924156424</v>
      </c>
      <c r="D214" s="11">
        <f t="shared" si="147"/>
        <v>-8.5803347967205568E-2</v>
      </c>
      <c r="E214" s="11">
        <v>0.45702882754358914</v>
      </c>
      <c r="F214" s="11">
        <f t="shared" si="148"/>
        <v>0.37122547957638358</v>
      </c>
      <c r="G214" s="200">
        <f>IF(B214&gt;0,(1+(E214/B214))^(1/($C$6-$B$6))-1,0)</f>
        <v>2.4426583684648451E-2</v>
      </c>
    </row>
    <row r="215" spans="1:7" x14ac:dyDescent="0.2">
      <c r="A215" t="str">
        <f t="shared" si="146"/>
        <v>24 Business, media and public service professionals</v>
      </c>
      <c r="B215" s="11">
        <v>4.8322684335835158</v>
      </c>
      <c r="C215" s="11">
        <v>4.3613785991857625</v>
      </c>
      <c r="D215" s="11">
        <f t="shared" si="147"/>
        <v>-0.47088983439775323</v>
      </c>
      <c r="E215" s="11">
        <v>1.9050799835738008</v>
      </c>
      <c r="F215" s="11">
        <f t="shared" si="148"/>
        <v>1.4341901491760476</v>
      </c>
      <c r="G215" s="200">
        <f t="shared" ref="G215:G234" si="150">IF(B215&gt;0,(1+(E215/B215))^(1/($C$6-$B$6))-1,0)</f>
        <v>2.2403977524518837E-2</v>
      </c>
    </row>
    <row r="216" spans="1:7" x14ac:dyDescent="0.2">
      <c r="A216" t="str">
        <f t="shared" si="146"/>
        <v>31 Science, engineering and technology associate professionals</v>
      </c>
      <c r="B216" s="11">
        <v>1.9837551775031315</v>
      </c>
      <c r="C216" s="11">
        <v>1.5864135735738973</v>
      </c>
      <c r="D216" s="11">
        <f t="shared" si="147"/>
        <v>-0.39734160392923412</v>
      </c>
      <c r="E216" s="11">
        <v>0.63750011551683283</v>
      </c>
      <c r="F216" s="11">
        <f t="shared" si="148"/>
        <v>0.24015851158759871</v>
      </c>
      <c r="G216" s="200">
        <f t="shared" si="150"/>
        <v>1.8751082327272295E-2</v>
      </c>
    </row>
    <row r="217" spans="1:7" x14ac:dyDescent="0.2">
      <c r="A217" t="str">
        <f t="shared" si="146"/>
        <v>32 Health and social care associate professionals</v>
      </c>
      <c r="B217" s="11">
        <v>1.7973990433683495</v>
      </c>
      <c r="C217" s="11">
        <v>1.4587779791123163</v>
      </c>
      <c r="D217" s="11">
        <f t="shared" si="147"/>
        <v>-0.33862106425603322</v>
      </c>
      <c r="E217" s="11">
        <v>0.83351424331972368</v>
      </c>
      <c r="F217" s="11">
        <f t="shared" si="148"/>
        <v>0.49489317906369046</v>
      </c>
      <c r="G217" s="200">
        <f t="shared" si="150"/>
        <v>2.5724672089702416E-2</v>
      </c>
    </row>
    <row r="218" spans="1:7" x14ac:dyDescent="0.2">
      <c r="A218" t="str">
        <f t="shared" si="146"/>
        <v>33 Protective service occupations</v>
      </c>
      <c r="B218" s="11">
        <v>2.1842617420508073</v>
      </c>
      <c r="C218" s="11">
        <v>2.071381450109445</v>
      </c>
      <c r="D218" s="11">
        <f t="shared" si="147"/>
        <v>-0.11288029194136229</v>
      </c>
      <c r="E218" s="11">
        <v>0.66692398789845664</v>
      </c>
      <c r="F218" s="11">
        <f t="shared" si="148"/>
        <v>0.55404369595709435</v>
      </c>
      <c r="G218" s="200">
        <f t="shared" si="150"/>
        <v>1.7922518589031933E-2</v>
      </c>
    </row>
    <row r="219" spans="1:7" x14ac:dyDescent="0.2">
      <c r="A219" t="str">
        <f t="shared" si="146"/>
        <v>34 Culture, media and sports occupations</v>
      </c>
      <c r="B219" s="11">
        <v>1.1374454751457992</v>
      </c>
      <c r="C219" s="11">
        <v>0.59097601878499129</v>
      </c>
      <c r="D219" s="11">
        <f t="shared" si="147"/>
        <v>-0.5464694563608079</v>
      </c>
      <c r="E219" s="11">
        <v>0.31526531524475682</v>
      </c>
      <c r="F219" s="11">
        <f t="shared" ref="F219:F220" si="151">SUM(D219:E219)</f>
        <v>-0.23120414111605109</v>
      </c>
      <c r="G219" s="200">
        <f t="shared" si="150"/>
        <v>1.6443489160967717E-2</v>
      </c>
    </row>
    <row r="220" spans="1:7" x14ac:dyDescent="0.2">
      <c r="A220" t="str">
        <f t="shared" si="146"/>
        <v>35 Business and public service associate professionals</v>
      </c>
      <c r="B220" s="11">
        <v>7.6214133124527663</v>
      </c>
      <c r="C220" s="11">
        <v>5.6146639406568664</v>
      </c>
      <c r="D220" s="11">
        <f t="shared" si="147"/>
        <v>-2.0067493717959</v>
      </c>
      <c r="E220" s="11">
        <v>2.5109004749744623</v>
      </c>
      <c r="F220" s="11">
        <f t="shared" si="151"/>
        <v>0.50415110317856238</v>
      </c>
      <c r="G220" s="200">
        <f t="shared" si="150"/>
        <v>1.9165876905050672E-2</v>
      </c>
    </row>
    <row r="221" spans="1:7" x14ac:dyDescent="0.2">
      <c r="A221" t="str">
        <f t="shared" si="146"/>
        <v>41 Administrative occupations</v>
      </c>
      <c r="B221" s="11">
        <v>14.110499321919447</v>
      </c>
      <c r="C221" s="11">
        <v>7.5640864544772803</v>
      </c>
      <c r="D221" s="11">
        <f t="shared" si="147"/>
        <v>-6.5464128674421662</v>
      </c>
      <c r="E221" s="11">
        <v>4.431021939388363</v>
      </c>
      <c r="F221" s="11">
        <f t="shared" ref="F221:F224" si="152">SUM(D221:E221)</f>
        <v>-2.1153909280538032</v>
      </c>
      <c r="G221" s="200">
        <f t="shared" si="150"/>
        <v>1.8372974245562945E-2</v>
      </c>
    </row>
    <row r="222" spans="1:7" x14ac:dyDescent="0.2">
      <c r="A222" t="str">
        <f t="shared" si="146"/>
        <v>42 Secretarial and related occupations</v>
      </c>
      <c r="B222" s="11">
        <v>3.8189871054492763</v>
      </c>
      <c r="C222" s="11">
        <v>0.67817591349304196</v>
      </c>
      <c r="D222" s="11">
        <f t="shared" si="147"/>
        <v>-3.1408111919562343</v>
      </c>
      <c r="E222" s="11">
        <v>1.0315824268459308</v>
      </c>
      <c r="F222" s="11">
        <f t="shared" si="152"/>
        <v>-2.1092287651103034</v>
      </c>
      <c r="G222" s="200">
        <f t="shared" si="150"/>
        <v>1.6068457557196547E-2</v>
      </c>
    </row>
    <row r="223" spans="1:7" x14ac:dyDescent="0.2">
      <c r="A223" t="str">
        <f t="shared" si="146"/>
        <v>51 Skilled agricultural and related trades</v>
      </c>
      <c r="B223" s="11">
        <v>1.7994094524460502</v>
      </c>
      <c r="C223" s="11">
        <v>1.8940251439450797</v>
      </c>
      <c r="D223" s="11">
        <f t="shared" si="147"/>
        <v>9.4615691499029486E-2</v>
      </c>
      <c r="E223" s="11">
        <v>0.97717088916856931</v>
      </c>
      <c r="F223" s="11">
        <f t="shared" si="152"/>
        <v>1.0717865806675988</v>
      </c>
      <c r="G223" s="200">
        <f t="shared" si="150"/>
        <v>2.933960515314582E-2</v>
      </c>
    </row>
    <row r="224" spans="1:7" x14ac:dyDescent="0.2">
      <c r="A224" t="str">
        <f t="shared" si="146"/>
        <v>52 Skilled metal, electrical and electronic trades</v>
      </c>
      <c r="B224" s="11">
        <v>5.5135123707705755</v>
      </c>
      <c r="C224" s="11">
        <v>4.644817052419854</v>
      </c>
      <c r="D224" s="11">
        <f t="shared" si="147"/>
        <v>-0.86869531835072156</v>
      </c>
      <c r="E224" s="11">
        <v>1.8557589909332073</v>
      </c>
      <c r="F224" s="11">
        <f t="shared" si="152"/>
        <v>0.98706367258248573</v>
      </c>
      <c r="G224" s="200">
        <f t="shared" si="150"/>
        <v>1.9529382172103649E-2</v>
      </c>
    </row>
    <row r="225" spans="1:7" x14ac:dyDescent="0.2">
      <c r="A225" t="str">
        <f t="shared" si="146"/>
        <v>53 Skilled construction and building trades</v>
      </c>
      <c r="B225" s="11">
        <v>6.1442704829153545</v>
      </c>
      <c r="C225" s="11">
        <v>6.9189386050746755</v>
      </c>
      <c r="D225" s="11">
        <f t="shared" si="147"/>
        <v>0.77466812215932102</v>
      </c>
      <c r="E225" s="11">
        <v>2.9881936719354094</v>
      </c>
      <c r="F225" s="11">
        <f t="shared" ref="F225" si="153">SUM(D225:E225)</f>
        <v>3.7628617940947304</v>
      </c>
      <c r="G225" s="200">
        <f t="shared" si="150"/>
        <v>2.6773165662295373E-2</v>
      </c>
    </row>
    <row r="226" spans="1:7" x14ac:dyDescent="0.2">
      <c r="A226" t="str">
        <f t="shared" si="146"/>
        <v>54 Textiles, printing and other skilled trades</v>
      </c>
      <c r="B226" s="11">
        <v>3.8518906263718873</v>
      </c>
      <c r="C226" s="11">
        <v>3.0571121652199773</v>
      </c>
      <c r="D226" s="11">
        <f t="shared" si="147"/>
        <v>-0.79477846115190998</v>
      </c>
      <c r="E226" s="11">
        <v>1.2980953757605127</v>
      </c>
      <c r="F226" s="11">
        <f t="shared" ref="F226" si="154">SUM(D226:E226)</f>
        <v>0.50331691460860273</v>
      </c>
      <c r="G226" s="200">
        <f t="shared" si="150"/>
        <v>1.9550652166363536E-2</v>
      </c>
    </row>
    <row r="227" spans="1:7" x14ac:dyDescent="0.2">
      <c r="A227" t="str">
        <f t="shared" si="146"/>
        <v>61 Caring personal service occupations</v>
      </c>
      <c r="B227" s="11">
        <v>12.502811459748294</v>
      </c>
      <c r="C227" s="11">
        <v>11.3728552818897</v>
      </c>
      <c r="D227" s="11">
        <f>C227-B227</f>
        <v>-1.1299561778585936</v>
      </c>
      <c r="E227" s="11">
        <v>5.775893047730877</v>
      </c>
      <c r="F227" s="11">
        <f>SUM(D227:E227)</f>
        <v>4.6459368698722834</v>
      </c>
      <c r="G227" s="200">
        <f t="shared" si="150"/>
        <v>2.5642122295167491E-2</v>
      </c>
    </row>
    <row r="228" spans="1:7" x14ac:dyDescent="0.2">
      <c r="A228" t="str">
        <f t="shared" si="146"/>
        <v>62 Leisure, travel and related personal service occupations</v>
      </c>
      <c r="B228" s="11">
        <v>4.4211906134487542</v>
      </c>
      <c r="C228" s="11">
        <v>3.3931299193197257</v>
      </c>
      <c r="D228" s="11">
        <f t="shared" ref="D228:D234" si="155">C228-B228</f>
        <v>-1.0280606941290285</v>
      </c>
      <c r="E228" s="11">
        <v>1.7530529701251196</v>
      </c>
      <c r="F228" s="11">
        <f t="shared" ref="F228:F229" si="156">SUM(D228:E228)</f>
        <v>0.72499227599609117</v>
      </c>
      <c r="G228" s="200">
        <f t="shared" si="150"/>
        <v>2.2514875099172826E-2</v>
      </c>
    </row>
    <row r="229" spans="1:7" x14ac:dyDescent="0.2">
      <c r="A229" t="str">
        <f t="shared" si="146"/>
        <v>63 Community and civil enforcement occupations</v>
      </c>
      <c r="B229" s="11">
        <v>0.22119439131381646</v>
      </c>
      <c r="C229" s="11">
        <v>0.15025266188687708</v>
      </c>
      <c r="D229" s="11">
        <f t="shared" si="155"/>
        <v>-7.0941729426939382E-2</v>
      </c>
      <c r="E229" s="11">
        <v>6.7840926262956167E-2</v>
      </c>
      <c r="F229" s="11">
        <f t="shared" si="156"/>
        <v>-3.1008031639832151E-3</v>
      </c>
      <c r="G229" s="200">
        <f t="shared" si="150"/>
        <v>1.7993769945006344E-2</v>
      </c>
    </row>
    <row r="230" spans="1:7" x14ac:dyDescent="0.2">
      <c r="A230" t="str">
        <f t="shared" si="146"/>
        <v>71 Sales occupations</v>
      </c>
      <c r="B230" s="11">
        <v>11.563796196216229</v>
      </c>
      <c r="C230" s="11">
        <v>7.9293370556311595</v>
      </c>
      <c r="D230" s="11">
        <f t="shared" si="155"/>
        <v>-3.6344591405850695</v>
      </c>
      <c r="E230" s="11">
        <v>4.0336598872074898</v>
      </c>
      <c r="F230" s="11">
        <f t="shared" ref="F230:F231" si="157">SUM(D230:E230)</f>
        <v>0.39920074662242033</v>
      </c>
      <c r="G230" s="200">
        <f t="shared" si="150"/>
        <v>2.014887781903707E-2</v>
      </c>
    </row>
    <row r="231" spans="1:7" x14ac:dyDescent="0.2">
      <c r="A231" t="str">
        <f t="shared" si="146"/>
        <v>72 Customer service occupations</v>
      </c>
      <c r="B231" s="11">
        <v>3.1042413086557956</v>
      </c>
      <c r="C231" s="11">
        <v>3.6079034820841276</v>
      </c>
      <c r="D231" s="11">
        <f t="shared" si="155"/>
        <v>0.50366217342833197</v>
      </c>
      <c r="E231" s="11">
        <v>1.661606064964015</v>
      </c>
      <c r="F231" s="11">
        <f t="shared" si="157"/>
        <v>2.1652682383923469</v>
      </c>
      <c r="G231" s="200">
        <f t="shared" si="150"/>
        <v>2.8992739463076678E-2</v>
      </c>
    </row>
    <row r="232" spans="1:7" x14ac:dyDescent="0.2">
      <c r="A232" t="str">
        <f t="shared" si="146"/>
        <v>81 Process, plant and machine operatives</v>
      </c>
      <c r="B232" s="11">
        <v>3.4239714517964854</v>
      </c>
      <c r="C232" s="11">
        <v>4.4417284986810355</v>
      </c>
      <c r="D232" s="11">
        <f t="shared" si="155"/>
        <v>1.01775704688455</v>
      </c>
      <c r="E232" s="11">
        <v>1.6529294465686521</v>
      </c>
      <c r="F232" s="11">
        <f t="shared" ref="F232:F233" si="158">SUM(D232:E232)</f>
        <v>2.6706864934532022</v>
      </c>
      <c r="G232" s="200">
        <f t="shared" si="150"/>
        <v>2.660782466018019E-2</v>
      </c>
    </row>
    <row r="233" spans="1:7" x14ac:dyDescent="0.2">
      <c r="A233" t="str">
        <f t="shared" si="146"/>
        <v>82 Transport and mobile machine drivers and operatives</v>
      </c>
      <c r="B233" s="11">
        <v>6.0227327148067227</v>
      </c>
      <c r="C233" s="11">
        <v>6.3768275770805634</v>
      </c>
      <c r="D233" s="11">
        <f t="shared" si="155"/>
        <v>0.35409486227384068</v>
      </c>
      <c r="E233" s="11">
        <v>3.4322414671065542</v>
      </c>
      <c r="F233" s="11">
        <f t="shared" si="158"/>
        <v>3.7863363293803949</v>
      </c>
      <c r="G233" s="200">
        <f t="shared" si="150"/>
        <v>3.052322468108648E-2</v>
      </c>
    </row>
    <row r="234" spans="1:7" x14ac:dyDescent="0.2">
      <c r="A234" t="str">
        <f t="shared" si="146"/>
        <v>91 Elementary trades and related occupations</v>
      </c>
      <c r="B234" s="11">
        <v>2.2783808037051121</v>
      </c>
      <c r="C234" s="11">
        <v>1.7914813204115141</v>
      </c>
      <c r="D234" s="11">
        <f t="shared" si="155"/>
        <v>-0.486899483293598</v>
      </c>
      <c r="E234" s="11">
        <v>0.68161025838493849</v>
      </c>
      <c r="F234" s="11">
        <f t="shared" ref="F234" si="159">SUM(D234:E234)</f>
        <v>0.19471077509134049</v>
      </c>
      <c r="G234" s="200">
        <f t="shared" si="150"/>
        <v>1.7601189090140856E-2</v>
      </c>
    </row>
    <row r="235" spans="1:7" x14ac:dyDescent="0.2">
      <c r="A235" t="str">
        <f t="shared" si="146"/>
        <v>92 Elementary administration and service occupations</v>
      </c>
      <c r="B235" s="11">
        <v>20.840772730054137</v>
      </c>
      <c r="C235" s="11">
        <v>19.602812686269029</v>
      </c>
      <c r="D235" s="11">
        <f t="shared" ref="D235" si="160">C235-B235</f>
        <v>-1.2379600437851082</v>
      </c>
      <c r="E235" s="11">
        <v>9.8077317424109882</v>
      </c>
      <c r="F235" s="11">
        <f t="shared" ref="F235" si="161">SUM(D235:E235)</f>
        <v>8.5697716986258801</v>
      </c>
      <c r="G235" s="200">
        <f t="shared" ref="G235:G236" si="162">IF(B235&gt;0,(1+(E235/B235))^(1/($C$6-$B$6))-1,0)</f>
        <v>2.6044896749629842E-2</v>
      </c>
    </row>
    <row r="236" spans="1:7" x14ac:dyDescent="0.2">
      <c r="A236" t="str">
        <f t="shared" si="146"/>
        <v>All occupations</v>
      </c>
      <c r="B236" s="11">
        <f>SUM(B210:B235)</f>
        <v>141.31182606955795</v>
      </c>
      <c r="C236" s="11">
        <f t="shared" ref="C236:F236" si="163">SUM(C210:C235)</f>
        <v>118.88826244308471</v>
      </c>
      <c r="D236" s="11">
        <f t="shared" si="163"/>
        <v>-22.423563626473204</v>
      </c>
      <c r="E236" s="11">
        <f t="shared" si="163"/>
        <v>57.938485466417426</v>
      </c>
      <c r="F236" s="11">
        <f t="shared" si="163"/>
        <v>35.514921839944236</v>
      </c>
      <c r="G236" s="200">
        <f t="shared" si="162"/>
        <v>2.3170554844126778E-2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5.9984047466470889</v>
      </c>
      <c r="C239" s="11">
        <v>4.5278884254945826</v>
      </c>
      <c r="D239" s="11">
        <f>C239-B239</f>
        <v>-1.4705163211525063</v>
      </c>
      <c r="E239" s="11">
        <v>2.3223570897427717</v>
      </c>
      <c r="F239" s="11">
        <f>SUM(D239:E239)</f>
        <v>0.85184076859026536</v>
      </c>
      <c r="G239" s="200">
        <f>IF(B239&gt;0,(1+(E239/B239))^(1/($C$6-$B$6))-1,0)</f>
        <v>2.2057089320362211E-2</v>
      </c>
    </row>
    <row r="240" spans="1:7" x14ac:dyDescent="0.2">
      <c r="A240" t="str">
        <f t="shared" si="165"/>
        <v>12 Other managers and proprietors</v>
      </c>
      <c r="B240" s="11">
        <v>2.6017740173242299</v>
      </c>
      <c r="C240" s="11">
        <v>2.3624323216448868</v>
      </c>
      <c r="D240" s="11">
        <f t="shared" ref="D240:D255" si="166">C240-B240</f>
        <v>-0.23934169567934305</v>
      </c>
      <c r="E240" s="11">
        <v>1.2492516444353869</v>
      </c>
      <c r="F240" s="11">
        <f t="shared" ref="F240:F247" si="167">SUM(D240:E240)</f>
        <v>1.0099099487560439</v>
      </c>
      <c r="G240" s="200">
        <f t="shared" ref="G240:G242" si="168">IF(B240&gt;0,(1+(E240/B240))^(1/($C$6-$B$6))-1,0)</f>
        <v>2.6487793592000042E-2</v>
      </c>
    </row>
    <row r="241" spans="1:7" x14ac:dyDescent="0.2">
      <c r="A241" t="str">
        <f t="shared" si="165"/>
        <v>21 Science, research, engineering and technology professionals</v>
      </c>
      <c r="B241" s="11">
        <v>2.6931212996469576</v>
      </c>
      <c r="C241" s="11">
        <v>2.0386526424637812</v>
      </c>
      <c r="D241" s="11">
        <f t="shared" si="166"/>
        <v>-0.65446865718317637</v>
      </c>
      <c r="E241" s="11">
        <v>0.75741889225868708</v>
      </c>
      <c r="F241" s="11">
        <f t="shared" si="167"/>
        <v>0.10295023507551071</v>
      </c>
      <c r="G241" s="200">
        <f t="shared" si="168"/>
        <v>1.6659239028448791E-2</v>
      </c>
    </row>
    <row r="242" spans="1:7" x14ac:dyDescent="0.2">
      <c r="A242" t="str">
        <f t="shared" si="165"/>
        <v>22 Health professionals</v>
      </c>
      <c r="B242" s="11">
        <v>1.1553867267797797</v>
      </c>
      <c r="C242" s="11">
        <v>0.79763885071709828</v>
      </c>
      <c r="D242" s="11">
        <f t="shared" si="166"/>
        <v>-0.35774787606268144</v>
      </c>
      <c r="E242" s="11">
        <v>0.47259233664087696</v>
      </c>
      <c r="F242" s="11">
        <f t="shared" si="167"/>
        <v>0.11484446057819553</v>
      </c>
      <c r="G242" s="200">
        <f t="shared" si="168"/>
        <v>2.3123584932478458E-2</v>
      </c>
    </row>
    <row r="243" spans="1:7" x14ac:dyDescent="0.2">
      <c r="A243" t="str">
        <f t="shared" si="165"/>
        <v>23 Teaching and other educational professionals</v>
      </c>
      <c r="B243" s="11">
        <v>0.67222666481332904</v>
      </c>
      <c r="C243" s="11">
        <v>0.70397916737232857</v>
      </c>
      <c r="D243" s="11">
        <f t="shared" si="166"/>
        <v>3.1752502558999529E-2</v>
      </c>
      <c r="E243" s="11">
        <v>0.31623631064602375</v>
      </c>
      <c r="F243" s="11">
        <f t="shared" si="167"/>
        <v>0.34798881320502328</v>
      </c>
      <c r="G243" s="200">
        <f>IF(B243&gt;0,(1+(E243/B243))^(1/($C$6-$B$6))-1,0)</f>
        <v>2.6036895823399631E-2</v>
      </c>
    </row>
    <row r="244" spans="1:7" x14ac:dyDescent="0.2">
      <c r="A244" t="str">
        <f t="shared" si="165"/>
        <v>24 Business, media and public service professionals</v>
      </c>
      <c r="B244" s="11">
        <v>2.7665281268955986</v>
      </c>
      <c r="C244" s="11">
        <v>1.9908273760326367</v>
      </c>
      <c r="D244" s="11">
        <f t="shared" si="166"/>
        <v>-0.77570075086296186</v>
      </c>
      <c r="E244" s="11">
        <v>0.97515717263519264</v>
      </c>
      <c r="F244" s="11">
        <f t="shared" si="167"/>
        <v>0.19945642177223077</v>
      </c>
      <c r="G244" s="200">
        <f t="shared" ref="G244:G263" si="169">IF(B244&gt;0,(1+(E244/B244))^(1/($C$6-$B$6))-1,0)</f>
        <v>2.033349693262454E-2</v>
      </c>
    </row>
    <row r="245" spans="1:7" x14ac:dyDescent="0.2">
      <c r="A245" t="str">
        <f t="shared" si="165"/>
        <v>31 Science, engineering and technology associate professionals</v>
      </c>
      <c r="B245" s="11">
        <v>1.4765554904493368</v>
      </c>
      <c r="C245" s="11">
        <v>1.08878557566496</v>
      </c>
      <c r="D245" s="11">
        <f t="shared" si="166"/>
        <v>-0.38776991478437672</v>
      </c>
      <c r="E245" s="11">
        <v>0.42781672151968603</v>
      </c>
      <c r="F245" s="11">
        <f t="shared" si="167"/>
        <v>4.0046806735309304E-2</v>
      </c>
      <c r="G245" s="200">
        <f>IF(B245&gt;0,(1+(E245/B245))^(1/($C$6-$B$6))-1,0)</f>
        <v>1.7107376923004125E-2</v>
      </c>
    </row>
    <row r="246" spans="1:7" x14ac:dyDescent="0.2">
      <c r="A246" t="str">
        <f t="shared" si="165"/>
        <v>32 Health and social care associate professionals</v>
      </c>
      <c r="B246" s="11">
        <v>0.54786047622458678</v>
      </c>
      <c r="C246" s="11">
        <v>0.32974757165912266</v>
      </c>
      <c r="D246" s="11">
        <f t="shared" si="166"/>
        <v>-0.21811290456546412</v>
      </c>
      <c r="E246" s="11">
        <v>0.19696960816909162</v>
      </c>
      <c r="F246" s="11">
        <f t="shared" si="167"/>
        <v>-2.1143296396372496E-2</v>
      </c>
      <c r="G246" s="200">
        <f t="shared" si="169"/>
        <v>2.0686763118592078E-2</v>
      </c>
    </row>
    <row r="247" spans="1:7" x14ac:dyDescent="0.2">
      <c r="A247" t="str">
        <f t="shared" si="165"/>
        <v>33 Protective service occupations</v>
      </c>
      <c r="B247" s="11">
        <v>1.1435174196242717</v>
      </c>
      <c r="C247" s="11">
        <v>1.0127482116258</v>
      </c>
      <c r="D247" s="11">
        <f t="shared" si="166"/>
        <v>-0.13076920799847169</v>
      </c>
      <c r="E247" s="11">
        <v>0.43067310656598995</v>
      </c>
      <c r="F247" s="11">
        <f t="shared" si="167"/>
        <v>0.29990389856751826</v>
      </c>
      <c r="G247" s="200">
        <f t="shared" si="169"/>
        <v>2.153746872380724E-2</v>
      </c>
    </row>
    <row r="248" spans="1:7" x14ac:dyDescent="0.2">
      <c r="A248" t="str">
        <f t="shared" si="165"/>
        <v>34 Culture, media and sports occupations</v>
      </c>
      <c r="B248" s="11">
        <v>0.87894531606645332</v>
      </c>
      <c r="C248" s="11">
        <v>0.52634209005434796</v>
      </c>
      <c r="D248" s="11">
        <f t="shared" si="166"/>
        <v>-0.35260322601210536</v>
      </c>
      <c r="E248" s="11">
        <v>0.25809750184748115</v>
      </c>
      <c r="F248" s="11">
        <f t="shared" ref="F248:F249" si="170">SUM(D248:E248)</f>
        <v>-9.4505724164624216E-2</v>
      </c>
      <c r="G248" s="200">
        <f t="shared" si="169"/>
        <v>1.7312383005793963E-2</v>
      </c>
    </row>
    <row r="249" spans="1:7" x14ac:dyDescent="0.2">
      <c r="A249" t="str">
        <f t="shared" si="165"/>
        <v>35 Business and public service associate professionals</v>
      </c>
      <c r="B249" s="11">
        <v>3.9853712142779827</v>
      </c>
      <c r="C249" s="11">
        <v>2.1170597884935769</v>
      </c>
      <c r="D249" s="11">
        <f t="shared" si="166"/>
        <v>-1.8683114257844058</v>
      </c>
      <c r="E249" s="11">
        <v>1.066201267437715</v>
      </c>
      <c r="F249" s="11">
        <f t="shared" si="170"/>
        <v>-0.80211015834669075</v>
      </c>
      <c r="G249" s="200">
        <f t="shared" si="169"/>
        <v>1.5930161151234357E-2</v>
      </c>
    </row>
    <row r="250" spans="1:7" x14ac:dyDescent="0.2">
      <c r="A250" t="str">
        <f t="shared" si="165"/>
        <v>41 Administrative occupations</v>
      </c>
      <c r="B250" s="11">
        <v>6.8009165454056513</v>
      </c>
      <c r="C250" s="11">
        <v>1.5566683614358252</v>
      </c>
      <c r="D250" s="11">
        <f t="shared" si="166"/>
        <v>-5.2442481839698258</v>
      </c>
      <c r="E250" s="11">
        <v>1.4176719989668034</v>
      </c>
      <c r="F250" s="11">
        <f t="shared" ref="F250:F253" si="171">SUM(D250:E250)</f>
        <v>-3.8265761850030224</v>
      </c>
      <c r="G250" s="200">
        <f t="shared" si="169"/>
        <v>1.2702742723702976E-2</v>
      </c>
    </row>
    <row r="251" spans="1:7" x14ac:dyDescent="0.2">
      <c r="A251" t="str">
        <f t="shared" si="165"/>
        <v>42 Secretarial and related occupations</v>
      </c>
      <c r="B251" s="11">
        <v>2.9356502250495611</v>
      </c>
      <c r="C251" s="11">
        <v>0.14075912055569789</v>
      </c>
      <c r="D251" s="11">
        <f t="shared" si="166"/>
        <v>-2.7948911044938631</v>
      </c>
      <c r="E251" s="11">
        <v>0.48449059761224622</v>
      </c>
      <c r="F251" s="11">
        <f t="shared" si="171"/>
        <v>-2.3104005068816171</v>
      </c>
      <c r="G251" s="200">
        <f t="shared" si="169"/>
        <v>1.0235545533905599E-2</v>
      </c>
    </row>
    <row r="252" spans="1:7" x14ac:dyDescent="0.2">
      <c r="A252" t="str">
        <f t="shared" si="165"/>
        <v>51 Skilled agricultural and related trades</v>
      </c>
      <c r="B252" s="11">
        <v>1.407411530775605</v>
      </c>
      <c r="C252" s="11">
        <v>1.6003752020154685</v>
      </c>
      <c r="D252" s="11">
        <f t="shared" si="166"/>
        <v>0.19296367123986347</v>
      </c>
      <c r="E252" s="11">
        <v>0.66800245075500242</v>
      </c>
      <c r="F252" s="11">
        <f t="shared" si="171"/>
        <v>0.86096612199486589</v>
      </c>
      <c r="G252" s="200">
        <f t="shared" si="169"/>
        <v>2.6232053966340763E-2</v>
      </c>
    </row>
    <row r="253" spans="1:7" x14ac:dyDescent="0.2">
      <c r="A253" t="str">
        <f t="shared" si="165"/>
        <v>52 Skilled metal, electrical and electronic trades</v>
      </c>
      <c r="B253" s="11">
        <v>2.5968992434885907</v>
      </c>
      <c r="C253" s="11">
        <v>1.5326109293133523</v>
      </c>
      <c r="D253" s="11">
        <f t="shared" si="166"/>
        <v>-1.0642883141752384</v>
      </c>
      <c r="E253" s="11">
        <v>0.8267846782439725</v>
      </c>
      <c r="F253" s="11">
        <f t="shared" si="171"/>
        <v>-0.23750363593126589</v>
      </c>
      <c r="G253" s="200">
        <f t="shared" si="169"/>
        <v>1.8597417835792385E-2</v>
      </c>
    </row>
    <row r="254" spans="1:7" x14ac:dyDescent="0.2">
      <c r="A254" t="str">
        <f t="shared" si="165"/>
        <v>53 Skilled construction and building trades</v>
      </c>
      <c r="B254" s="11">
        <v>2.8910782642212598</v>
      </c>
      <c r="C254" s="11">
        <v>3.1542006531771771</v>
      </c>
      <c r="D254" s="11">
        <f t="shared" si="166"/>
        <v>0.26312238895591733</v>
      </c>
      <c r="E254" s="11">
        <v>1.255883317387843</v>
      </c>
      <c r="F254" s="11">
        <f t="shared" ref="F254" si="172">SUM(D254:E254)</f>
        <v>1.5190057063437603</v>
      </c>
      <c r="G254" s="200">
        <f t="shared" si="169"/>
        <v>2.4341286665940709E-2</v>
      </c>
    </row>
    <row r="255" spans="1:7" x14ac:dyDescent="0.2">
      <c r="A255" t="str">
        <f t="shared" si="165"/>
        <v>54 Textiles, printing and other skilled trades</v>
      </c>
      <c r="B255" s="11">
        <v>3.3519614107479079</v>
      </c>
      <c r="C255" s="11">
        <v>2.8777521919789777</v>
      </c>
      <c r="D255" s="11">
        <f t="shared" si="166"/>
        <v>-0.47420921876893019</v>
      </c>
      <c r="E255" s="11">
        <v>1.1937338876817354</v>
      </c>
      <c r="F255" s="11">
        <f t="shared" ref="F255" si="173">SUM(D255:E255)</f>
        <v>0.7195246689128052</v>
      </c>
      <c r="G255" s="200">
        <f t="shared" si="169"/>
        <v>2.0516632762847431E-2</v>
      </c>
    </row>
    <row r="256" spans="1:7" x14ac:dyDescent="0.2">
      <c r="A256" t="str">
        <f t="shared" si="165"/>
        <v>61 Caring personal service occupations</v>
      </c>
      <c r="B256" s="11">
        <v>2.3506353995617064</v>
      </c>
      <c r="C256" s="11">
        <v>1.8026860122398372</v>
      </c>
      <c r="D256" s="11">
        <f>C256-B256</f>
        <v>-0.54794938732186926</v>
      </c>
      <c r="E256" s="11">
        <v>0.64699796545206301</v>
      </c>
      <c r="F256" s="11">
        <f>SUM(D256:E256)</f>
        <v>9.9048578130193743E-2</v>
      </c>
      <c r="G256" s="200">
        <f t="shared" si="169"/>
        <v>1.6341242777689891E-2</v>
      </c>
    </row>
    <row r="257" spans="1:7" x14ac:dyDescent="0.2">
      <c r="A257" t="str">
        <f t="shared" si="165"/>
        <v>62 Leisure, travel and related personal service occupations</v>
      </c>
      <c r="B257" s="11">
        <v>2.6339609214434887</v>
      </c>
      <c r="C257" s="11">
        <v>1.9812397448865753</v>
      </c>
      <c r="D257" s="11">
        <f t="shared" ref="D257:D263" si="174">C257-B257</f>
        <v>-0.65272117655691342</v>
      </c>
      <c r="E257" s="11">
        <v>1.0201921188605731</v>
      </c>
      <c r="F257" s="11">
        <f t="shared" ref="F257:F258" si="175">SUM(D257:E257)</f>
        <v>0.36747094230365973</v>
      </c>
      <c r="G257" s="200">
        <f t="shared" si="169"/>
        <v>2.2064946504674721E-2</v>
      </c>
    </row>
    <row r="258" spans="1:7" x14ac:dyDescent="0.2">
      <c r="A258" t="str">
        <f t="shared" si="165"/>
        <v>63 Community and civil enforcement occupations</v>
      </c>
      <c r="B258" s="11">
        <v>0.16757010437943273</v>
      </c>
      <c r="C258" s="11">
        <v>0.11481677469096013</v>
      </c>
      <c r="D258" s="11">
        <f t="shared" si="174"/>
        <v>-5.27533296884726E-2</v>
      </c>
      <c r="E258" s="11">
        <v>5.3751217620476022E-2</v>
      </c>
      <c r="F258" s="11">
        <f t="shared" si="175"/>
        <v>9.9788793200342174E-4</v>
      </c>
      <c r="G258" s="200">
        <f t="shared" si="169"/>
        <v>1.8720661125824378E-2</v>
      </c>
    </row>
    <row r="259" spans="1:7" x14ac:dyDescent="0.2">
      <c r="A259" t="str">
        <f t="shared" si="165"/>
        <v>71 Sales occupations</v>
      </c>
      <c r="B259" s="11">
        <v>7.4165183657626841</v>
      </c>
      <c r="C259" s="11">
        <v>2.469766996054914</v>
      </c>
      <c r="D259" s="11">
        <f t="shared" si="174"/>
        <v>-4.9467513697077701</v>
      </c>
      <c r="E259" s="11">
        <v>1.666198207349068</v>
      </c>
      <c r="F259" s="11">
        <f t="shared" ref="F259:F260" si="176">SUM(D259:E259)</f>
        <v>-3.2805531623587019</v>
      </c>
      <c r="G259" s="200">
        <f t="shared" si="169"/>
        <v>1.3602591808201003E-2</v>
      </c>
    </row>
    <row r="260" spans="1:7" x14ac:dyDescent="0.2">
      <c r="A260" t="str">
        <f t="shared" si="165"/>
        <v>72 Customer service occupations</v>
      </c>
      <c r="B260" s="11">
        <v>1.3158809670796328</v>
      </c>
      <c r="C260" s="11">
        <v>1.3255380333059918</v>
      </c>
      <c r="D260" s="11">
        <f t="shared" si="174"/>
        <v>9.6570662263590901E-3</v>
      </c>
      <c r="E260" s="11">
        <v>0.46787636439504232</v>
      </c>
      <c r="F260" s="11">
        <f t="shared" si="176"/>
        <v>0.47753343062140141</v>
      </c>
      <c r="G260" s="200">
        <f t="shared" si="169"/>
        <v>2.0488099179781116E-2</v>
      </c>
    </row>
    <row r="261" spans="1:7" x14ac:dyDescent="0.2">
      <c r="A261" t="str">
        <f t="shared" si="165"/>
        <v>81 Process, plant and machine operatives</v>
      </c>
      <c r="B261" s="11">
        <v>2.5070836027646517</v>
      </c>
      <c r="C261" s="11">
        <v>1.127618575383184</v>
      </c>
      <c r="D261" s="11">
        <f t="shared" si="174"/>
        <v>-1.3794650273814677</v>
      </c>
      <c r="E261" s="11">
        <v>0.7125722054205873</v>
      </c>
      <c r="F261" s="11">
        <f t="shared" ref="F261:F262" si="177">SUM(D261:E261)</f>
        <v>-0.6668928219608804</v>
      </c>
      <c r="G261" s="200">
        <f t="shared" si="169"/>
        <v>1.681678969111533E-2</v>
      </c>
    </row>
    <row r="262" spans="1:7" x14ac:dyDescent="0.2">
      <c r="A262" t="str">
        <f t="shared" si="165"/>
        <v>82 Transport and mobile machine drivers and operatives</v>
      </c>
      <c r="B262" s="11">
        <v>4.6644987893338801</v>
      </c>
      <c r="C262" s="11">
        <v>3.5078116766968486</v>
      </c>
      <c r="D262" s="11">
        <f t="shared" si="174"/>
        <v>-1.1566871126370315</v>
      </c>
      <c r="E262" s="11">
        <v>1.9114980923322444</v>
      </c>
      <c r="F262" s="11">
        <f t="shared" si="177"/>
        <v>0.75481097969521294</v>
      </c>
      <c r="G262" s="200">
        <f t="shared" si="169"/>
        <v>2.3160520688379593E-2</v>
      </c>
    </row>
    <row r="263" spans="1:7" x14ac:dyDescent="0.2">
      <c r="A263" t="str">
        <f t="shared" si="165"/>
        <v>91 Elementary trades and related occupations</v>
      </c>
      <c r="B263" s="11">
        <v>2.396675679651413</v>
      </c>
      <c r="C263" s="11">
        <v>1.44272291760976</v>
      </c>
      <c r="D263" s="11">
        <f t="shared" si="174"/>
        <v>-0.95395276204165302</v>
      </c>
      <c r="E263" s="11">
        <v>0.62238740986892493</v>
      </c>
      <c r="F263" s="11">
        <f t="shared" ref="F263" si="178">SUM(D263:E263)</f>
        <v>-0.33156535217272809</v>
      </c>
      <c r="G263" s="200">
        <f t="shared" si="169"/>
        <v>1.550997725053227E-2</v>
      </c>
    </row>
    <row r="264" spans="1:7" x14ac:dyDescent="0.2">
      <c r="A264" t="str">
        <f t="shared" si="165"/>
        <v>92 Elementary administration and service occupations</v>
      </c>
      <c r="B264" s="11">
        <v>16.315559959111567</v>
      </c>
      <c r="C264" s="11">
        <v>11.118282015899071</v>
      </c>
      <c r="D264" s="11">
        <f t="shared" ref="D264" si="179">C264-B264</f>
        <v>-5.1972779432124963</v>
      </c>
      <c r="E264" s="11">
        <v>5.8281830625200914</v>
      </c>
      <c r="F264" s="11">
        <f>SUM(D264:E264)</f>
        <v>0.63090511930759519</v>
      </c>
      <c r="G264" s="200">
        <f t="shared" ref="G264:G265" si="180">IF(B264&gt;0,(1+(E264/B264))^(1/($C$6-$B$6))-1,0)</f>
        <v>2.0571109167817347E-2</v>
      </c>
    </row>
    <row r="265" spans="1:7" x14ac:dyDescent="0.2">
      <c r="A265" t="str">
        <f t="shared" si="165"/>
        <v>All occupations</v>
      </c>
      <c r="B265" s="11">
        <f>SUM(B239:B264)</f>
        <v>83.671992507526653</v>
      </c>
      <c r="C265" s="11">
        <f t="shared" ref="C265:F265" si="181">SUM(C239:C264)</f>
        <v>53.248951226466744</v>
      </c>
      <c r="D265" s="11">
        <f t="shared" si="181"/>
        <v>-30.423041281059881</v>
      </c>
      <c r="E265" s="11">
        <f t="shared" si="181"/>
        <v>27.248995226365579</v>
      </c>
      <c r="F265" s="11">
        <f t="shared" si="181"/>
        <v>-3.1740460546943079</v>
      </c>
      <c r="G265" s="200">
        <f t="shared" si="180"/>
        <v>1.8971978436529646E-2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1.0278927976283041</v>
      </c>
      <c r="C268" s="11">
        <v>1.3731922286345377</v>
      </c>
      <c r="D268" s="11">
        <f>C268-B268</f>
        <v>0.34529943100623361</v>
      </c>
      <c r="E268" s="11">
        <v>0.35109269178590863</v>
      </c>
      <c r="F268" s="11">
        <f>SUM(D268:E268)</f>
        <v>0.69639212279214224</v>
      </c>
      <c r="G268" s="200">
        <f>IF(B268&gt;0,(1+(E268/B268))^(1/($C$6-$B$6))-1,0)</f>
        <v>1.9782272800529022E-2</v>
      </c>
    </row>
    <row r="269" spans="1:7" x14ac:dyDescent="0.2">
      <c r="A269" t="str">
        <f t="shared" si="183"/>
        <v>12 Other managers and proprietors</v>
      </c>
      <c r="B269" s="11">
        <v>0.83759674391017835</v>
      </c>
      <c r="C269" s="11">
        <v>1.6385921042303599</v>
      </c>
      <c r="D269" s="11">
        <f t="shared" ref="D269:D284" si="184">C269-B269</f>
        <v>0.80099536032018159</v>
      </c>
      <c r="E269" s="11">
        <v>0.44557048721007453</v>
      </c>
      <c r="F269" s="11">
        <f t="shared" ref="F269:F276" si="185">SUM(D269:E269)</f>
        <v>1.2465658475302561</v>
      </c>
      <c r="G269" s="200">
        <f t="shared" ref="G269:G271" si="186">IF(B269&gt;0,(1+(E269/B269))^(1/($C$6-$B$6))-1,0)</f>
        <v>2.8844843644916685E-2</v>
      </c>
    </row>
    <row r="270" spans="1:7" x14ac:dyDescent="0.2">
      <c r="A270" t="str">
        <f t="shared" si="183"/>
        <v>21 Science, research, engineering and technology professionals</v>
      </c>
      <c r="B270" s="11">
        <v>0.6489175320816758</v>
      </c>
      <c r="C270" s="11">
        <v>1.4602202350161244</v>
      </c>
      <c r="D270" s="11">
        <f t="shared" si="184"/>
        <v>0.81130270293444862</v>
      </c>
      <c r="E270" s="11">
        <v>0.30941073985564349</v>
      </c>
      <c r="F270" s="11">
        <f t="shared" si="185"/>
        <v>1.120713442790092</v>
      </c>
      <c r="G270" s="200">
        <f t="shared" si="186"/>
        <v>2.633306235128785E-2</v>
      </c>
    </row>
    <row r="271" spans="1:7" x14ac:dyDescent="0.2">
      <c r="A271" t="str">
        <f t="shared" si="183"/>
        <v>22 Health professionals</v>
      </c>
      <c r="B271" s="11">
        <v>0.18118665488586189</v>
      </c>
      <c r="C271" s="11">
        <v>0.65956836270199892</v>
      </c>
      <c r="D271" s="11">
        <f t="shared" si="184"/>
        <v>0.47838170781613704</v>
      </c>
      <c r="E271" s="11">
        <v>0.15435028678403656</v>
      </c>
      <c r="F271" s="11">
        <f t="shared" si="185"/>
        <v>0.6327319946001736</v>
      </c>
      <c r="G271" s="200">
        <f t="shared" si="186"/>
        <v>4.1935756936836821E-2</v>
      </c>
    </row>
    <row r="272" spans="1:7" x14ac:dyDescent="0.2">
      <c r="A272" t="str">
        <f t="shared" si="183"/>
        <v>23 Teaching and other educational professionals</v>
      </c>
      <c r="B272" s="11">
        <v>0.1498874002171737</v>
      </c>
      <c r="C272" s="11">
        <v>0.2676793323283892</v>
      </c>
      <c r="D272" s="11">
        <f t="shared" si="184"/>
        <v>0.1177919321112155</v>
      </c>
      <c r="E272" s="11">
        <v>7.7057272624418888E-2</v>
      </c>
      <c r="F272" s="11">
        <f t="shared" si="185"/>
        <v>0.19484920473563438</v>
      </c>
      <c r="G272" s="200">
        <f>IF(B272&gt;0,(1+(E272/B272))^(1/($C$6-$B$6))-1,0)</f>
        <v>2.8040737247782888E-2</v>
      </c>
    </row>
    <row r="273" spans="1:7" x14ac:dyDescent="0.2">
      <c r="A273" t="str">
        <f t="shared" si="183"/>
        <v>24 Business, media and public service professionals</v>
      </c>
      <c r="B273" s="11">
        <v>0.63127586125978641</v>
      </c>
      <c r="C273" s="11">
        <v>1.2836676744604878</v>
      </c>
      <c r="D273" s="11">
        <f t="shared" si="184"/>
        <v>0.65239181320070139</v>
      </c>
      <c r="E273" s="11">
        <v>0.30828519895967954</v>
      </c>
      <c r="F273" s="11">
        <f t="shared" si="185"/>
        <v>0.96067701216038093</v>
      </c>
      <c r="G273" s="200">
        <f t="shared" ref="G273" si="187">IF(B273&gt;0,(1+(E273/B273))^(1/($C$6-$B$6))-1,0)</f>
        <v>2.6865875487280366E-2</v>
      </c>
    </row>
    <row r="274" spans="1:7" x14ac:dyDescent="0.2">
      <c r="A274" t="str">
        <f t="shared" si="183"/>
        <v>31 Science, engineering and technology associate professionals</v>
      </c>
      <c r="B274" s="11">
        <v>0.36436922501583552</v>
      </c>
      <c r="C274" s="11">
        <v>0.81785411866079383</v>
      </c>
      <c r="D274" s="11">
        <f t="shared" si="184"/>
        <v>0.45348489364495831</v>
      </c>
      <c r="E274" s="11">
        <v>0.19619661969190696</v>
      </c>
      <c r="F274" s="11">
        <f t="shared" si="185"/>
        <v>0.6496815133368653</v>
      </c>
      <c r="G274" s="200">
        <f>IF(B274&gt;0,(1+(E274/B274))^(1/($C$6-$B$6))-1,0)</f>
        <v>2.9134955326345136E-2</v>
      </c>
    </row>
    <row r="275" spans="1:7" x14ac:dyDescent="0.2">
      <c r="A275" t="str">
        <f t="shared" si="183"/>
        <v>32 Health and social care associate professionals</v>
      </c>
      <c r="B275" s="11">
        <v>0.10816128433134452</v>
      </c>
      <c r="C275" s="11">
        <v>0.31252571693355657</v>
      </c>
      <c r="D275" s="11">
        <f t="shared" si="184"/>
        <v>0.20436443260221204</v>
      </c>
      <c r="E275" s="11">
        <v>7.8752382100874693E-2</v>
      </c>
      <c r="F275" s="11">
        <f t="shared" si="185"/>
        <v>0.28311681470308675</v>
      </c>
      <c r="G275" s="200">
        <f t="shared" ref="G275:G292" si="188">IF(B275&gt;0,(1+(E275/B275))^(1/($C$6-$B$6))-1,0)</f>
        <v>3.7141346379837792E-2</v>
      </c>
    </row>
    <row r="276" spans="1:7" x14ac:dyDescent="0.2">
      <c r="A276" t="str">
        <f t="shared" si="183"/>
        <v>33 Protective service occupations</v>
      </c>
      <c r="B276" s="11">
        <v>0.14851240870626309</v>
      </c>
      <c r="C276" s="11">
        <v>0.10396706286065224</v>
      </c>
      <c r="D276" s="11">
        <f t="shared" si="184"/>
        <v>-4.4545345845610845E-2</v>
      </c>
      <c r="E276" s="11">
        <v>2.1254286891458831E-2</v>
      </c>
      <c r="F276" s="11">
        <f t="shared" si="185"/>
        <v>-2.3291058954152014E-2</v>
      </c>
      <c r="G276" s="200">
        <f t="shared" si="188"/>
        <v>8.9569825386006663E-3</v>
      </c>
    </row>
    <row r="277" spans="1:7" x14ac:dyDescent="0.2">
      <c r="A277" t="str">
        <f t="shared" si="183"/>
        <v>34 Culture, media and sports occupations</v>
      </c>
      <c r="B277" s="11">
        <v>0.30624781551949537</v>
      </c>
      <c r="C277" s="11">
        <v>0.54149961692780169</v>
      </c>
      <c r="D277" s="11">
        <f t="shared" si="184"/>
        <v>0.23525180140830632</v>
      </c>
      <c r="E277" s="11">
        <v>0.12498011139380431</v>
      </c>
      <c r="F277" s="11">
        <f t="shared" ref="F277:F278" si="189">SUM(D277:E277)</f>
        <v>0.36023191280211064</v>
      </c>
      <c r="G277" s="200">
        <f t="shared" si="188"/>
        <v>2.3078422754509109E-2</v>
      </c>
    </row>
    <row r="278" spans="1:7" x14ac:dyDescent="0.2">
      <c r="A278" t="str">
        <f t="shared" si="183"/>
        <v>35 Business and public service associate professionals</v>
      </c>
      <c r="B278" s="11">
        <v>0.90380581064804955</v>
      </c>
      <c r="C278" s="11">
        <v>1.4078574141160347</v>
      </c>
      <c r="D278" s="11">
        <f t="shared" si="184"/>
        <v>0.50405160346798517</v>
      </c>
      <c r="E278" s="11">
        <v>0.32488385803068065</v>
      </c>
      <c r="F278" s="11">
        <f t="shared" si="189"/>
        <v>0.82893546149866582</v>
      </c>
      <c r="G278" s="200">
        <f t="shared" si="188"/>
        <v>2.068360415170245E-2</v>
      </c>
    </row>
    <row r="279" spans="1:7" x14ac:dyDescent="0.2">
      <c r="A279" t="str">
        <f t="shared" si="183"/>
        <v>41 Administrative occupations</v>
      </c>
      <c r="B279" s="11">
        <v>1.5117943859708345</v>
      </c>
      <c r="C279" s="11">
        <v>1.0200425211138098</v>
      </c>
      <c r="D279" s="11">
        <f t="shared" si="184"/>
        <v>-0.49175186485702471</v>
      </c>
      <c r="E279" s="11">
        <v>0.31142015277616836</v>
      </c>
      <c r="F279" s="11">
        <f t="shared" ref="F279:F282" si="190">SUM(D279:E279)</f>
        <v>-0.18033171208085635</v>
      </c>
      <c r="G279" s="200">
        <f t="shared" si="188"/>
        <v>1.256521336711236E-2</v>
      </c>
    </row>
    <row r="280" spans="1:7" x14ac:dyDescent="0.2">
      <c r="A280" t="str">
        <f t="shared" si="183"/>
        <v>42 Secretarial and related occupations</v>
      </c>
      <c r="B280" s="11">
        <v>0.70999044660747057</v>
      </c>
      <c r="C280" s="11">
        <v>0.40017215698131403</v>
      </c>
      <c r="D280" s="11">
        <f t="shared" si="184"/>
        <v>-0.30981828962615654</v>
      </c>
      <c r="E280" s="11">
        <v>0.19430687027138169</v>
      </c>
      <c r="F280" s="11">
        <f t="shared" si="190"/>
        <v>-0.11551141935477485</v>
      </c>
      <c r="G280" s="200">
        <f t="shared" si="188"/>
        <v>1.6257855914654451E-2</v>
      </c>
    </row>
    <row r="281" spans="1:7" x14ac:dyDescent="0.2">
      <c r="A281" t="str">
        <f t="shared" si="183"/>
        <v>51 Skilled agricultural and related trades</v>
      </c>
      <c r="B281" s="11">
        <v>0.76067542068153948</v>
      </c>
      <c r="C281" s="11">
        <v>0.45826668064782533</v>
      </c>
      <c r="D281" s="11">
        <f t="shared" si="184"/>
        <v>-0.30240874003371415</v>
      </c>
      <c r="E281" s="11">
        <v>0.21382661089633978</v>
      </c>
      <c r="F281" s="11">
        <f t="shared" si="190"/>
        <v>-8.8582129137374371E-2</v>
      </c>
      <c r="G281" s="200">
        <f t="shared" si="188"/>
        <v>1.6651777650521282E-2</v>
      </c>
    </row>
    <row r="282" spans="1:7" x14ac:dyDescent="0.2">
      <c r="A282" t="str">
        <f t="shared" si="183"/>
        <v>52 Skilled metal, electrical and electronic trades</v>
      </c>
      <c r="B282" s="11">
        <v>0.86328008098599696</v>
      </c>
      <c r="C282" s="11">
        <v>0.72138090470892069</v>
      </c>
      <c r="D282" s="11">
        <f t="shared" si="184"/>
        <v>-0.14189917627707627</v>
      </c>
      <c r="E282" s="11">
        <v>0.27253620578088605</v>
      </c>
      <c r="F282" s="11">
        <f t="shared" si="190"/>
        <v>0.13063702950380979</v>
      </c>
      <c r="G282" s="200">
        <f t="shared" si="188"/>
        <v>1.8459487229813831E-2</v>
      </c>
    </row>
    <row r="283" spans="1:7" x14ac:dyDescent="0.2">
      <c r="A283" t="str">
        <f t="shared" si="183"/>
        <v>53 Skilled construction and building trades</v>
      </c>
      <c r="B283" s="11">
        <v>1.2545844092369485</v>
      </c>
      <c r="C283" s="11">
        <v>0.36537656560132964</v>
      </c>
      <c r="D283" s="11">
        <f t="shared" si="184"/>
        <v>-0.88920784363561878</v>
      </c>
      <c r="E283" s="11">
        <v>0.22982565025510251</v>
      </c>
      <c r="F283" s="11">
        <f t="shared" ref="F283" si="191">SUM(D283:E283)</f>
        <v>-0.65938219338051629</v>
      </c>
      <c r="G283" s="200">
        <f t="shared" si="188"/>
        <v>1.1277318708364792E-2</v>
      </c>
    </row>
    <row r="284" spans="1:7" x14ac:dyDescent="0.2">
      <c r="A284" t="str">
        <f t="shared" si="183"/>
        <v>54 Textiles, printing and other skilled trades</v>
      </c>
      <c r="B284" s="11">
        <v>1.2119153858852016</v>
      </c>
      <c r="C284" s="11">
        <v>0.58939844610519276</v>
      </c>
      <c r="D284" s="11">
        <f t="shared" si="184"/>
        <v>-0.62251693978000888</v>
      </c>
      <c r="E284" s="11">
        <v>0.22506784615903236</v>
      </c>
      <c r="F284" s="11">
        <f t="shared" ref="F284" si="192">SUM(D284:E284)</f>
        <v>-0.39744909362097652</v>
      </c>
      <c r="G284" s="200">
        <f t="shared" si="188"/>
        <v>1.1420984863911521E-2</v>
      </c>
    </row>
    <row r="285" spans="1:7" x14ac:dyDescent="0.2">
      <c r="A285" t="str">
        <f t="shared" si="183"/>
        <v>61 Caring personal service occupations</v>
      </c>
      <c r="B285" s="11">
        <v>0.4923068370173373</v>
      </c>
      <c r="C285" s="11">
        <v>0.81781679552501685</v>
      </c>
      <c r="D285" s="11">
        <f>C285-B285</f>
        <v>0.32550995850767955</v>
      </c>
      <c r="E285" s="11">
        <v>0.175553252944949</v>
      </c>
      <c r="F285" s="11">
        <f>SUM(D285:E285)</f>
        <v>0.50106321145262855</v>
      </c>
      <c r="G285" s="200">
        <f t="shared" si="188"/>
        <v>2.053986707675115E-2</v>
      </c>
    </row>
    <row r="286" spans="1:7" x14ac:dyDescent="0.2">
      <c r="A286" t="str">
        <f t="shared" si="183"/>
        <v>62 Leisure, travel and related personal service occupations</v>
      </c>
      <c r="B286" s="11">
        <v>0.8294265172579538</v>
      </c>
      <c r="C286" s="11">
        <v>0.71510413883735047</v>
      </c>
      <c r="D286" s="11">
        <f t="shared" ref="D286:D292" si="193">C286-B286</f>
        <v>-0.11432237842060333</v>
      </c>
      <c r="E286" s="11">
        <v>0.21350796818841655</v>
      </c>
      <c r="F286" s="11">
        <f t="shared" ref="F286:F287" si="194">SUM(D286:E286)</f>
        <v>9.918558976781322E-2</v>
      </c>
      <c r="G286" s="200">
        <f t="shared" si="188"/>
        <v>1.5387799539585023E-2</v>
      </c>
    </row>
    <row r="287" spans="1:7" x14ac:dyDescent="0.2">
      <c r="A287" t="str">
        <f t="shared" si="183"/>
        <v>63 Community and civil enforcement occupations</v>
      </c>
      <c r="B287" s="11">
        <v>4.8846633935608536E-2</v>
      </c>
      <c r="C287" s="11">
        <v>2.2951752046169914E-2</v>
      </c>
      <c r="D287" s="11">
        <f t="shared" si="193"/>
        <v>-2.5894881889438622E-2</v>
      </c>
      <c r="E287" s="11">
        <v>6.7775562234296295E-3</v>
      </c>
      <c r="F287" s="11">
        <f t="shared" si="194"/>
        <v>-1.9117325666008992E-2</v>
      </c>
      <c r="G287" s="200">
        <f t="shared" si="188"/>
        <v>8.699806011954081E-3</v>
      </c>
    </row>
    <row r="288" spans="1:7" x14ac:dyDescent="0.2">
      <c r="A288" t="str">
        <f t="shared" si="183"/>
        <v>71 Sales occupations</v>
      </c>
      <c r="B288" s="11">
        <v>2.6246595235285817</v>
      </c>
      <c r="C288" s="11">
        <v>1.7995376794256519</v>
      </c>
      <c r="D288" s="11">
        <f t="shared" si="193"/>
        <v>-0.82512184410292977</v>
      </c>
      <c r="E288" s="11">
        <v>0.52001884359270445</v>
      </c>
      <c r="F288" s="11">
        <f t="shared" ref="F288:F289" si="195">SUM(D288:E288)</f>
        <v>-0.30510300051022532</v>
      </c>
      <c r="G288" s="200">
        <f t="shared" si="188"/>
        <v>1.2123597819590159E-2</v>
      </c>
    </row>
    <row r="289" spans="1:7" x14ac:dyDescent="0.2">
      <c r="A289" t="str">
        <f t="shared" si="183"/>
        <v>72 Customer service occupations</v>
      </c>
      <c r="B289" s="11">
        <v>0.50733966668185371</v>
      </c>
      <c r="C289" s="11">
        <v>1.0872214603675905</v>
      </c>
      <c r="D289" s="11">
        <f t="shared" si="193"/>
        <v>0.57988179368573678</v>
      </c>
      <c r="E289" s="11">
        <v>0.25070726574959745</v>
      </c>
      <c r="F289" s="11">
        <f t="shared" si="195"/>
        <v>0.83058905943533423</v>
      </c>
      <c r="G289" s="200">
        <f t="shared" si="188"/>
        <v>2.7132532794205799E-2</v>
      </c>
    </row>
    <row r="290" spans="1:7" x14ac:dyDescent="0.2">
      <c r="A290" t="str">
        <f t="shared" si="183"/>
        <v>81 Process, plant and machine operatives</v>
      </c>
      <c r="B290" s="11">
        <v>0.85595641994096383</v>
      </c>
      <c r="C290" s="11">
        <v>0.34382804637202613</v>
      </c>
      <c r="D290" s="11">
        <f t="shared" si="193"/>
        <v>-0.5121283735689377</v>
      </c>
      <c r="E290" s="11">
        <v>0.11604339057615996</v>
      </c>
      <c r="F290" s="11">
        <f t="shared" ref="F290:F291" si="196">SUM(D290:E290)</f>
        <v>-0.39608498299277772</v>
      </c>
      <c r="G290" s="200">
        <f t="shared" si="188"/>
        <v>8.5117638698466447E-3</v>
      </c>
    </row>
    <row r="291" spans="1:7" x14ac:dyDescent="0.2">
      <c r="A291" t="str">
        <f t="shared" si="183"/>
        <v>82 Transport and mobile machine drivers and operatives</v>
      </c>
      <c r="B291" s="11">
        <v>2.2014653317525106</v>
      </c>
      <c r="C291" s="11">
        <v>1.9052781078328067</v>
      </c>
      <c r="D291" s="11">
        <f t="shared" si="193"/>
        <v>-0.29618722391970387</v>
      </c>
      <c r="E291" s="11">
        <v>0.8284698391615688</v>
      </c>
      <c r="F291" s="11">
        <f t="shared" si="196"/>
        <v>0.53228261524186493</v>
      </c>
      <c r="G291" s="200">
        <f t="shared" si="188"/>
        <v>2.1522881576312436E-2</v>
      </c>
    </row>
    <row r="292" spans="1:7" x14ac:dyDescent="0.2">
      <c r="A292" t="str">
        <f t="shared" si="183"/>
        <v>91 Elementary trades and related occupations</v>
      </c>
      <c r="B292" s="11">
        <v>1.1276283803433815</v>
      </c>
      <c r="C292" s="11">
        <v>0.692195450325094</v>
      </c>
      <c r="D292" s="11">
        <f t="shared" si="193"/>
        <v>-0.43543293001828753</v>
      </c>
      <c r="E292" s="11">
        <v>0.24003921714046542</v>
      </c>
      <c r="F292" s="11">
        <f t="shared" ref="F292" si="197">SUM(D292:E292)</f>
        <v>-0.19539371287782212</v>
      </c>
      <c r="G292" s="200">
        <f t="shared" si="188"/>
        <v>1.2949133660162815E-2</v>
      </c>
    </row>
    <row r="293" spans="1:7" x14ac:dyDescent="0.2">
      <c r="A293" t="str">
        <f t="shared" si="183"/>
        <v>92 Elementary administration and service occupations</v>
      </c>
      <c r="B293" s="11">
        <v>6.3198937354757128</v>
      </c>
      <c r="C293" s="11">
        <v>4.0220612912348379</v>
      </c>
      <c r="D293" s="11">
        <f t="shared" ref="D293" si="198">C293-B293</f>
        <v>-2.2978324442408748</v>
      </c>
      <c r="E293" s="11">
        <v>1.1794377731187899</v>
      </c>
      <c r="F293" s="11">
        <f t="shared" ref="F293" si="199">SUM(D293:E293)</f>
        <v>-1.1183946711220849</v>
      </c>
      <c r="G293" s="200">
        <f t="shared" ref="G293:G294" si="200">IF(B293&gt;0,(1+(E293/B293))^(1/($C$6-$B$6))-1,0)</f>
        <v>1.1472745566243336E-2</v>
      </c>
    </row>
    <row r="294" spans="1:7" x14ac:dyDescent="0.2">
      <c r="A294" s="24" t="str">
        <f t="shared" si="183"/>
        <v>All occupations</v>
      </c>
      <c r="B294" s="34">
        <f>SUM(B268:B293)</f>
        <v>26.627616709505862</v>
      </c>
      <c r="C294" s="34">
        <f t="shared" ref="C294:F294" si="201">SUM(C268:C293)</f>
        <v>24.827255863995678</v>
      </c>
      <c r="D294" s="34">
        <f t="shared" si="201"/>
        <v>-1.8003608455101903</v>
      </c>
      <c r="E294" s="34">
        <f t="shared" si="201"/>
        <v>7.3693723781634795</v>
      </c>
      <c r="F294" s="34">
        <f t="shared" si="201"/>
        <v>5.5690115326532901</v>
      </c>
      <c r="G294" s="234">
        <f t="shared" si="200"/>
        <v>1.6421580306646755E-2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Dorset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-0.84054993028463798</v>
      </c>
      <c r="Q7" s="11">
        <f>'Occ T1'!J16</f>
        <v>39.436022569899407</v>
      </c>
    </row>
    <row r="8" spans="1:17" x14ac:dyDescent="0.2">
      <c r="O8" t="str">
        <f>name!E11</f>
        <v>Process, plant and machine operatives</v>
      </c>
      <c r="P8" s="11">
        <f>'Occ T1'!H15</f>
        <v>4.419348040275068</v>
      </c>
      <c r="Q8" s="11">
        <f>'Occ T1'!J15</f>
        <v>21.483692810606993</v>
      </c>
    </row>
    <row r="9" spans="1:17" x14ac:dyDescent="0.2">
      <c r="O9" t="str">
        <f>name!E10</f>
        <v>Sales and customer service occupations</v>
      </c>
      <c r="P9" s="11">
        <f>'Occ T1'!H14</f>
        <v>-1.0625278791444259E-2</v>
      </c>
      <c r="Q9" s="11">
        <f>'Occ T1'!J14</f>
        <v>27.660026221533553</v>
      </c>
    </row>
    <row r="10" spans="1:17" x14ac:dyDescent="0.2">
      <c r="O10" t="str">
        <f>name!E9</f>
        <v>Caring, leisure and other service occupations</v>
      </c>
      <c r="P10" s="11">
        <f>'Occ T1'!H13</f>
        <v>13.320569010536275</v>
      </c>
      <c r="Q10" s="11">
        <f>'Occ T1'!J13</f>
        <v>57.496549144749928</v>
      </c>
    </row>
    <row r="11" spans="1:17" x14ac:dyDescent="0.2">
      <c r="O11" t="str">
        <f>name!E8</f>
        <v>Skilled trades occupations</v>
      </c>
      <c r="P11" s="11">
        <f>'Occ T1'!H12</f>
        <v>3.5388768087991878</v>
      </c>
      <c r="Q11" s="11">
        <f>'Occ T1'!J12</f>
        <v>34.289858834632014</v>
      </c>
    </row>
    <row r="12" spans="1:17" x14ac:dyDescent="0.2">
      <c r="O12" t="str">
        <f>name!E7</f>
        <v>Administrative and secretarial occupations</v>
      </c>
      <c r="P12" s="11">
        <f>'Occ T1'!H11</f>
        <v>-14.078956734122656</v>
      </c>
      <c r="Q12" s="11">
        <f>'Occ T1'!J11</f>
        <v>25.04646936526656</v>
      </c>
    </row>
    <row r="13" spans="1:17" x14ac:dyDescent="0.2">
      <c r="O13" t="str">
        <f>name!E6</f>
        <v>Associate professional occupations</v>
      </c>
      <c r="P13" s="11">
        <f>'Occ T1'!H10</f>
        <v>7.4447669540290633</v>
      </c>
      <c r="Q13" s="11">
        <f>'Occ T1'!J10</f>
        <v>61.143908865845802</v>
      </c>
    </row>
    <row r="14" spans="1:17" x14ac:dyDescent="0.2">
      <c r="O14" t="str">
        <f>name!E5</f>
        <v>Professional occupations</v>
      </c>
      <c r="P14" s="11">
        <f>'Occ T1'!H9</f>
        <v>36.218515015741502</v>
      </c>
      <c r="Q14" s="11">
        <f>'Occ T1'!J9</f>
        <v>132.14274831586818</v>
      </c>
    </row>
    <row r="15" spans="1:17" x14ac:dyDescent="0.2">
      <c r="O15" t="str">
        <f>name!E4</f>
        <v>Managers, directors and senior officials</v>
      </c>
      <c r="P15" s="11">
        <f>'Occ T1'!H8</f>
        <v>16.324056113818472</v>
      </c>
      <c r="Q15" s="11">
        <f>'Occ T1'!J8</f>
        <v>74.603012707692045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Dorset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2.5112821518235933</v>
      </c>
      <c r="Q37" s="11">
        <f>'Occ T2'!J8</f>
        <v>38.987763492207925</v>
      </c>
    </row>
    <row r="38" spans="1:17" x14ac:dyDescent="0.2">
      <c r="O38" s="10" t="str">
        <f>name!D5</f>
        <v>12 Other managers and proprietors</v>
      </c>
      <c r="P38" s="11">
        <f>'Occ T2'!H9</f>
        <v>13.812773961994889</v>
      </c>
      <c r="Q38" s="11">
        <f>'Occ T2'!J9</f>
        <v>35.615249215484141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10.312353106249304</v>
      </c>
      <c r="Q39" s="11">
        <f>'Occ T2'!J10</f>
        <v>34.517878907342478</v>
      </c>
    </row>
    <row r="40" spans="1:17" x14ac:dyDescent="0.2">
      <c r="O40" s="10" t="str">
        <f>name!D7</f>
        <v>22 Health professionals</v>
      </c>
      <c r="P40" s="11">
        <f>'Occ T2'!H11</f>
        <v>5.5069061939070636</v>
      </c>
      <c r="Q40" s="11">
        <f>'Occ T2'!J11</f>
        <v>24.943540641854305</v>
      </c>
    </row>
    <row r="41" spans="1:17" x14ac:dyDescent="0.2">
      <c r="O41" s="10" t="str">
        <f>name!D8</f>
        <v>23 Teaching and other educational professionals</v>
      </c>
      <c r="P41" s="11">
        <f>'Occ T2'!H12</f>
        <v>4.7727161332610848</v>
      </c>
      <c r="Q41" s="11">
        <f>'Occ T2'!J12</f>
        <v>23.636152493777825</v>
      </c>
    </row>
    <row r="42" spans="1:17" x14ac:dyDescent="0.2">
      <c r="O42" s="10" t="str">
        <f>name!D9</f>
        <v>24 Business, media and public service professionals</v>
      </c>
      <c r="P42" s="11">
        <f>'Occ T2'!H13</f>
        <v>15.626539582324035</v>
      </c>
      <c r="Q42" s="11">
        <f>'Occ T2'!J13</f>
        <v>49.045176272893556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-0.70371673809746582</v>
      </c>
      <c r="Q43" s="11">
        <f>'Occ T2'!J14</f>
        <v>5.4717922954252938</v>
      </c>
    </row>
    <row r="44" spans="1:17" x14ac:dyDescent="0.2">
      <c r="O44" s="10" t="str">
        <f>name!D11</f>
        <v>32 Health and social care associate professionals</v>
      </c>
      <c r="P44" s="11">
        <f>'Occ T2'!H15</f>
        <v>1.7297515482218149</v>
      </c>
      <c r="Q44" s="11">
        <f>'Occ T2'!J15</f>
        <v>10.378565662537451</v>
      </c>
    </row>
    <row r="45" spans="1:17" x14ac:dyDescent="0.2">
      <c r="O45" s="10" t="str">
        <f>name!D12</f>
        <v>33 Protective service occupations</v>
      </c>
      <c r="P45" s="11">
        <f>'Occ T2'!H16</f>
        <v>3.6777220653147911</v>
      </c>
      <c r="Q45" s="11">
        <f>'Occ T2'!J16</f>
        <v>8.307236313600006</v>
      </c>
    </row>
    <row r="46" spans="1:17" x14ac:dyDescent="0.2">
      <c r="O46" s="10" t="str">
        <f>name!D13</f>
        <v>34 Culture, media and sports occupations</v>
      </c>
      <c r="P46" s="11">
        <f>'Occ T2'!H17</f>
        <v>2.1356887386732488</v>
      </c>
      <c r="Q46" s="11">
        <f>'Occ T2'!J17</f>
        <v>10.560755052089151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0.60532133991667081</v>
      </c>
      <c r="Q47" s="11">
        <f>'Occ T2'!J18</f>
        <v>26.425559542193891</v>
      </c>
    </row>
    <row r="48" spans="1:17" x14ac:dyDescent="0.2">
      <c r="O48" s="10" t="str">
        <f>name!D15</f>
        <v>41 Administrative occupations</v>
      </c>
      <c r="P48" s="11">
        <f>'Occ T2'!H19</f>
        <v>-10.96789952797279</v>
      </c>
      <c r="Q48" s="11">
        <f>'Occ T2'!J19</f>
        <v>19.240097294065404</v>
      </c>
    </row>
    <row r="49" spans="15:17" x14ac:dyDescent="0.2">
      <c r="O49" s="10" t="str">
        <f>name!D16</f>
        <v>42 Secretarial and related occupations</v>
      </c>
      <c r="P49" s="11">
        <f>'Occ T2'!H20</f>
        <v>-3.1110572061498623</v>
      </c>
      <c r="Q49" s="11">
        <f>'Occ T2'!J20</f>
        <v>5.8063720712011566</v>
      </c>
    </row>
    <row r="50" spans="15:17" x14ac:dyDescent="0.2">
      <c r="O50" s="10" t="str">
        <f>name!D17</f>
        <v>51 Skilled agricultural and related trades</v>
      </c>
      <c r="P50" s="11">
        <f>'Occ T2'!H21</f>
        <v>1.8718275863283864</v>
      </c>
      <c r="Q50" s="11">
        <f>'Occ T2'!J21</f>
        <v>7.218590141331088</v>
      </c>
    </row>
    <row r="51" spans="15:17" x14ac:dyDescent="0.2">
      <c r="O51" s="10" t="str">
        <f>name!D18</f>
        <v>52 Skilled metal, electrical and electronic trades</v>
      </c>
      <c r="P51" s="11">
        <f>'Occ T2'!H22</f>
        <v>0.22447159948281836</v>
      </c>
      <c r="Q51" s="11">
        <f>'Occ T2'!J22</f>
        <v>9.6118320268667627</v>
      </c>
    </row>
    <row r="52" spans="15:17" x14ac:dyDescent="0.2">
      <c r="O52" s="10" t="str">
        <f>name!D19</f>
        <v>53 Skilled construction and building trades</v>
      </c>
      <c r="P52" s="11">
        <f>'Occ T2'!H23</f>
        <v>0.41077946579785873</v>
      </c>
      <c r="Q52" s="11">
        <f>'Occ T2'!J23</f>
        <v>9.0530760054737733</v>
      </c>
    </row>
    <row r="53" spans="15:17" x14ac:dyDescent="0.2">
      <c r="O53" s="10" t="str">
        <f>name!D20</f>
        <v>54 Textiles, printing and other skilled trades</v>
      </c>
      <c r="P53" s="11">
        <f>'Occ T2'!H24</f>
        <v>1.03179815719011</v>
      </c>
      <c r="Q53" s="11">
        <f>'Occ T2'!J24</f>
        <v>8.4063606609603774</v>
      </c>
    </row>
    <row r="54" spans="15:17" x14ac:dyDescent="0.2">
      <c r="O54" s="10" t="str">
        <f>name!D21</f>
        <v>61 Caring personal service occupations</v>
      </c>
      <c r="P54" s="11">
        <f>'Occ T2'!H25</f>
        <v>12.150406216329912</v>
      </c>
      <c r="Q54" s="11">
        <f>'Occ T2'!J25</f>
        <v>46.054211697981955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1.3148408835467897</v>
      </c>
      <c r="Q55" s="11">
        <f>'Occ T2'!J26</f>
        <v>11.189291152583044</v>
      </c>
    </row>
    <row r="56" spans="15:17" x14ac:dyDescent="0.2">
      <c r="O56" s="10" t="str">
        <f>name!D23</f>
        <v>63 Community and civil enforcement occupations</v>
      </c>
      <c r="P56" s="11">
        <f>'Occ T2'!H27</f>
        <v>-0.14467808934043225</v>
      </c>
      <c r="Q56" s="11">
        <f>'Occ T2'!J27</f>
        <v>0.25304629418492508</v>
      </c>
    </row>
    <row r="57" spans="15:17" x14ac:dyDescent="0.2">
      <c r="O57" s="10" t="str">
        <f>name!D24</f>
        <v>71 Sales occupations</v>
      </c>
      <c r="P57" s="11">
        <f>'Occ T2'!H28</f>
        <v>-5.7329381346922546</v>
      </c>
      <c r="Q57" s="11">
        <f>'Occ T2'!J28</f>
        <v>14.277338820707616</v>
      </c>
    </row>
    <row r="58" spans="15:17" x14ac:dyDescent="0.2">
      <c r="O58" s="10" t="str">
        <f>name!D25</f>
        <v>72 Customer service occupations</v>
      </c>
      <c r="P58" s="11">
        <f>'Occ T2'!H29</f>
        <v>5.7223128559008067</v>
      </c>
      <c r="Q58" s="11">
        <f>'Occ T2'!J29</f>
        <v>13.382687400825933</v>
      </c>
    </row>
    <row r="59" spans="15:17" x14ac:dyDescent="0.2">
      <c r="O59" s="10" t="str">
        <f>name!D26</f>
        <v>81 Process, plant and machine operatives</v>
      </c>
      <c r="P59" s="11">
        <f>'Occ T2'!H30</f>
        <v>2.4525983346622517</v>
      </c>
      <c r="Q59" s="11">
        <f>'Occ T2'!J30</f>
        <v>7.5907237767725837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1.9667497056128127</v>
      </c>
      <c r="Q60" s="11">
        <f>'Occ T2'!J31</f>
        <v>13.892969033834406</v>
      </c>
    </row>
    <row r="61" spans="15:17" x14ac:dyDescent="0.2">
      <c r="O61" s="10" t="str">
        <f>name!D28</f>
        <v>91 Elementary trades and related occupations</v>
      </c>
      <c r="P61" s="11">
        <f>'Occ T2'!H32</f>
        <v>-1.6069070833542858</v>
      </c>
      <c r="Q61" s="11">
        <f>'Occ T2'!J32</f>
        <v>1.1289202545249304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0.76635715306964869</v>
      </c>
      <c r="Q62" s="11">
        <f>'Occ T2'!J33</f>
        <v>38.307102315374479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66.336000000000922</v>
      </c>
      <c r="Q64" s="11">
        <f>'Occ T2'!J35</f>
        <v>473.30228883609442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Dorset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811.53599999999983</v>
      </c>
      <c r="C8" s="305">
        <f>SUM(C9:C17)</f>
        <v>839.06399999999996</v>
      </c>
      <c r="D8" s="305">
        <f>SUM(D9:D17)</f>
        <v>877.87200000000018</v>
      </c>
      <c r="E8" s="304"/>
      <c r="F8" s="305">
        <f>SUM(F9:F17)</f>
        <v>13.907109358045069</v>
      </c>
      <c r="G8" s="305">
        <f>SUM(G9:G17)</f>
        <v>16.229311378934415</v>
      </c>
      <c r="H8" s="305">
        <f>SUM(H9:H17)</f>
        <v>20.948529202728245</v>
      </c>
      <c r="I8" s="304"/>
      <c r="J8" s="305">
        <f>SUM(J9:J17)</f>
        <v>100.76628553623411</v>
      </c>
      <c r="K8" s="305">
        <f>SUM(K9:K17)</f>
        <v>117.732622151249</v>
      </c>
      <c r="L8" s="305">
        <f>SUM(L9:L17)</f>
        <v>151.63802471323382</v>
      </c>
      <c r="M8" s="304"/>
      <c r="N8" s="305">
        <f>SUM(N9:N17)</f>
        <v>181.54800126706644</v>
      </c>
      <c r="O8" s="305">
        <f>SUM(O9:O17)</f>
        <v>196.19824192170844</v>
      </c>
      <c r="P8" s="305">
        <f>SUM(P9:P17)</f>
        <v>228.36779101010919</v>
      </c>
      <c r="Q8" s="306"/>
      <c r="R8" s="305">
        <f>SUM(R9:R17)</f>
        <v>49.011296110773451</v>
      </c>
      <c r="S8" s="305">
        <f>SUM(S9:S17)</f>
        <v>49.773432327848305</v>
      </c>
      <c r="T8" s="305">
        <f>SUM(T9:T17)</f>
        <v>56.036384487852651</v>
      </c>
      <c r="U8" s="306"/>
      <c r="V8" s="305">
        <f>SUM(V9:V17)</f>
        <v>51.053651813026953</v>
      </c>
      <c r="W8" s="305">
        <f>SUM(W9:W17)</f>
        <v>52.948938380766045</v>
      </c>
      <c r="X8" s="305">
        <f>SUM(X9:X17)</f>
        <v>60.876532521440268</v>
      </c>
      <c r="Y8" s="306"/>
      <c r="Z8" s="305">
        <f>SUM(Z9:Z17)</f>
        <v>163.63822062826347</v>
      </c>
      <c r="AA8" s="305">
        <f>SUM(AA9:AA17)</f>
        <v>161.87724526410705</v>
      </c>
      <c r="AB8" s="305">
        <f>SUM(AB9:AB17)</f>
        <v>163.04026853108883</v>
      </c>
      <c r="AC8" s="306"/>
      <c r="AD8" s="305">
        <f>SUM(AD9:AD17)</f>
        <v>141.3118260695579</v>
      </c>
      <c r="AE8" s="305">
        <f>SUM(AE9:AE17)</f>
        <v>139.32384420482367</v>
      </c>
      <c r="AF8" s="305">
        <f>SUM(AF9:AF17)</f>
        <v>118.88826244308471</v>
      </c>
      <c r="AG8" s="306"/>
      <c r="AH8" s="305">
        <f>SUM(AH9:AH17)</f>
        <v>83.671992507526639</v>
      </c>
      <c r="AI8" s="305">
        <f>SUM(AI9:AI17)</f>
        <v>79.246865408084574</v>
      </c>
      <c r="AJ8" s="305">
        <f>SUM(AJ9:AJ17)</f>
        <v>53.248951226466765</v>
      </c>
      <c r="AK8" s="306"/>
      <c r="AL8" s="305">
        <f>SUM(AL9:AL17)</f>
        <v>26.627616709505869</v>
      </c>
      <c r="AM8" s="305">
        <f>SUM(AM9:AM17)</f>
        <v>25.73349896247851</v>
      </c>
      <c r="AN8" s="305">
        <f>SUM(AN9:AN17)</f>
        <v>24.827255863995674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102.28767170627343</v>
      </c>
      <c r="C9" s="304">
        <f t="shared" ref="B9:D17" si="0">SUM(C21,C33,C51,C63,C75,C93)</f>
        <v>105.98038114374188</v>
      </c>
      <c r="D9" s="304">
        <f t="shared" si="0"/>
        <v>118.61172782009189</v>
      </c>
      <c r="E9" s="304"/>
      <c r="F9" s="304">
        <f t="shared" ref="F9:H17" si="1">SUM(F21,F33,F51,F63,F75,F93)</f>
        <v>1.6867750641341861</v>
      </c>
      <c r="G9" s="304">
        <f t="shared" si="1"/>
        <v>1.9314870496406236</v>
      </c>
      <c r="H9" s="304">
        <f t="shared" si="1"/>
        <v>2.6030337413914575</v>
      </c>
      <c r="I9" s="304"/>
      <c r="J9" s="304">
        <f t="shared" ref="J9:L17" si="2">SUM(J21,J33,J51,J63,J75,J93)</f>
        <v>14.141114006363352</v>
      </c>
      <c r="K9" s="304">
        <f t="shared" si="2"/>
        <v>16.039355572829635</v>
      </c>
      <c r="L9" s="304">
        <f t="shared" si="2"/>
        <v>21.493470938798925</v>
      </c>
      <c r="M9" s="304"/>
      <c r="N9" s="304">
        <f t="shared" ref="N9:P17" si="3">SUM(N21,N33,N51,N63,N75,N93)</f>
        <v>28.856826116658407</v>
      </c>
      <c r="O9" s="304">
        <f t="shared" si="3"/>
        <v>30.271271719917578</v>
      </c>
      <c r="P9" s="304">
        <f t="shared" si="3"/>
        <v>35.905737917245602</v>
      </c>
      <c r="Q9" s="306"/>
      <c r="R9" s="304">
        <f t="shared" ref="R9:T9" si="4">SUM(R21,R33,R51,R63,R75,R93)</f>
        <v>6.4819159502602997</v>
      </c>
      <c r="S9" s="304">
        <f t="shared" si="4"/>
        <v>6.6997058820443431</v>
      </c>
      <c r="T9" s="304">
        <f t="shared" si="4"/>
        <v>7.8592496049340301</v>
      </c>
      <c r="U9" s="306"/>
      <c r="V9" s="304">
        <f t="shared" ref="V9:X9" si="5">SUM(V21,V33,V51,V63,V75,V93)</f>
        <v>8.5015808935924326</v>
      </c>
      <c r="W9" s="304">
        <f t="shared" si="5"/>
        <v>8.5271440803954413</v>
      </c>
      <c r="X9" s="304">
        <f t="shared" si="5"/>
        <v>9.7958040162796838</v>
      </c>
      <c r="Y9" s="306"/>
      <c r="Z9" s="304">
        <f t="shared" ref="Z9:AB9" si="6">SUM(Z21,Z33,Z51,Z63,Z75,Z93)</f>
        <v>17.947472035119418</v>
      </c>
      <c r="AA9" s="304">
        <f t="shared" si="6"/>
        <v>17.083887130759408</v>
      </c>
      <c r="AB9" s="304">
        <f t="shared" si="6"/>
        <v>18.248460709842686</v>
      </c>
      <c r="AC9" s="306"/>
      <c r="AD9" s="304">
        <f>SUM(AD21,AD33,AD51,AD63,AD75,AD93)</f>
        <v>14.206319334635538</v>
      </c>
      <c r="AE9" s="304">
        <f t="shared" ref="AE9:AF9" si="7">SUM(AE21,AE33,AE51,AE63,AE75,AE93)</f>
        <v>14.239563425735223</v>
      </c>
      <c r="AF9" s="304">
        <f t="shared" si="7"/>
        <v>12.803865811595131</v>
      </c>
      <c r="AG9" s="306"/>
      <c r="AH9" s="304">
        <f t="shared" ref="AH9:AJ9" si="8">SUM(AH21,AH33,AH51,AH63,AH75,AH93)</f>
        <v>8.6001787639713196</v>
      </c>
      <c r="AI9" s="304">
        <f t="shared" si="8"/>
        <v>8.8780425175848148</v>
      </c>
      <c r="AJ9" s="304">
        <f t="shared" si="8"/>
        <v>6.8903207471394685</v>
      </c>
      <c r="AK9" s="306"/>
      <c r="AL9" s="304">
        <f t="shared" ref="AL9:AN9" si="9">SUM(AL21,AL33,AL51,AL63,AL75,AL93)</f>
        <v>1.8654895415384831</v>
      </c>
      <c r="AM9" s="304">
        <f t="shared" si="9"/>
        <v>2.3099237648347959</v>
      </c>
      <c r="AN9" s="304">
        <f t="shared" si="9"/>
        <v>3.0117843328648983</v>
      </c>
    </row>
    <row r="10" spans="1:40" x14ac:dyDescent="0.2">
      <c r="A10" s="13" t="str">
        <f>name!E5</f>
        <v>Professional occupations</v>
      </c>
      <c r="B10" s="304">
        <f t="shared" si="0"/>
        <v>187.33277826155054</v>
      </c>
      <c r="C10" s="304">
        <f t="shared" si="0"/>
        <v>202.52149801460897</v>
      </c>
      <c r="D10" s="304">
        <f t="shared" si="0"/>
        <v>223.55129327729171</v>
      </c>
      <c r="E10" s="304"/>
      <c r="F10" s="304">
        <f t="shared" si="1"/>
        <v>9.4747442470432439</v>
      </c>
      <c r="G10" s="304">
        <f t="shared" si="1"/>
        <v>11.081575618701111</v>
      </c>
      <c r="H10" s="304">
        <f t="shared" si="1"/>
        <v>13.935321944722176</v>
      </c>
      <c r="I10" s="304"/>
      <c r="J10" s="304">
        <f t="shared" si="2"/>
        <v>52.344361211139784</v>
      </c>
      <c r="K10" s="304">
        <f t="shared" si="2"/>
        <v>61.244798427642941</v>
      </c>
      <c r="L10" s="304">
        <f t="shared" si="2"/>
        <v>76.126217540057723</v>
      </c>
      <c r="M10" s="304"/>
      <c r="N10" s="304">
        <f t="shared" si="3"/>
        <v>65.322194358712835</v>
      </c>
      <c r="O10" s="304">
        <f t="shared" si="3"/>
        <v>69.596124994033033</v>
      </c>
      <c r="P10" s="304">
        <f t="shared" si="3"/>
        <v>74.794454265020391</v>
      </c>
      <c r="Q10" s="306"/>
      <c r="R10" s="304">
        <f t="shared" ref="R10:T10" si="10">SUM(R22,R34,R52,R64,R76,R94)</f>
        <v>9.1594764092454</v>
      </c>
      <c r="S10" s="304">
        <f t="shared" si="10"/>
        <v>7.5607889040147391</v>
      </c>
      <c r="T10" s="304">
        <f t="shared" si="10"/>
        <v>6.6091224153216448</v>
      </c>
      <c r="U10" s="306"/>
      <c r="V10" s="304">
        <f t="shared" ref="V10:X10" si="11">SUM(V22,V34,V52,V64,V76,V94)</f>
        <v>10.123929943466903</v>
      </c>
      <c r="W10" s="304">
        <f t="shared" si="11"/>
        <v>10.199940898545483</v>
      </c>
      <c r="X10" s="304">
        <f t="shared" si="11"/>
        <v>10.798891962985659</v>
      </c>
      <c r="Y10" s="306"/>
      <c r="Z10" s="304">
        <f t="shared" ref="Z10:AB10" si="12">SUM(Z22,Z34,Z52,Z64,Z76,Z94)</f>
        <v>19.245970870578624</v>
      </c>
      <c r="AA10" s="304">
        <f t="shared" si="12"/>
        <v>19.644282097438445</v>
      </c>
      <c r="AB10" s="304">
        <f t="shared" si="12"/>
        <v>20.746351656722844</v>
      </c>
      <c r="AC10" s="306"/>
      <c r="AD10" s="304">
        <f t="shared" ref="AD10:AF10" si="13">SUM(AD22,AD34,AD52,AD64,AD76,AD94)</f>
        <v>12.763570954783583</v>
      </c>
      <c r="AE10" s="304">
        <f t="shared" si="13"/>
        <v>13.006124755722357</v>
      </c>
      <c r="AF10" s="304">
        <f t="shared" si="13"/>
        <v>11.338699851368427</v>
      </c>
      <c r="AG10" s="306"/>
      <c r="AH10" s="304">
        <f t="shared" ref="AH10:AJ10" si="14">SUM(AH22,AH34,AH52,AH64,AH76,AH94)</f>
        <v>7.2872628181356651</v>
      </c>
      <c r="AI10" s="304">
        <f t="shared" si="14"/>
        <v>7.8254898162471109</v>
      </c>
      <c r="AJ10" s="304">
        <f t="shared" si="14"/>
        <v>5.5310980365858446</v>
      </c>
      <c r="AK10" s="306"/>
      <c r="AL10" s="304">
        <f t="shared" ref="AL10:AN10" si="15">SUM(AL22,AL34,AL52,AL64,AL76,AL94)</f>
        <v>1.6112674484444978</v>
      </c>
      <c r="AM10" s="304">
        <f t="shared" si="15"/>
        <v>2.3623725022637414</v>
      </c>
      <c r="AN10" s="304">
        <f t="shared" si="15"/>
        <v>3.6711356045070005</v>
      </c>
    </row>
    <row r="11" spans="1:40" x14ac:dyDescent="0.2">
      <c r="A11" s="13" t="str">
        <f>name!E6</f>
        <v>Associate professional occupations</v>
      </c>
      <c r="B11" s="304">
        <f>SUM(B23,B35,B53,B65,B77,B95)</f>
        <v>115.908992535992</v>
      </c>
      <c r="C11" s="304">
        <f t="shared" si="0"/>
        <v>114.75141178566253</v>
      </c>
      <c r="D11" s="304">
        <f>SUM(D23,D35,D53,D65,D77,D95)</f>
        <v>123.35375949002088</v>
      </c>
      <c r="E11" s="304"/>
      <c r="F11" s="304">
        <f t="shared" si="1"/>
        <v>1.6312493586107735</v>
      </c>
      <c r="G11" s="304">
        <f t="shared" si="1"/>
        <v>1.8382793955101038</v>
      </c>
      <c r="H11" s="304">
        <f t="shared" si="1"/>
        <v>2.482702617204215</v>
      </c>
      <c r="I11" s="304"/>
      <c r="J11" s="304">
        <f t="shared" si="2"/>
        <v>17.216967065556865</v>
      </c>
      <c r="K11" s="304">
        <f t="shared" si="2"/>
        <v>19.098749116114568</v>
      </c>
      <c r="L11" s="304">
        <f t="shared" si="2"/>
        <v>24.576770313190472</v>
      </c>
      <c r="M11" s="304"/>
      <c r="N11" s="304">
        <f t="shared" si="3"/>
        <v>35.228630559817553</v>
      </c>
      <c r="O11" s="304">
        <f t="shared" si="3"/>
        <v>36.167924278146955</v>
      </c>
      <c r="P11" s="304">
        <f t="shared" si="3"/>
        <v>41.184217392992615</v>
      </c>
      <c r="Q11" s="306"/>
      <c r="R11" s="304">
        <f t="shared" ref="R11:T11" si="16">SUM(R23,R35,R53,R65,R77,R95)</f>
        <v>8.9332217892422054</v>
      </c>
      <c r="S11" s="304">
        <f t="shared" si="16"/>
        <v>8.4354397652475459</v>
      </c>
      <c r="T11" s="304">
        <f t="shared" si="16"/>
        <v>9.0675480472484882</v>
      </c>
      <c r="U11" s="306"/>
      <c r="V11" s="304">
        <f t="shared" ref="V11:X11" si="17">SUM(V23,V35,V53,V65,V77,V95)</f>
        <v>8.1054349452719894</v>
      </c>
      <c r="W11" s="304">
        <f t="shared" si="17"/>
        <v>7.6288003583040176</v>
      </c>
      <c r="X11" s="304">
        <f t="shared" si="17"/>
        <v>8.2159453351095646</v>
      </c>
      <c r="Y11" s="306"/>
      <c r="Z11" s="304">
        <f t="shared" ref="Z11:AB11" si="18">SUM(Z23,Z35,Z53,Z65,Z77,Z95)</f>
        <v>20.205867606108157</v>
      </c>
      <c r="AA11" s="304">
        <f t="shared" si="18"/>
        <v>18.454859844006528</v>
      </c>
      <c r="AB11" s="304">
        <f t="shared" si="18"/>
        <v>18.245975655041381</v>
      </c>
      <c r="AC11" s="306"/>
      <c r="AD11" s="304">
        <f t="shared" ref="AD11:AF11" si="19">SUM(AD23,AD35,AD53,AD65,AD77,AD95)</f>
        <v>14.724274750520852</v>
      </c>
      <c r="AE11" s="304">
        <f t="shared" si="19"/>
        <v>13.615693014482323</v>
      </c>
      <c r="AF11" s="304">
        <f t="shared" si="19"/>
        <v>11.322212962237515</v>
      </c>
      <c r="AG11" s="306"/>
      <c r="AH11" s="304">
        <f t="shared" ref="AH11:AJ11" si="20">SUM(AH23,AH35,AH53,AH65,AH77,AH95)</f>
        <v>8.0322499166426304</v>
      </c>
      <c r="AI11" s="304">
        <f t="shared" si="20"/>
        <v>7.4041556928913881</v>
      </c>
      <c r="AJ11" s="304">
        <f t="shared" si="20"/>
        <v>5.0746832374978066</v>
      </c>
      <c r="AK11" s="306"/>
      <c r="AL11" s="304">
        <f t="shared" ref="AL11:AN11" si="21">SUM(AL23,AL35,AL53,AL65,AL77,AL95)</f>
        <v>1.8310965442209877</v>
      </c>
      <c r="AM11" s="304">
        <f t="shared" si="21"/>
        <v>2.107510320959094</v>
      </c>
      <c r="AN11" s="304">
        <f t="shared" si="21"/>
        <v>3.1837039294988383</v>
      </c>
    </row>
    <row r="12" spans="1:40" x14ac:dyDescent="0.2">
      <c r="A12" s="13" t="str">
        <f>name!E7</f>
        <v>Administrative and secretarial occupations</v>
      </c>
      <c r="B12" s="304">
        <f t="shared" si="0"/>
        <v>84.862088471987192</v>
      </c>
      <c r="C12" s="304">
        <f t="shared" si="0"/>
        <v>79.279891039810835</v>
      </c>
      <c r="D12" s="304">
        <f t="shared" si="0"/>
        <v>70.783131737864622</v>
      </c>
      <c r="E12" s="304"/>
      <c r="F12" s="304">
        <f t="shared" si="1"/>
        <v>0.50525801786948643</v>
      </c>
      <c r="G12" s="304">
        <f t="shared" si="1"/>
        <v>0.60602654395788458</v>
      </c>
      <c r="H12" s="304">
        <f t="shared" si="1"/>
        <v>0.87824874135608</v>
      </c>
      <c r="I12" s="304"/>
      <c r="J12" s="304">
        <f t="shared" si="2"/>
        <v>6.0105694772740925</v>
      </c>
      <c r="K12" s="304">
        <f t="shared" si="2"/>
        <v>7.1260124942038576</v>
      </c>
      <c r="L12" s="304">
        <f t="shared" si="2"/>
        <v>9.1669649177459611</v>
      </c>
      <c r="M12" s="304"/>
      <c r="N12" s="304">
        <f t="shared" si="3"/>
        <v>17.426265795899397</v>
      </c>
      <c r="O12" s="304">
        <f t="shared" si="3"/>
        <v>19.106768863144005</v>
      </c>
      <c r="P12" s="304">
        <f t="shared" si="3"/>
        <v>23.636232199375858</v>
      </c>
      <c r="Q12" s="306"/>
      <c r="R12" s="304">
        <f t="shared" ref="R12:T12" si="22">SUM(R24,R36,R54,R66,R78,R96)</f>
        <v>6.9805355406330918</v>
      </c>
      <c r="S12" s="304">
        <f t="shared" si="22"/>
        <v>7.5588990059454098</v>
      </c>
      <c r="T12" s="304">
        <f t="shared" si="22"/>
        <v>8.7776470119460051</v>
      </c>
      <c r="U12" s="306"/>
      <c r="V12" s="304">
        <f t="shared" ref="V12:X12" si="23">SUM(V24,V36,V54,V66,V78,V96)</f>
        <v>6.1291629481094478</v>
      </c>
      <c r="W12" s="304">
        <f t="shared" si="23"/>
        <v>6.2531804955100387</v>
      </c>
      <c r="X12" s="304">
        <f t="shared" si="23"/>
        <v>6.9638921373114062</v>
      </c>
      <c r="Y12" s="306"/>
      <c r="Z12" s="304">
        <f t="shared" ref="Z12:AA12" si="24">SUM(Z24,Z36,Z54,Z66,Z78,Z96)</f>
        <v>17.922458661799453</v>
      </c>
      <c r="AA12" s="304">
        <f t="shared" si="24"/>
        <v>15.909676127450453</v>
      </c>
      <c r="AB12" s="304">
        <f>SUM(AB24,AB36,AB54,AB66,AB78,AB96)</f>
        <v>10.000242202072336</v>
      </c>
      <c r="AC12" s="306"/>
      <c r="AD12" s="304">
        <f t="shared" ref="AD12:AE12" si="25">SUM(AD24,AD36,AD54,AD66,AD78,AD96)</f>
        <v>17.929486427368722</v>
      </c>
      <c r="AE12" s="304">
        <f t="shared" si="25"/>
        <v>14.900009560053988</v>
      </c>
      <c r="AF12" s="304">
        <f>SUM(AF24,AF36,AF54,AF66,AF78,AF96)</f>
        <v>8.2422623679703229</v>
      </c>
      <c r="AG12" s="306"/>
      <c r="AH12" s="304">
        <f t="shared" ref="AH12:AI12" si="26">SUM(AH24,AH36,AH54,AH66,AH78,AH96)</f>
        <v>9.7365667704552106</v>
      </c>
      <c r="AI12" s="304">
        <f t="shared" si="26"/>
        <v>6.043704424798654</v>
      </c>
      <c r="AJ12" s="304">
        <f>SUM(AJ24,AJ36,AJ54,AJ66,AJ78,AJ96)</f>
        <v>1.6974274819915229</v>
      </c>
      <c r="AK12" s="306"/>
      <c r="AL12" s="304">
        <f t="shared" ref="AL12:AM12" si="27">SUM(AL24,AL36,AL54,AL66,AL78,AL96)</f>
        <v>2.2217848325783049</v>
      </c>
      <c r="AM12" s="304">
        <f t="shared" si="27"/>
        <v>1.7756135247465474</v>
      </c>
      <c r="AN12" s="304">
        <f>SUM(AN24,AN36,AN54,AN66,AN78,AN96)</f>
        <v>1.4202146780951239</v>
      </c>
    </row>
    <row r="13" spans="1:40" x14ac:dyDescent="0.2">
      <c r="A13" s="13" t="str">
        <f>name!E8</f>
        <v>Skilled trades occupations</v>
      </c>
      <c r="B13" s="304">
        <f t="shared" si="0"/>
        <v>68.592751749620959</v>
      </c>
      <c r="C13" s="304">
        <f t="shared" si="0"/>
        <v>71.939262802832943</v>
      </c>
      <c r="D13" s="304">
        <f t="shared" si="0"/>
        <v>72.131628558420189</v>
      </c>
      <c r="E13" s="304"/>
      <c r="F13" s="304">
        <f t="shared" si="1"/>
        <v>0.14922188172977002</v>
      </c>
      <c r="G13" s="304">
        <f t="shared" si="1"/>
        <v>0.18408104989957949</v>
      </c>
      <c r="H13" s="304">
        <f t="shared" si="1"/>
        <v>0.24328751263831749</v>
      </c>
      <c r="I13" s="304"/>
      <c r="J13" s="304">
        <f t="shared" si="2"/>
        <v>1.744730554427683</v>
      </c>
      <c r="K13" s="304">
        <f t="shared" si="2"/>
        <v>2.2635266320550547</v>
      </c>
      <c r="L13" s="304">
        <f t="shared" si="2"/>
        <v>3.3810763692197536</v>
      </c>
      <c r="M13" s="304"/>
      <c r="N13" s="304">
        <f t="shared" si="3"/>
        <v>5.5758870483040335</v>
      </c>
      <c r="O13" s="304">
        <f t="shared" si="3"/>
        <v>6.6984802225774329</v>
      </c>
      <c r="P13" s="304">
        <f t="shared" si="3"/>
        <v>8.7819254344395787</v>
      </c>
      <c r="Q13" s="306"/>
      <c r="R13" s="304">
        <f t="shared" ref="R13:T13" si="28">SUM(R25,R37,R55,R67,R79,R97)</f>
        <v>2.3126530003587766</v>
      </c>
      <c r="S13" s="304">
        <f t="shared" si="28"/>
        <v>2.5667642772398702</v>
      </c>
      <c r="T13" s="304">
        <f t="shared" si="28"/>
        <v>3.1916731024443812</v>
      </c>
      <c r="U13" s="306"/>
      <c r="V13" s="304">
        <f t="shared" ref="V13:X13" si="29">SUM(V25,V37,V55,V67,V79,V97)</f>
        <v>4.6514883952225663</v>
      </c>
      <c r="W13" s="304">
        <f t="shared" si="29"/>
        <v>5.0723164921747736</v>
      </c>
      <c r="X13" s="304">
        <f t="shared" si="29"/>
        <v>6.1778372762936336</v>
      </c>
      <c r="Y13" s="306"/>
      <c r="Z13" s="304">
        <f t="shared" ref="Z13:AB13" si="30">SUM(Z25,Z37,Z55,Z67,Z79,Z97)</f>
        <v>22.511882191051221</v>
      </c>
      <c r="AA13" s="304">
        <f t="shared" si="30"/>
        <v>22.885917135553768</v>
      </c>
      <c r="AB13" s="304">
        <f t="shared" si="30"/>
        <v>22.541574323176693</v>
      </c>
      <c r="AC13" s="306"/>
      <c r="AD13" s="304">
        <f t="shared" ref="AD13:AF13" si="31">SUM(AD25,AD37,AD55,AD67,AD79,AD97)</f>
        <v>17.309082932503863</v>
      </c>
      <c r="AE13" s="304">
        <f t="shared" si="31"/>
        <v>17.562270284553005</v>
      </c>
      <c r="AF13" s="304">
        <f t="shared" si="31"/>
        <v>16.514892966659584</v>
      </c>
      <c r="AG13" s="306"/>
      <c r="AH13" s="304">
        <f t="shared" ref="AH13:AJ13" si="32">SUM(AH25,AH37,AH55,AH67,AH79,AH97)</f>
        <v>10.247350449233364</v>
      </c>
      <c r="AI13" s="304">
        <f t="shared" si="32"/>
        <v>10.823380642900364</v>
      </c>
      <c r="AJ13" s="304">
        <f t="shared" si="32"/>
        <v>9.1649389764849776</v>
      </c>
      <c r="AK13" s="306"/>
      <c r="AL13" s="304">
        <f t="shared" ref="AL13:AN13" si="33">SUM(AL25,AL37,AL55,AL67,AL79,AL97)</f>
        <v>4.0904552967896866</v>
      </c>
      <c r="AM13" s="304">
        <f t="shared" si="33"/>
        <v>3.8825260658790963</v>
      </c>
      <c r="AN13" s="304">
        <f t="shared" si="33"/>
        <v>2.1344225970632689</v>
      </c>
    </row>
    <row r="14" spans="1:40" x14ac:dyDescent="0.2">
      <c r="A14" s="13" t="str">
        <f>name!E9</f>
        <v>Caring, leisure and other service occupations</v>
      </c>
      <c r="B14" s="304">
        <f t="shared" si="0"/>
        <v>74.281621630661178</v>
      </c>
      <c r="C14" s="304">
        <f t="shared" si="0"/>
        <v>80.139962302092442</v>
      </c>
      <c r="D14" s="304">
        <f t="shared" si="0"/>
        <v>87.602190641197382</v>
      </c>
      <c r="E14" s="304"/>
      <c r="F14" s="304">
        <f t="shared" si="1"/>
        <v>0.10366229732764137</v>
      </c>
      <c r="G14" s="304">
        <f t="shared" si="1"/>
        <v>0.1361441074992879</v>
      </c>
      <c r="H14" s="304">
        <f t="shared" si="1"/>
        <v>0.19316244420454859</v>
      </c>
      <c r="I14" s="304"/>
      <c r="J14" s="304">
        <f t="shared" si="2"/>
        <v>3.3406712890015036</v>
      </c>
      <c r="K14" s="304">
        <f t="shared" si="2"/>
        <v>4.4203116032626504</v>
      </c>
      <c r="L14" s="304">
        <f t="shared" si="2"/>
        <v>6.1507188350137323</v>
      </c>
      <c r="M14" s="304"/>
      <c r="N14" s="304">
        <f t="shared" si="3"/>
        <v>9.8180266234017495</v>
      </c>
      <c r="O14" s="304">
        <f t="shared" si="3"/>
        <v>11.912117625336631</v>
      </c>
      <c r="P14" s="304">
        <f t="shared" si="3"/>
        <v>14.884224259261604</v>
      </c>
      <c r="Q14" s="306"/>
      <c r="R14" s="304">
        <f>SUM(R26,R38,R56,R68,R80,R98)</f>
        <v>7.363657728791317</v>
      </c>
      <c r="S14" s="304">
        <f t="shared" ref="S14:T14" si="34">SUM(S26,S38,S56,S68,S80,S98)</f>
        <v>8.039426943900871</v>
      </c>
      <c r="T14" s="304">
        <f t="shared" si="34"/>
        <v>9.0892539665697001</v>
      </c>
      <c r="U14" s="306"/>
      <c r="V14" s="304">
        <f t="shared" ref="V14:X14" si="35">SUM(V26,V38,V56,V68,V80,V98)</f>
        <v>5.4479633229947995</v>
      </c>
      <c r="W14" s="304">
        <f t="shared" si="35"/>
        <v>6.131807399016961</v>
      </c>
      <c r="X14" s="304">
        <f t="shared" si="35"/>
        <v>7.5125032912642311</v>
      </c>
      <c r="Y14" s="306"/>
      <c r="Z14" s="304">
        <f t="shared" ref="Z14:AB14" si="36">SUM(Z26,Z38,Z56,Z68,Z80,Z98)</f>
        <v>24.539697491037764</v>
      </c>
      <c r="AA14" s="304">
        <f t="shared" si="36"/>
        <v>25.989044153675202</v>
      </c>
      <c r="AB14" s="304">
        <f t="shared" si="36"/>
        <v>29.40147476356135</v>
      </c>
      <c r="AC14" s="306"/>
      <c r="AD14" s="304">
        <f t="shared" ref="AD14:AF14" si="37">SUM(AD26,AD38,AD56,AD68,AD80,AD98)</f>
        <v>17.145196464510864</v>
      </c>
      <c r="AE14" s="304">
        <f t="shared" si="37"/>
        <v>17.254902912485765</v>
      </c>
      <c r="AF14" s="304">
        <f t="shared" si="37"/>
        <v>14.916237863096306</v>
      </c>
      <c r="AG14" s="306"/>
      <c r="AH14" s="304">
        <f t="shared" ref="AH14:AJ14" si="38">SUM(AH26,AH38,AH56,AH68,AH80,AH98)</f>
        <v>5.1521664253846282</v>
      </c>
      <c r="AI14" s="304">
        <f t="shared" si="38"/>
        <v>4.8707488968264734</v>
      </c>
      <c r="AJ14" s="304">
        <f t="shared" si="38"/>
        <v>3.8987425318173727</v>
      </c>
      <c r="AK14" s="306"/>
      <c r="AL14" s="304">
        <f t="shared" ref="AL14:AN14" si="39">SUM(AL26,AL38,AL56,AL68,AL80,AL98)</f>
        <v>1.3705799882109</v>
      </c>
      <c r="AM14" s="304">
        <f t="shared" si="39"/>
        <v>1.3854586600886096</v>
      </c>
      <c r="AN14" s="304">
        <f t="shared" si="39"/>
        <v>1.5558726864085373</v>
      </c>
    </row>
    <row r="15" spans="1:40" x14ac:dyDescent="0.2">
      <c r="A15" s="13" t="str">
        <f>name!E10</f>
        <v>Sales and customer service occupations</v>
      </c>
      <c r="B15" s="304">
        <f t="shared" si="0"/>
        <v>62.299322067064082</v>
      </c>
      <c r="C15" s="304">
        <f t="shared" si="0"/>
        <v>62.340876802554092</v>
      </c>
      <c r="D15" s="304">
        <f t="shared" si="0"/>
        <v>62.288696788272553</v>
      </c>
      <c r="E15" s="304"/>
      <c r="F15" s="304">
        <f t="shared" si="1"/>
        <v>0.19576520702640926</v>
      </c>
      <c r="G15" s="304">
        <f t="shared" si="1"/>
        <v>0.23783766343394375</v>
      </c>
      <c r="H15" s="304">
        <f t="shared" si="1"/>
        <v>0.31278942505811125</v>
      </c>
      <c r="I15" s="304"/>
      <c r="J15" s="304">
        <f t="shared" si="2"/>
        <v>2.8304906669072554</v>
      </c>
      <c r="K15" s="304">
        <f t="shared" si="2"/>
        <v>3.4497722259630166</v>
      </c>
      <c r="L15" s="304">
        <f t="shared" si="2"/>
        <v>4.8021933699341979</v>
      </c>
      <c r="M15" s="304"/>
      <c r="N15" s="304">
        <f t="shared" si="3"/>
        <v>9.7963740197076739</v>
      </c>
      <c r="O15" s="304">
        <f t="shared" si="3"/>
        <v>11.065980608211557</v>
      </c>
      <c r="P15" s="304">
        <f t="shared" si="3"/>
        <v>14.024861466735805</v>
      </c>
      <c r="Q15" s="306"/>
      <c r="R15" s="304">
        <f t="shared" ref="R15:T15" si="40">SUM(R27,R39,R57,R69,R81,R99)</f>
        <v>3.0877461275999294</v>
      </c>
      <c r="S15" s="304">
        <f t="shared" si="40"/>
        <v>3.3651349904199757</v>
      </c>
      <c r="T15" s="304">
        <f t="shared" si="40"/>
        <v>4.0450862193544959</v>
      </c>
      <c r="U15" s="306"/>
      <c r="V15" s="304">
        <f t="shared" ref="V15:X15" si="41">SUM(V27,V39,V57,V69,V81,V99)</f>
        <v>2.7373936551669931</v>
      </c>
      <c r="W15" s="304">
        <f t="shared" si="41"/>
        <v>2.9082197633235674</v>
      </c>
      <c r="X15" s="304">
        <f t="shared" si="41"/>
        <v>3.4046998075983481</v>
      </c>
      <c r="Y15" s="306"/>
      <c r="Z15" s="304">
        <f t="shared" ref="Z15:AB15" si="42">SUM(Z27,Z39,Z57,Z69,Z81,Z99)</f>
        <v>17.119116362731045</v>
      </c>
      <c r="AA15" s="304">
        <f t="shared" si="42"/>
        <v>16.755364010001482</v>
      </c>
      <c r="AB15" s="304">
        <f t="shared" si="42"/>
        <v>17.479761792722154</v>
      </c>
      <c r="AC15" s="306"/>
      <c r="AD15" s="304">
        <f t="shared" ref="AD15:AF15" si="43">SUM(AD27,AD39,AD57,AD69,AD81,AD99)</f>
        <v>14.66803750487202</v>
      </c>
      <c r="AE15" s="304">
        <f t="shared" si="43"/>
        <v>13.916371089562752</v>
      </c>
      <c r="AF15" s="304">
        <f t="shared" si="43"/>
        <v>11.537240537715286</v>
      </c>
      <c r="AG15" s="306"/>
      <c r="AH15" s="304">
        <f t="shared" ref="AH15:AJ15" si="44">SUM(AH27,AH39,AH57,AH69,AH81,AH99)</f>
        <v>8.7323993328423182</v>
      </c>
      <c r="AI15" s="304">
        <f t="shared" si="44"/>
        <v>7.5538365825329743</v>
      </c>
      <c r="AJ15" s="304">
        <f t="shared" si="44"/>
        <v>3.7953050293609056</v>
      </c>
      <c r="AK15" s="306"/>
      <c r="AL15" s="304">
        <f t="shared" ref="AL15:AN15" si="45">SUM(AL27,AL39,AL57,AL69,AL81,AL99)</f>
        <v>3.1319991902104354</v>
      </c>
      <c r="AM15" s="304">
        <f t="shared" si="45"/>
        <v>3.088359869104826</v>
      </c>
      <c r="AN15" s="304">
        <f t="shared" si="45"/>
        <v>2.8867591397932433</v>
      </c>
    </row>
    <row r="16" spans="1:40" x14ac:dyDescent="0.2">
      <c r="A16" s="13" t="str">
        <f>name!E11</f>
        <v>Process, plant and machine operatives</v>
      </c>
      <c r="B16" s="304">
        <f t="shared" si="0"/>
        <v>32.403930222062556</v>
      </c>
      <c r="C16" s="304">
        <f t="shared" si="0"/>
        <v>36.628426888956611</v>
      </c>
      <c r="D16" s="304">
        <f t="shared" si="0"/>
        <v>36.823278262337631</v>
      </c>
      <c r="E16" s="304"/>
      <c r="F16" s="304">
        <f t="shared" si="1"/>
        <v>9.7672344399582472E-2</v>
      </c>
      <c r="G16" s="304">
        <f t="shared" si="1"/>
        <v>0.1368944914833648</v>
      </c>
      <c r="H16" s="304">
        <f t="shared" si="1"/>
        <v>0.2008897108690873</v>
      </c>
      <c r="I16" s="304"/>
      <c r="J16" s="304">
        <f t="shared" si="2"/>
        <v>0.77787044881306189</v>
      </c>
      <c r="K16" s="304">
        <f t="shared" si="2"/>
        <v>1.0210770315165167</v>
      </c>
      <c r="L16" s="304">
        <f t="shared" si="2"/>
        <v>1.4890594761063232</v>
      </c>
      <c r="M16" s="304"/>
      <c r="N16" s="304">
        <f t="shared" si="3"/>
        <v>1.8845493742907009</v>
      </c>
      <c r="O16" s="304">
        <f t="shared" si="3"/>
        <v>2.3524902326633228</v>
      </c>
      <c r="P16" s="304">
        <f t="shared" si="3"/>
        <v>3.3199490663177533</v>
      </c>
      <c r="Q16" s="306"/>
      <c r="R16" s="304">
        <f t="shared" ref="R16:T16" si="46">SUM(R28,R40,R58,R70,R82,R100)</f>
        <v>0.83262748290243516</v>
      </c>
      <c r="S16" s="304">
        <f t="shared" si="46"/>
        <v>1.0593482871507991</v>
      </c>
      <c r="T16" s="304">
        <f t="shared" si="46"/>
        <v>1.4404203137355953</v>
      </c>
      <c r="U16" s="306"/>
      <c r="V16" s="304">
        <f t="shared" ref="V16:X16" si="47">SUM(V28,V40,V58,V70,V82,V100)</f>
        <v>1.5650111077792261</v>
      </c>
      <c r="W16" s="304">
        <f t="shared" si="47"/>
        <v>1.9142184158227744</v>
      </c>
      <c r="X16" s="304">
        <f t="shared" si="47"/>
        <v>2.3976940358960972</v>
      </c>
      <c r="Y16" s="306"/>
      <c r="Z16" s="304">
        <f t="shared" ref="Z16:AB16" si="48">SUM(Z28,Z40,Z58,Z70,Z82,Z100)</f>
        <v>7.5704911534823394</v>
      </c>
      <c r="AA16" s="304">
        <f t="shared" si="48"/>
        <v>8.958509835556395</v>
      </c>
      <c r="AB16" s="304">
        <f t="shared" si="48"/>
        <v>10.272173177366312</v>
      </c>
      <c r="AC16" s="306"/>
      <c r="AD16" s="304">
        <f t="shared" ref="AD16:AF16" si="49">SUM(AD28,AD40,AD58,AD70,AD82,AD100)</f>
        <v>9.4467041666032063</v>
      </c>
      <c r="AE16" s="304">
        <f t="shared" si="49"/>
        <v>10.960312367925843</v>
      </c>
      <c r="AF16" s="304">
        <f t="shared" si="49"/>
        <v>10.818556075761595</v>
      </c>
      <c r="AG16" s="306"/>
      <c r="AH16" s="304">
        <f t="shared" ref="AH16:AJ16" si="50">SUM(AH28,AH40,AH58,AH70,AH82,AH100)</f>
        <v>7.1715823920985287</v>
      </c>
      <c r="AI16" s="304">
        <f t="shared" si="50"/>
        <v>7.3048911795176146</v>
      </c>
      <c r="AJ16" s="304">
        <f t="shared" si="50"/>
        <v>4.6354302520800337</v>
      </c>
      <c r="AK16" s="306"/>
      <c r="AL16" s="304">
        <f t="shared" ref="AL16:AN16" si="51">SUM(AL28,AL40,AL58,AL70,AL82,AL100)</f>
        <v>3.0574217516934743</v>
      </c>
      <c r="AM16" s="304">
        <f t="shared" si="51"/>
        <v>2.9206850473199868</v>
      </c>
      <c r="AN16" s="304">
        <f t="shared" si="51"/>
        <v>2.2491061542048332</v>
      </c>
    </row>
    <row r="17" spans="1:40" x14ac:dyDescent="0.2">
      <c r="A17" s="13" t="str">
        <f>name!E12</f>
        <v>Elementary occupations</v>
      </c>
      <c r="B17" s="304">
        <f t="shared" si="0"/>
        <v>83.56684335478792</v>
      </c>
      <c r="C17" s="304">
        <f t="shared" si="0"/>
        <v>85.482289219739769</v>
      </c>
      <c r="D17" s="304">
        <f t="shared" si="0"/>
        <v>82.726293424503311</v>
      </c>
      <c r="E17" s="304"/>
      <c r="F17" s="304">
        <f t="shared" si="1"/>
        <v>6.2760939903974952E-2</v>
      </c>
      <c r="G17" s="304">
        <f t="shared" si="1"/>
        <v>7.6985458808519647E-2</v>
      </c>
      <c r="H17" s="304">
        <f t="shared" si="1"/>
        <v>9.9093065284252047E-2</v>
      </c>
      <c r="I17" s="304"/>
      <c r="J17" s="304">
        <f t="shared" si="2"/>
        <v>2.3595108167505039</v>
      </c>
      <c r="K17" s="304">
        <f t="shared" si="2"/>
        <v>3.0690190476607744</v>
      </c>
      <c r="L17" s="304">
        <f t="shared" si="2"/>
        <v>4.4515529531667468</v>
      </c>
      <c r="M17" s="304"/>
      <c r="N17" s="304">
        <f t="shared" si="3"/>
        <v>7.6392473702740906</v>
      </c>
      <c r="O17" s="304">
        <f t="shared" si="3"/>
        <v>9.0270833776779238</v>
      </c>
      <c r="P17" s="304">
        <f t="shared" si="3"/>
        <v>11.836189008719957</v>
      </c>
      <c r="Q17" s="306"/>
      <c r="R17" s="304">
        <f t="shared" ref="R17:T17" si="52">SUM(R29,R41,R59,R71,R83,R101)</f>
        <v>3.8594620817399883</v>
      </c>
      <c r="S17" s="304">
        <f t="shared" si="52"/>
        <v>4.4879242718847525</v>
      </c>
      <c r="T17" s="304">
        <f t="shared" si="52"/>
        <v>5.9563838062983105</v>
      </c>
      <c r="U17" s="306"/>
      <c r="V17" s="304">
        <f t="shared" ref="V17:X17" si="53">SUM(V29,V41,V59,V71,V83,V101)</f>
        <v>3.7916866014225969</v>
      </c>
      <c r="W17" s="304">
        <f t="shared" si="53"/>
        <v>4.3133104776729949</v>
      </c>
      <c r="X17" s="304">
        <f t="shared" si="53"/>
        <v>5.6092646587016564</v>
      </c>
      <c r="Y17" s="306"/>
      <c r="Z17" s="304">
        <f t="shared" ref="Z17:AB17" si="54">SUM(Z29,Z41,Z59,Z71,Z83,Z101)</f>
        <v>16.575264256355435</v>
      </c>
      <c r="AA17" s="304">
        <f t="shared" si="54"/>
        <v>16.195704929665407</v>
      </c>
      <c r="AB17" s="304">
        <f t="shared" si="54"/>
        <v>16.104254250583068</v>
      </c>
      <c r="AC17" s="306"/>
      <c r="AD17" s="304">
        <f t="shared" ref="AD17:AF17" si="55">SUM(AD29,AD41,AD59,AD71,AD83,AD101)</f>
        <v>23.119153533759246</v>
      </c>
      <c r="AE17" s="304">
        <f t="shared" si="55"/>
        <v>23.86859679430242</v>
      </c>
      <c r="AF17" s="304">
        <f t="shared" si="55"/>
        <v>21.394294006680539</v>
      </c>
      <c r="AG17" s="306"/>
      <c r="AH17" s="304">
        <f t="shared" ref="AH17:AJ17" si="56">SUM(AH29,AH41,AH59,AH71,AH83,AH101)</f>
        <v>18.71223563876298</v>
      </c>
      <c r="AI17" s="304">
        <f t="shared" si="56"/>
        <v>18.54261565478518</v>
      </c>
      <c r="AJ17" s="304">
        <f t="shared" si="56"/>
        <v>12.561004933508839</v>
      </c>
      <c r="AK17" s="306"/>
      <c r="AL17" s="304">
        <f t="shared" ref="AL17:AN17" si="57">SUM(AL29,AL41,AL59,AL71,AL83,AL101)</f>
        <v>7.4475221158190967</v>
      </c>
      <c r="AM17" s="304">
        <f t="shared" si="57"/>
        <v>5.9010492072818126</v>
      </c>
      <c r="AN17" s="304">
        <f t="shared" si="57"/>
        <v>4.7142567415599306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18.630000000000031</v>
      </c>
      <c r="C20" s="305">
        <f>SUM(C21:C29)</f>
        <v>19.195999999999991</v>
      </c>
      <c r="D20" s="305">
        <f>SUM(D21:D29)</f>
        <v>19.989999999999984</v>
      </c>
      <c r="E20" s="304"/>
      <c r="F20" s="305">
        <f>SUM(F21:F29)</f>
        <v>0.25564138338034836</v>
      </c>
      <c r="G20" s="305">
        <f>SUM(G21:G29)</f>
        <v>0.30283955205947394</v>
      </c>
      <c r="H20" s="305">
        <f>SUM(H21:H29)</f>
        <v>0.40694472809288379</v>
      </c>
      <c r="I20" s="304"/>
      <c r="J20" s="305">
        <f>SUM(J21:J29)</f>
        <v>1.5330251643807959</v>
      </c>
      <c r="K20" s="305">
        <f>SUM(K21:K29)</f>
        <v>1.7302504683942943</v>
      </c>
      <c r="L20" s="305">
        <f>SUM(L21:L29)</f>
        <v>2.2345685748131796</v>
      </c>
      <c r="M20" s="304"/>
      <c r="N20" s="305">
        <f>SUM(N21:N29)</f>
        <v>3.6276327869736478</v>
      </c>
      <c r="O20" s="305">
        <f>SUM(O21:O29)</f>
        <v>3.8608872844867168</v>
      </c>
      <c r="P20" s="305">
        <f>SUM(P21:P29)</f>
        <v>4.5914114535291466</v>
      </c>
      <c r="Q20" s="306"/>
      <c r="R20" s="305">
        <f>SUM(R21:R29)</f>
        <v>0.787336851076189</v>
      </c>
      <c r="S20" s="305">
        <f>SUM(S21:S29)</f>
        <v>0.83261078445657832</v>
      </c>
      <c r="T20" s="305">
        <f>SUM(T21:T29)</f>
        <v>0.98563853142906321</v>
      </c>
      <c r="U20" s="306"/>
      <c r="V20" s="305">
        <f>SUM(V21:V29)</f>
        <v>1.8458083753435148</v>
      </c>
      <c r="W20" s="305">
        <f>SUM(W21:W29)</f>
        <v>1.9664997347334676</v>
      </c>
      <c r="X20" s="305">
        <f>SUM(X21:X29)</f>
        <v>2.3615269300891932</v>
      </c>
      <c r="Y20" s="306"/>
      <c r="Z20" s="305">
        <f>SUM(Z21:Z29)</f>
        <v>3.5652103600065836</v>
      </c>
      <c r="AA20" s="305">
        <f>SUM(AA21:AA29)</f>
        <v>3.5171050746164152</v>
      </c>
      <c r="AB20" s="305">
        <f>SUM(AB21:AB29)</f>
        <v>3.542462048532137</v>
      </c>
      <c r="AC20" s="306"/>
      <c r="AD20" s="305">
        <f>SUM(AD21:AD29)</f>
        <v>3.4896179612261577</v>
      </c>
      <c r="AE20" s="305">
        <f>SUM(AE21:AE29)</f>
        <v>3.4952133035470418</v>
      </c>
      <c r="AF20" s="305">
        <f>SUM(AF21:AF29)</f>
        <v>3.1513552976565227</v>
      </c>
      <c r="AG20" s="306"/>
      <c r="AH20" s="305">
        <f>SUM(AH21:AH29)</f>
        <v>2.3287469237821949</v>
      </c>
      <c r="AI20" s="305">
        <f>SUM(AI21:AI29)</f>
        <v>2.0826965353686613</v>
      </c>
      <c r="AJ20" s="305">
        <f>SUM(AJ21:AJ29)</f>
        <v>1.3628343063149528</v>
      </c>
      <c r="AK20" s="306"/>
      <c r="AL20" s="305">
        <f>SUM(AL21:AL29)</f>
        <v>1.1969801938305964</v>
      </c>
      <c r="AM20" s="305">
        <f>SUM(AM21:AM29)</f>
        <v>1.4078972623373411</v>
      </c>
      <c r="AN20" s="305">
        <f>SUM(AN21:AN29)</f>
        <v>1.3532581295429054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2.1925193689862836</v>
      </c>
      <c r="C21" s="304">
        <f t="shared" ref="C21:D21" si="59">SUM(G21,K21,O21,S21,W21,AA21,AE21,AI21,AM21)</f>
        <v>2.3959355247528085</v>
      </c>
      <c r="D21" s="304">
        <f t="shared" si="59"/>
        <v>2.6439290277787513</v>
      </c>
      <c r="E21" s="304"/>
      <c r="F21" s="304">
        <v>5.6789360615273086E-2</v>
      </c>
      <c r="G21" s="304">
        <v>6.4746420671176877E-2</v>
      </c>
      <c r="H21" s="304">
        <v>8.2496088604807394E-2</v>
      </c>
      <c r="I21" s="304"/>
      <c r="J21" s="304">
        <v>0.38326035818977627</v>
      </c>
      <c r="K21" s="304">
        <v>0.40207811171846142</v>
      </c>
      <c r="L21" s="304">
        <v>0.4680057305693639</v>
      </c>
      <c r="M21" s="304"/>
      <c r="N21" s="304">
        <v>0.52801747321191939</v>
      </c>
      <c r="O21" s="304">
        <v>0.55200405799689878</v>
      </c>
      <c r="P21" s="304">
        <v>0.63221615079910598</v>
      </c>
      <c r="Q21" s="306"/>
      <c r="R21" s="304">
        <v>7.9804558059070399E-2</v>
      </c>
      <c r="S21" s="304">
        <v>9.0786706529345534E-2</v>
      </c>
      <c r="T21" s="304">
        <v>0.10325283091024463</v>
      </c>
      <c r="U21" s="306"/>
      <c r="V21" s="304">
        <v>0.14774925870537273</v>
      </c>
      <c r="W21" s="304">
        <v>0.14931708418855349</v>
      </c>
      <c r="X21" s="304">
        <v>0.16254940514942726</v>
      </c>
      <c r="Y21" s="306"/>
      <c r="Z21" s="304">
        <v>0.39551759905418449</v>
      </c>
      <c r="AA21" s="304">
        <v>0.46841214674662701</v>
      </c>
      <c r="AB21" s="304">
        <v>0.5963643712610005</v>
      </c>
      <c r="AC21" s="306"/>
      <c r="AD21" s="304">
        <v>0.31514441226887019</v>
      </c>
      <c r="AE21" s="304">
        <v>0.3393266721471706</v>
      </c>
      <c r="AF21" s="304">
        <v>0.28400219574369789</v>
      </c>
      <c r="AG21" s="306"/>
      <c r="AH21" s="304">
        <v>0.1817745447189959</v>
      </c>
      <c r="AI21" s="304">
        <v>0.17720971144715117</v>
      </c>
      <c r="AJ21" s="304">
        <v>0.10476978768220974</v>
      </c>
      <c r="AK21" s="306"/>
      <c r="AL21" s="304">
        <v>0.10446180416282086</v>
      </c>
      <c r="AM21" s="304">
        <v>0.15205461330742337</v>
      </c>
      <c r="AN21" s="304">
        <v>0.21027246705889416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2.640015077416269</v>
      </c>
      <c r="C22" s="304">
        <f t="shared" ref="C22:C29" si="61">SUM(G22,K22,O22,S22,W22,AA22,AE22,AI22,AM22)</f>
        <v>2.9661120379271391</v>
      </c>
      <c r="D22" s="304">
        <f t="shared" ref="D22:D29" si="62">SUM(H22,L22,P22,T22,X22,AB22,AF22,AJ22,AN22)</f>
        <v>3.4646914915661688</v>
      </c>
      <c r="E22" s="304"/>
      <c r="F22" s="304">
        <v>0.10992287603022124</v>
      </c>
      <c r="G22" s="304">
        <v>0.13475913182887334</v>
      </c>
      <c r="H22" s="304">
        <v>0.18654251151006115</v>
      </c>
      <c r="I22" s="304"/>
      <c r="J22" s="304">
        <v>0.59914317161722497</v>
      </c>
      <c r="K22" s="304">
        <v>0.73310749984478818</v>
      </c>
      <c r="L22" s="304">
        <v>0.96903160772467445</v>
      </c>
      <c r="M22" s="304"/>
      <c r="N22" s="304">
        <v>0.82141659569651371</v>
      </c>
      <c r="O22" s="304">
        <v>0.84743034898626579</v>
      </c>
      <c r="P22" s="304">
        <v>0.86775252530375324</v>
      </c>
      <c r="Q22" s="306"/>
      <c r="R22" s="304">
        <v>7.2919582612390441E-2</v>
      </c>
      <c r="S22" s="304">
        <v>7.6080941646935615E-2</v>
      </c>
      <c r="T22" s="304">
        <v>8.3844222055475995E-2</v>
      </c>
      <c r="U22" s="306"/>
      <c r="V22" s="304">
        <v>0.38002803047505712</v>
      </c>
      <c r="W22" s="304">
        <v>0.41729016516457346</v>
      </c>
      <c r="X22" s="304">
        <v>0.49306302118860096</v>
      </c>
      <c r="Y22" s="306"/>
      <c r="Z22" s="304">
        <v>0.22778980003228355</v>
      </c>
      <c r="AA22" s="304">
        <v>0.22292925558766502</v>
      </c>
      <c r="AB22" s="304">
        <v>0.20574664265150464</v>
      </c>
      <c r="AC22" s="306"/>
      <c r="AD22" s="304">
        <v>0.23484517930944945</v>
      </c>
      <c r="AE22" s="304">
        <v>0.28350888373955646</v>
      </c>
      <c r="AF22" s="304">
        <v>0.35202546760815195</v>
      </c>
      <c r="AG22" s="306"/>
      <c r="AH22" s="304">
        <v>0.1305714313666059</v>
      </c>
      <c r="AI22" s="304">
        <v>0.14625715659349953</v>
      </c>
      <c r="AJ22" s="304">
        <v>0.12218146044489846</v>
      </c>
      <c r="AK22" s="306"/>
      <c r="AL22" s="304">
        <v>6.3378410276522315E-2</v>
      </c>
      <c r="AM22" s="304">
        <v>0.10474865453498165</v>
      </c>
      <c r="AN22" s="304">
        <v>0.18450403307904858</v>
      </c>
    </row>
    <row r="23" spans="1:40" x14ac:dyDescent="0.2">
      <c r="A23" s="13" t="str">
        <f t="shared" si="58"/>
        <v>Associate professional occupations</v>
      </c>
      <c r="B23" s="304">
        <f t="shared" si="60"/>
        <v>1.8577710082585217</v>
      </c>
      <c r="C23" s="304">
        <f t="shared" si="61"/>
        <v>1.8408753089003189</v>
      </c>
      <c r="D23" s="304">
        <f t="shared" si="62"/>
        <v>2.0541138915065895</v>
      </c>
      <c r="E23" s="304"/>
      <c r="F23" s="304">
        <v>4.0470256991790465E-2</v>
      </c>
      <c r="G23" s="304">
        <v>4.6187103488547356E-2</v>
      </c>
      <c r="H23" s="304">
        <v>6.5619027356960555E-2</v>
      </c>
      <c r="I23" s="304"/>
      <c r="J23" s="304">
        <v>0.2386380214198788</v>
      </c>
      <c r="K23" s="304">
        <v>0.25361016890408505</v>
      </c>
      <c r="L23" s="304">
        <v>0.29771990768394724</v>
      </c>
      <c r="M23" s="304"/>
      <c r="N23" s="304">
        <v>0.50759421610984934</v>
      </c>
      <c r="O23" s="304">
        <v>0.48015186798393894</v>
      </c>
      <c r="P23" s="304">
        <v>0.51071007121401446</v>
      </c>
      <c r="Q23" s="306"/>
      <c r="R23" s="304">
        <v>5.3677417354808743E-2</v>
      </c>
      <c r="S23" s="304">
        <v>5.1758204425556127E-2</v>
      </c>
      <c r="T23" s="304">
        <v>6.0933467906606413E-2</v>
      </c>
      <c r="U23" s="306"/>
      <c r="V23" s="304">
        <v>0.26884821668724196</v>
      </c>
      <c r="W23" s="304">
        <v>0.28158312230150245</v>
      </c>
      <c r="X23" s="304">
        <v>0.34706275620802984</v>
      </c>
      <c r="Y23" s="306"/>
      <c r="Z23" s="304">
        <v>0.33965929951618151</v>
      </c>
      <c r="AA23" s="304">
        <v>0.29900842064604055</v>
      </c>
      <c r="AB23" s="304">
        <v>0.3093427808462732</v>
      </c>
      <c r="AC23" s="306"/>
      <c r="AD23" s="304">
        <v>0.19208245572921823</v>
      </c>
      <c r="AE23" s="304">
        <v>0.16329996622359577</v>
      </c>
      <c r="AF23" s="304">
        <v>0.1273449762289201</v>
      </c>
      <c r="AG23" s="306"/>
      <c r="AH23" s="304">
        <v>0.14402358208136776</v>
      </c>
      <c r="AI23" s="304">
        <v>0.14440749651131357</v>
      </c>
      <c r="AJ23" s="304">
        <v>0.11698037018938921</v>
      </c>
      <c r="AK23" s="306"/>
      <c r="AL23" s="304">
        <v>7.2777542368184997E-2</v>
      </c>
      <c r="AM23" s="304">
        <v>0.12086895841573919</v>
      </c>
      <c r="AN23" s="304">
        <v>0.21840053387244876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1.4059257963351135</v>
      </c>
      <c r="C24" s="304">
        <f t="shared" si="61"/>
        <v>1.2358817740679982</v>
      </c>
      <c r="D24" s="304">
        <f t="shared" si="62"/>
        <v>1.0286906830937945</v>
      </c>
      <c r="E24" s="304"/>
      <c r="F24" s="304">
        <v>3.8414171999009788E-3</v>
      </c>
      <c r="G24" s="304">
        <v>3.8791598254856617E-3</v>
      </c>
      <c r="H24" s="304">
        <v>7.6886725923993064E-3</v>
      </c>
      <c r="I24" s="304"/>
      <c r="J24" s="304">
        <v>9.2466412388680738E-2</v>
      </c>
      <c r="K24" s="304">
        <v>0.10199659999301988</v>
      </c>
      <c r="L24" s="304">
        <v>0.16500443545369198</v>
      </c>
      <c r="M24" s="304"/>
      <c r="N24" s="304">
        <v>0.22847701964019526</v>
      </c>
      <c r="O24" s="304">
        <v>0.21604374811014967</v>
      </c>
      <c r="P24" s="304">
        <v>0.22734832261777699</v>
      </c>
      <c r="Q24" s="306"/>
      <c r="R24" s="304">
        <v>5.3281455071206046E-2</v>
      </c>
      <c r="S24" s="304">
        <v>4.6526368629897542E-2</v>
      </c>
      <c r="T24" s="304">
        <v>4.7849038492074135E-2</v>
      </c>
      <c r="U24" s="306"/>
      <c r="V24" s="304">
        <v>0.14200104039953398</v>
      </c>
      <c r="W24" s="304">
        <v>0.14381641683421512</v>
      </c>
      <c r="X24" s="304">
        <v>0.16141313255528283</v>
      </c>
      <c r="Y24" s="306"/>
      <c r="Z24" s="304">
        <v>0.32780750012104992</v>
      </c>
      <c r="AA24" s="304">
        <v>0.27147357295268948</v>
      </c>
      <c r="AB24" s="304">
        <v>0.17241576082933244</v>
      </c>
      <c r="AC24" s="306"/>
      <c r="AD24" s="304">
        <v>0.27682690672619015</v>
      </c>
      <c r="AE24" s="304">
        <v>0.21802260648006452</v>
      </c>
      <c r="AF24" s="304">
        <v>0.12164544205911715</v>
      </c>
      <c r="AG24" s="306"/>
      <c r="AH24" s="304">
        <v>0.18922991742752424</v>
      </c>
      <c r="AI24" s="304">
        <v>0.13106019816249048</v>
      </c>
      <c r="AJ24" s="304">
        <v>4.5730319235560785E-2</v>
      </c>
      <c r="AK24" s="306"/>
      <c r="AL24" s="304">
        <v>9.1994127360832179E-2</v>
      </c>
      <c r="AM24" s="304">
        <v>0.1030631030799861</v>
      </c>
      <c r="AN24" s="304">
        <v>7.9595559258558907E-2</v>
      </c>
    </row>
    <row r="25" spans="1:40" x14ac:dyDescent="0.2">
      <c r="A25" s="13" t="str">
        <f t="shared" si="58"/>
        <v>Skilled trades occupations</v>
      </c>
      <c r="B25" s="304">
        <f t="shared" si="60"/>
        <v>5.6371255367419115</v>
      </c>
      <c r="C25" s="304">
        <f t="shared" si="61"/>
        <v>5.7893247144321709</v>
      </c>
      <c r="D25" s="304">
        <f t="shared" si="62"/>
        <v>5.9049731547435158</v>
      </c>
      <c r="E25" s="304"/>
      <c r="F25" s="304">
        <v>3.4868796411262039E-2</v>
      </c>
      <c r="G25" s="304">
        <v>4.313616307386841E-2</v>
      </c>
      <c r="H25" s="304">
        <v>5.203045794702349E-2</v>
      </c>
      <c r="I25" s="304"/>
      <c r="J25" s="304">
        <v>0.11954597110515705</v>
      </c>
      <c r="K25" s="304">
        <v>0.1305871804258035</v>
      </c>
      <c r="L25" s="304">
        <v>0.20836138368232929</v>
      </c>
      <c r="M25" s="304"/>
      <c r="N25" s="304">
        <v>1.0519592171223198</v>
      </c>
      <c r="O25" s="304">
        <v>1.2266510127294288</v>
      </c>
      <c r="P25" s="304">
        <v>1.7142715406460873</v>
      </c>
      <c r="Q25" s="306"/>
      <c r="R25" s="304">
        <v>0.27231070911217303</v>
      </c>
      <c r="S25" s="304">
        <v>0.29392821735484903</v>
      </c>
      <c r="T25" s="304">
        <v>0.36266828506000587</v>
      </c>
      <c r="U25" s="306"/>
      <c r="V25" s="304">
        <v>0.57711838173409691</v>
      </c>
      <c r="W25" s="304">
        <v>0.61954220876135213</v>
      </c>
      <c r="X25" s="304">
        <v>0.80600354562161391</v>
      </c>
      <c r="Y25" s="306"/>
      <c r="Z25" s="304">
        <v>1.1632652189162243</v>
      </c>
      <c r="AA25" s="304">
        <v>1.0931005647923679</v>
      </c>
      <c r="AB25" s="304">
        <v>0.99305489182580742</v>
      </c>
      <c r="AC25" s="306"/>
      <c r="AD25" s="304">
        <v>1.2727328970169496</v>
      </c>
      <c r="AE25" s="304">
        <v>1.3001535051967457</v>
      </c>
      <c r="AF25" s="304">
        <v>1.2541579156933218</v>
      </c>
      <c r="AG25" s="306"/>
      <c r="AH25" s="304">
        <v>0.71292357386110694</v>
      </c>
      <c r="AI25" s="304">
        <v>0.64567463360134403</v>
      </c>
      <c r="AJ25" s="304">
        <v>0.40748144324850438</v>
      </c>
      <c r="AK25" s="306"/>
      <c r="AL25" s="304">
        <v>0.43240077146262118</v>
      </c>
      <c r="AM25" s="304">
        <v>0.43655122849641104</v>
      </c>
      <c r="AN25" s="304">
        <v>0.10694369101882124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0.66709142084612028</v>
      </c>
      <c r="C26" s="304">
        <f t="shared" si="61"/>
        <v>0.69122827774700824</v>
      </c>
      <c r="D26" s="304">
        <f t="shared" si="62"/>
        <v>0.69492569533967541</v>
      </c>
      <c r="E26" s="304"/>
      <c r="F26" s="304">
        <v>2.3149309593528747E-3</v>
      </c>
      <c r="G26" s="304">
        <v>2.6631598468278023E-3</v>
      </c>
      <c r="H26" s="304">
        <v>3.1803335259421987E-3</v>
      </c>
      <c r="I26" s="304"/>
      <c r="J26" s="304">
        <v>1.8000050243199828E-2</v>
      </c>
      <c r="K26" s="304">
        <v>2.0840072334226679E-2</v>
      </c>
      <c r="L26" s="304">
        <v>2.3319876325817116E-2</v>
      </c>
      <c r="M26" s="304"/>
      <c r="N26" s="304">
        <v>0.20346480760682051</v>
      </c>
      <c r="O26" s="304">
        <v>0.20495839572240257</v>
      </c>
      <c r="P26" s="304">
        <v>0.19475702378811655</v>
      </c>
      <c r="Q26" s="306"/>
      <c r="R26" s="304">
        <v>6.1176290927672232E-2</v>
      </c>
      <c r="S26" s="304">
        <v>7.6208463008844665E-2</v>
      </c>
      <c r="T26" s="304">
        <v>0.10075573744791813</v>
      </c>
      <c r="U26" s="306"/>
      <c r="V26" s="304">
        <v>3.9319387166065062E-2</v>
      </c>
      <c r="W26" s="304">
        <v>4.0550728266971772E-2</v>
      </c>
      <c r="X26" s="304">
        <v>4.1154513524822162E-2</v>
      </c>
      <c r="Y26" s="306"/>
      <c r="Z26" s="304">
        <v>6.7092064813975907E-2</v>
      </c>
      <c r="AA26" s="304">
        <v>6.7388177547391084E-2</v>
      </c>
      <c r="AB26" s="304">
        <v>7.66624808599876E-2</v>
      </c>
      <c r="AC26" s="306"/>
      <c r="AD26" s="304">
        <v>8.8428447092788853E-2</v>
      </c>
      <c r="AE26" s="304">
        <v>7.5827380981212333E-2</v>
      </c>
      <c r="AF26" s="304">
        <v>5.7689015197655139E-2</v>
      </c>
      <c r="AG26" s="306"/>
      <c r="AH26" s="304">
        <v>0.13172360108810752</v>
      </c>
      <c r="AI26" s="304">
        <v>0.14252306550252949</v>
      </c>
      <c r="AJ26" s="304">
        <v>0.14223691383465922</v>
      </c>
      <c r="AK26" s="306"/>
      <c r="AL26" s="304">
        <v>5.5571840948137517E-2</v>
      </c>
      <c r="AM26" s="304">
        <v>6.0268834536601847E-2</v>
      </c>
      <c r="AN26" s="304">
        <v>5.5169800834757289E-2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0.74430389103432193</v>
      </c>
      <c r="C27" s="304">
        <f t="shared" si="61"/>
        <v>0.75165889691429133</v>
      </c>
      <c r="D27" s="304">
        <f t="shared" si="62"/>
        <v>0.78476411257223888</v>
      </c>
      <c r="E27" s="304"/>
      <c r="F27" s="304">
        <v>6.8649310907336085E-3</v>
      </c>
      <c r="G27" s="304">
        <v>6.7086203055687381E-3</v>
      </c>
      <c r="H27" s="304">
        <v>8.3067813105681884E-3</v>
      </c>
      <c r="I27" s="304"/>
      <c r="J27" s="304">
        <v>3.5713338716288165E-2</v>
      </c>
      <c r="K27" s="304">
        <v>3.7592328592472926E-2</v>
      </c>
      <c r="L27" s="304">
        <v>4.1336595437914854E-2</v>
      </c>
      <c r="M27" s="304"/>
      <c r="N27" s="304">
        <v>0.1189655418447615</v>
      </c>
      <c r="O27" s="304">
        <v>0.12747860052018595</v>
      </c>
      <c r="P27" s="304">
        <v>0.1752113965707775</v>
      </c>
      <c r="Q27" s="306"/>
      <c r="R27" s="304">
        <v>8.7026949773023957E-2</v>
      </c>
      <c r="S27" s="304">
        <v>8.4708855392583715E-2</v>
      </c>
      <c r="T27" s="304">
        <v>0.10550298348507382</v>
      </c>
      <c r="U27" s="306"/>
      <c r="V27" s="304">
        <v>6.0427534713301229E-2</v>
      </c>
      <c r="W27" s="304">
        <v>6.2254970770592236E-2</v>
      </c>
      <c r="X27" s="304">
        <v>6.5963682907177926E-2</v>
      </c>
      <c r="Y27" s="306"/>
      <c r="Z27" s="304">
        <v>0.14981902994779814</v>
      </c>
      <c r="AA27" s="304">
        <v>0.15664091047058348</v>
      </c>
      <c r="AB27" s="304">
        <v>0.17699821281329833</v>
      </c>
      <c r="AC27" s="306"/>
      <c r="AD27" s="304">
        <v>0.11689120507295594</v>
      </c>
      <c r="AE27" s="304">
        <v>0.12533450065041846</v>
      </c>
      <c r="AF27" s="304">
        <v>0.11858172790257175</v>
      </c>
      <c r="AG27" s="306"/>
      <c r="AH27" s="304">
        <v>0.12972533064977773</v>
      </c>
      <c r="AI27" s="304">
        <v>0.10570660134587304</v>
      </c>
      <c r="AJ27" s="304">
        <v>5.3895775116066677E-2</v>
      </c>
      <c r="AK27" s="306"/>
      <c r="AL27" s="304">
        <v>3.8870029225681564E-2</v>
      </c>
      <c r="AM27" s="304">
        <v>4.523350886601276E-2</v>
      </c>
      <c r="AN27" s="304">
        <v>3.8966957028789877E-2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1.4550986470186305</v>
      </c>
      <c r="C28" s="304">
        <f t="shared" si="61"/>
        <v>1.6405830030351671</v>
      </c>
      <c r="D28" s="304">
        <f t="shared" si="62"/>
        <v>1.7400500876658727</v>
      </c>
      <c r="E28" s="304"/>
      <c r="F28" s="304">
        <v>5.1284468699946452E-4</v>
      </c>
      <c r="G28" s="304">
        <v>7.0206205096674074E-4</v>
      </c>
      <c r="H28" s="304">
        <v>1.021097004950088E-3</v>
      </c>
      <c r="I28" s="304"/>
      <c r="J28" s="304">
        <v>2.1210752907628552E-2</v>
      </c>
      <c r="K28" s="304">
        <v>2.4717767077893315E-2</v>
      </c>
      <c r="L28" s="304">
        <v>3.2488942979315816E-2</v>
      </c>
      <c r="M28" s="304"/>
      <c r="N28" s="304">
        <v>9.2984640026234022E-2</v>
      </c>
      <c r="O28" s="304">
        <v>0.12731254805716732</v>
      </c>
      <c r="P28" s="304">
        <v>0.18296873924188847</v>
      </c>
      <c r="Q28" s="306"/>
      <c r="R28" s="304">
        <v>2.3887186285555646E-2</v>
      </c>
      <c r="S28" s="304">
        <v>3.042028830480319E-2</v>
      </c>
      <c r="T28" s="304">
        <v>4.1064173426969136E-2</v>
      </c>
      <c r="U28" s="306"/>
      <c r="V28" s="304">
        <v>6.2562655697396843E-2</v>
      </c>
      <c r="W28" s="304">
        <v>7.8260443689275802E-2</v>
      </c>
      <c r="X28" s="304">
        <v>9.7720080569467002E-2</v>
      </c>
      <c r="Y28" s="306"/>
      <c r="Z28" s="304">
        <v>0.40664471415746845</v>
      </c>
      <c r="AA28" s="304">
        <v>0.46859031357263126</v>
      </c>
      <c r="AB28" s="304">
        <v>0.58607970115151009</v>
      </c>
      <c r="AC28" s="306"/>
      <c r="AD28" s="304">
        <v>0.429028958594659</v>
      </c>
      <c r="AE28" s="304">
        <v>0.47945331478745107</v>
      </c>
      <c r="AF28" s="304">
        <v>0.47412167422920587</v>
      </c>
      <c r="AG28" s="306"/>
      <c r="AH28" s="304">
        <v>0.25932245999889675</v>
      </c>
      <c r="AI28" s="304">
        <v>0.24692987260599034</v>
      </c>
      <c r="AJ28" s="304">
        <v>0.12489086169961046</v>
      </c>
      <c r="AK28" s="306"/>
      <c r="AL28" s="304">
        <v>0.15894443466379157</v>
      </c>
      <c r="AM28" s="304">
        <v>0.18419639288898806</v>
      </c>
      <c r="AN28" s="304">
        <v>0.19969481736295561</v>
      </c>
    </row>
    <row r="29" spans="1:40" x14ac:dyDescent="0.2">
      <c r="A29" s="13" t="str">
        <f t="shared" si="58"/>
        <v>Elementary occupations</v>
      </c>
      <c r="B29" s="304">
        <f t="shared" si="60"/>
        <v>2.030149253362858</v>
      </c>
      <c r="C29" s="304">
        <f t="shared" si="61"/>
        <v>1.8844004622230874</v>
      </c>
      <c r="D29" s="304">
        <f t="shared" si="62"/>
        <v>1.6738618557333782</v>
      </c>
      <c r="E29" s="304"/>
      <c r="F29" s="304">
        <v>5.5969394814618355E-5</v>
      </c>
      <c r="G29" s="304">
        <v>5.7730968159054044E-5</v>
      </c>
      <c r="H29" s="304">
        <v>5.9758240171400216E-5</v>
      </c>
      <c r="I29" s="304"/>
      <c r="J29" s="304">
        <v>2.5047087792961355E-2</v>
      </c>
      <c r="K29" s="304">
        <v>2.5720739503543533E-2</v>
      </c>
      <c r="L29" s="304">
        <v>2.9300094956125341E-2</v>
      </c>
      <c r="M29" s="304"/>
      <c r="N29" s="304">
        <v>7.4753275715034123E-2</v>
      </c>
      <c r="O29" s="304">
        <v>7.8856704380278628E-2</v>
      </c>
      <c r="P29" s="304">
        <v>8.6175683347626111E-2</v>
      </c>
      <c r="Q29" s="306"/>
      <c r="R29" s="304">
        <v>8.3252701880288549E-2</v>
      </c>
      <c r="S29" s="304">
        <v>8.2192739163762921E-2</v>
      </c>
      <c r="T29" s="304">
        <v>7.9767792644695162E-2</v>
      </c>
      <c r="U29" s="306"/>
      <c r="V29" s="304">
        <v>0.16775386976544915</v>
      </c>
      <c r="W29" s="304">
        <v>0.17388459475643134</v>
      </c>
      <c r="X29" s="304">
        <v>0.18659679236477117</v>
      </c>
      <c r="Y29" s="306"/>
      <c r="Z29" s="304">
        <v>0.48761513344741775</v>
      </c>
      <c r="AA29" s="304">
        <v>0.46956171230041871</v>
      </c>
      <c r="AB29" s="304">
        <v>0.42579720629342299</v>
      </c>
      <c r="AC29" s="306"/>
      <c r="AD29" s="304">
        <v>0.56363749941507624</v>
      </c>
      <c r="AE29" s="304">
        <v>0.51028647334082666</v>
      </c>
      <c r="AF29" s="304">
        <v>0.36178688299388112</v>
      </c>
      <c r="AG29" s="306"/>
      <c r="AH29" s="304">
        <v>0.44945248258981202</v>
      </c>
      <c r="AI29" s="304">
        <v>0.34292779959846947</v>
      </c>
      <c r="AJ29" s="304">
        <v>0.24466737486405402</v>
      </c>
      <c r="AK29" s="306"/>
      <c r="AL29" s="304">
        <v>0.17858123336200421</v>
      </c>
      <c r="AM29" s="304">
        <v>0.20091196821119706</v>
      </c>
      <c r="AN29" s="304">
        <v>0.25971027002863084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59.47000000000007</v>
      </c>
      <c r="C32" s="305">
        <f>SUM(C33:C41)</f>
        <v>56.912999999999954</v>
      </c>
      <c r="D32" s="305">
        <f>SUM(D33:D41)</f>
        <v>52.735000000000113</v>
      </c>
      <c r="E32" s="304"/>
      <c r="F32" s="305">
        <f>SUM(F33:F41)</f>
        <v>1.0075191937339782</v>
      </c>
      <c r="G32" s="305">
        <f>SUM(G33:G41)</f>
        <v>1.0493478759733501</v>
      </c>
      <c r="H32" s="305">
        <f>SUM(H33:H41)</f>
        <v>1.2146837883872099</v>
      </c>
      <c r="I32" s="304"/>
      <c r="J32" s="305">
        <f>SUM(J33:J41)</f>
        <v>5.4821495540462593</v>
      </c>
      <c r="K32" s="305">
        <f>SUM(K33:K41)</f>
        <v>5.9001708756364897</v>
      </c>
      <c r="L32" s="305">
        <f>SUM(L33:L41)</f>
        <v>7.0516593185266609</v>
      </c>
      <c r="M32" s="304"/>
      <c r="N32" s="305">
        <f>SUM(N33:N41)</f>
        <v>11.795058069728052</v>
      </c>
      <c r="O32" s="305">
        <f>SUM(O33:O41)</f>
        <v>11.599487865631698</v>
      </c>
      <c r="P32" s="305">
        <f>SUM(P33:P41)</f>
        <v>11.923174219994541</v>
      </c>
      <c r="Q32" s="306"/>
      <c r="R32" s="305">
        <f>SUM(R33:R41)</f>
        <v>2.7341257001805963</v>
      </c>
      <c r="S32" s="305">
        <f>SUM(S33:S41)</f>
        <v>2.7245901073162875</v>
      </c>
      <c r="T32" s="305">
        <f>SUM(T33:T41)</f>
        <v>2.9049630260767585</v>
      </c>
      <c r="U32" s="306"/>
      <c r="V32" s="305">
        <f>SUM(V33:V41)</f>
        <v>6.0211512402363887</v>
      </c>
      <c r="W32" s="305">
        <f>SUM(W33:W41)</f>
        <v>5.6923527541676595</v>
      </c>
      <c r="X32" s="305">
        <f>SUM(X33:X41)</f>
        <v>5.5780666291575907</v>
      </c>
      <c r="Y32" s="306"/>
      <c r="Z32" s="305">
        <f>SUM(Z33:Z41)</f>
        <v>13.308511831318727</v>
      </c>
      <c r="AA32" s="305">
        <f>SUM(AA33:AA41)</f>
        <v>12.55504708184456</v>
      </c>
      <c r="AB32" s="305">
        <f>SUM(AB33:AB41)</f>
        <v>11.209655554090547</v>
      </c>
      <c r="AC32" s="306"/>
      <c r="AD32" s="305">
        <f>SUM(AD33:AD41)</f>
        <v>10.312683361424849</v>
      </c>
      <c r="AE32" s="305">
        <f>SUM(AE33:AE41)</f>
        <v>9.6041763424881292</v>
      </c>
      <c r="AF32" s="305">
        <f>SUM(AF33:AF41)</f>
        <v>7.3655857103796256</v>
      </c>
      <c r="AG32" s="306"/>
      <c r="AH32" s="305">
        <f>SUM(AH33:AH41)</f>
        <v>6.7358510505318652</v>
      </c>
      <c r="AI32" s="305">
        <f>SUM(AI33:AI41)</f>
        <v>5.970444486833471</v>
      </c>
      <c r="AJ32" s="305">
        <f>SUM(AJ33:AJ41)</f>
        <v>3.6513422249025136</v>
      </c>
      <c r="AK32" s="306"/>
      <c r="AL32" s="305">
        <f>SUM(AL33:AL41)</f>
        <v>2.0729499987993529</v>
      </c>
      <c r="AM32" s="305">
        <f>SUM(AM33:AM41)</f>
        <v>1.8173826101082948</v>
      </c>
      <c r="AN32" s="305">
        <f>SUM(AN33:AN41)</f>
        <v>1.8358695284846753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10.312098225464776</v>
      </c>
      <c r="C33" s="304">
        <f t="shared" ref="C33:C41" si="64">SUM(G33,K33,O33,S33,W33,AA33,AE33,AI33,AM33)</f>
        <v>9.6256781813259344</v>
      </c>
      <c r="D33" s="304">
        <f t="shared" ref="D33:D40" si="65">SUM(H33,L33,P33,T33,X33,AB33,AF33,AJ33,AN33)</f>
        <v>9.4534908693409463</v>
      </c>
      <c r="E33" s="304"/>
      <c r="F33" s="304">
        <v>0.16243112881978386</v>
      </c>
      <c r="G33" s="304">
        <v>0.15023407886387005</v>
      </c>
      <c r="H33" s="304">
        <v>0.15384461553844087</v>
      </c>
      <c r="I33" s="304"/>
      <c r="J33" s="304">
        <v>1.2374642894835759</v>
      </c>
      <c r="K33" s="304">
        <v>1.2649763441845958</v>
      </c>
      <c r="L33" s="304">
        <v>1.468152289122393</v>
      </c>
      <c r="M33" s="304"/>
      <c r="N33" s="304">
        <v>2.9352407921713777</v>
      </c>
      <c r="O33" s="304">
        <v>2.7970393845195054</v>
      </c>
      <c r="P33" s="304">
        <v>2.8860523646001073</v>
      </c>
      <c r="Q33" s="306"/>
      <c r="R33" s="304">
        <v>0.61024603788064236</v>
      </c>
      <c r="S33" s="304">
        <v>0.56924976707015484</v>
      </c>
      <c r="T33" s="304">
        <v>0.60261487554175963</v>
      </c>
      <c r="U33" s="306"/>
      <c r="V33" s="304">
        <v>1.4201206347112678</v>
      </c>
      <c r="W33" s="304">
        <v>1.3058125383988028</v>
      </c>
      <c r="X33" s="304">
        <v>1.3285675824195737</v>
      </c>
      <c r="Y33" s="306"/>
      <c r="Z33" s="304">
        <v>1.72757343749471</v>
      </c>
      <c r="AA33" s="304">
        <v>1.5116898209483205</v>
      </c>
      <c r="AB33" s="304">
        <v>1.3128918420602462</v>
      </c>
      <c r="AC33" s="306"/>
      <c r="AD33" s="304">
        <v>1.2996965600964818</v>
      </c>
      <c r="AE33" s="304">
        <v>1.1558392448657542</v>
      </c>
      <c r="AF33" s="304">
        <v>0.92714244220502984</v>
      </c>
      <c r="AG33" s="306"/>
      <c r="AH33" s="304">
        <v>0.71897313698636955</v>
      </c>
      <c r="AI33" s="304">
        <v>0.6202032512140836</v>
      </c>
      <c r="AJ33" s="304">
        <v>0.40405463535087066</v>
      </c>
      <c r="AK33" s="306"/>
      <c r="AL33" s="304">
        <v>0.20035220782056637</v>
      </c>
      <c r="AM33" s="304">
        <v>0.25063375126084619</v>
      </c>
      <c r="AN33" s="304">
        <v>0.37017022250252407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13.593769037958808</v>
      </c>
      <c r="C34" s="304">
        <f t="shared" si="64"/>
        <v>13.552963633086152</v>
      </c>
      <c r="D34" s="304">
        <f t="shared" si="65"/>
        <v>13.09703746657347</v>
      </c>
      <c r="E34" s="304"/>
      <c r="F34" s="304">
        <v>0.6200926478525044</v>
      </c>
      <c r="G34" s="304">
        <v>0.67005309580987693</v>
      </c>
      <c r="H34" s="304">
        <v>0.79475589222447196</v>
      </c>
      <c r="I34" s="304"/>
      <c r="J34" s="304">
        <v>2.3413611805080246</v>
      </c>
      <c r="K34" s="304">
        <v>2.5717318786187797</v>
      </c>
      <c r="L34" s="304">
        <v>3.0618181978105046</v>
      </c>
      <c r="M34" s="304"/>
      <c r="N34" s="304">
        <v>4.007778438010221</v>
      </c>
      <c r="O34" s="304">
        <v>3.918463311613031</v>
      </c>
      <c r="P34" s="304">
        <v>3.7697391732821979</v>
      </c>
      <c r="Q34" s="306"/>
      <c r="R34" s="304">
        <v>0.42627976513961752</v>
      </c>
      <c r="S34" s="304">
        <v>0.41820875407607216</v>
      </c>
      <c r="T34" s="304">
        <v>0.42312772073336202</v>
      </c>
      <c r="U34" s="306"/>
      <c r="V34" s="304">
        <v>1.811685173492237</v>
      </c>
      <c r="W34" s="304">
        <v>1.7151738931836125</v>
      </c>
      <c r="X34" s="304">
        <v>1.5974404907134767</v>
      </c>
      <c r="Y34" s="306"/>
      <c r="Z34" s="304">
        <v>2.3352567105252535</v>
      </c>
      <c r="AA34" s="304">
        <v>2.2299006227949678</v>
      </c>
      <c r="AB34" s="304">
        <v>1.8318861628588246</v>
      </c>
      <c r="AC34" s="306"/>
      <c r="AD34" s="304">
        <v>1.1711145980821984</v>
      </c>
      <c r="AE34" s="304">
        <v>1.0795287997141516</v>
      </c>
      <c r="AF34" s="304">
        <v>0.74196768228922128</v>
      </c>
      <c r="AG34" s="306"/>
      <c r="AH34" s="304">
        <v>0.71086847915107909</v>
      </c>
      <c r="AI34" s="304">
        <v>0.71871708069224549</v>
      </c>
      <c r="AJ34" s="304">
        <v>0.596030644561518</v>
      </c>
      <c r="AK34" s="306"/>
      <c r="AL34" s="304">
        <v>0.1693320451976727</v>
      </c>
      <c r="AM34" s="304">
        <v>0.23118619658341583</v>
      </c>
      <c r="AN34" s="304">
        <v>0.28027150209989565</v>
      </c>
    </row>
    <row r="35" spans="1:40" x14ac:dyDescent="0.2">
      <c r="A35" s="13" t="str">
        <f t="shared" si="63"/>
        <v>Associate professional occupations</v>
      </c>
      <c r="B35" s="304">
        <f t="shared" si="66"/>
        <v>9.5353494246005326</v>
      </c>
      <c r="C35" s="304">
        <f t="shared" si="64"/>
        <v>8.6070743337880558</v>
      </c>
      <c r="D35" s="304">
        <f t="shared" si="65"/>
        <v>8.2262018599604207</v>
      </c>
      <c r="E35" s="304"/>
      <c r="F35" s="304">
        <v>0.14012248426262722</v>
      </c>
      <c r="G35" s="304">
        <v>0.13704277980028715</v>
      </c>
      <c r="H35" s="304">
        <v>0.15885273600383459</v>
      </c>
      <c r="I35" s="304"/>
      <c r="J35" s="304">
        <v>1.0543456011713899</v>
      </c>
      <c r="K35" s="304">
        <v>1.0474848819340836</v>
      </c>
      <c r="L35" s="304">
        <v>1.1860135834462318</v>
      </c>
      <c r="M35" s="304"/>
      <c r="N35" s="304">
        <v>2.4483522332512657</v>
      </c>
      <c r="O35" s="304">
        <v>2.3014530502981105</v>
      </c>
      <c r="P35" s="304">
        <v>2.3143809780198743</v>
      </c>
      <c r="Q35" s="306"/>
      <c r="R35" s="304">
        <v>0.71239002766447423</v>
      </c>
      <c r="S35" s="304">
        <v>0.70076486720467346</v>
      </c>
      <c r="T35" s="304">
        <v>0.7564096010999356</v>
      </c>
      <c r="U35" s="306"/>
      <c r="V35" s="304">
        <v>1.032757566485351</v>
      </c>
      <c r="W35" s="304">
        <v>0.88280153956359408</v>
      </c>
      <c r="X35" s="304">
        <v>0.82359736392837113</v>
      </c>
      <c r="Y35" s="306"/>
      <c r="Z35" s="304">
        <v>2.1139733335414874</v>
      </c>
      <c r="AA35" s="304">
        <v>1.8335279646209632</v>
      </c>
      <c r="AB35" s="304">
        <v>1.628054783470912</v>
      </c>
      <c r="AC35" s="306"/>
      <c r="AD35" s="304">
        <v>1.3005711216841034</v>
      </c>
      <c r="AE35" s="304">
        <v>1.1153774496687301</v>
      </c>
      <c r="AF35" s="304">
        <v>0.8764626782503504</v>
      </c>
      <c r="AG35" s="306"/>
      <c r="AH35" s="304">
        <v>0.62480315003345954</v>
      </c>
      <c r="AI35" s="304">
        <v>0.46996342181508038</v>
      </c>
      <c r="AJ35" s="304">
        <v>0.33976836974736463</v>
      </c>
      <c r="AK35" s="306"/>
      <c r="AL35" s="304">
        <v>0.10803390650637289</v>
      </c>
      <c r="AM35" s="304">
        <v>0.11865837888253207</v>
      </c>
      <c r="AN35" s="304">
        <v>0.14266176599354621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5.2007012502945562</v>
      </c>
      <c r="C36" s="304">
        <f t="shared" si="64"/>
        <v>4.5517453382417026</v>
      </c>
      <c r="D36" s="304">
        <f t="shared" si="65"/>
        <v>3.8914899576664115</v>
      </c>
      <c r="E36" s="304"/>
      <c r="F36" s="304">
        <v>1.896473415639786E-2</v>
      </c>
      <c r="G36" s="304">
        <v>1.9028824359781336E-2</v>
      </c>
      <c r="H36" s="304">
        <v>2.1419017823556402E-2</v>
      </c>
      <c r="I36" s="304"/>
      <c r="J36" s="304">
        <v>0.26238194694868183</v>
      </c>
      <c r="K36" s="304">
        <v>0.27361596231470109</v>
      </c>
      <c r="L36" s="304">
        <v>0.32221307402875865</v>
      </c>
      <c r="M36" s="304"/>
      <c r="N36" s="304">
        <v>0.92054657323194644</v>
      </c>
      <c r="O36" s="304">
        <v>0.91615395315539316</v>
      </c>
      <c r="P36" s="304">
        <v>1.0039339719608718</v>
      </c>
      <c r="Q36" s="306"/>
      <c r="R36" s="304">
        <v>0.34617280056794292</v>
      </c>
      <c r="S36" s="304">
        <v>0.34395971576906847</v>
      </c>
      <c r="T36" s="304">
        <v>0.37686585236044734</v>
      </c>
      <c r="U36" s="306"/>
      <c r="V36" s="304">
        <v>0.41166145960006534</v>
      </c>
      <c r="W36" s="304">
        <v>0.3886742591765705</v>
      </c>
      <c r="X36" s="304">
        <v>0.40309041886770886</v>
      </c>
      <c r="Y36" s="306"/>
      <c r="Z36" s="304">
        <v>1.1831302748340782</v>
      </c>
      <c r="AA36" s="304">
        <v>1.0383166909034236</v>
      </c>
      <c r="AB36" s="304">
        <v>0.89815253251667382</v>
      </c>
      <c r="AC36" s="306"/>
      <c r="AD36" s="304">
        <v>1.3805115173621028</v>
      </c>
      <c r="AE36" s="304">
        <v>1.1274014608923539</v>
      </c>
      <c r="AF36" s="304">
        <v>0.76527492858190604</v>
      </c>
      <c r="AG36" s="306"/>
      <c r="AH36" s="304">
        <v>0.56677889586516395</v>
      </c>
      <c r="AI36" s="304">
        <v>0.34310777976055395</v>
      </c>
      <c r="AJ36" s="304">
        <v>4.6566017322212355E-2</v>
      </c>
      <c r="AK36" s="306"/>
      <c r="AL36" s="304">
        <v>0.11055304772817726</v>
      </c>
      <c r="AM36" s="304">
        <v>0.10148669190985735</v>
      </c>
      <c r="AN36" s="304">
        <v>5.397414420427564E-2</v>
      </c>
    </row>
    <row r="37" spans="1:40" x14ac:dyDescent="0.2">
      <c r="A37" s="13" t="str">
        <f t="shared" si="63"/>
        <v>Skilled trades occupations</v>
      </c>
      <c r="B37" s="304">
        <f t="shared" si="66"/>
        <v>9.1491044134516049</v>
      </c>
      <c r="C37" s="304">
        <f t="shared" si="64"/>
        <v>8.7319268417786358</v>
      </c>
      <c r="D37" s="304">
        <f t="shared" si="65"/>
        <v>7.3598959390714667</v>
      </c>
      <c r="E37" s="304"/>
      <c r="F37" s="304">
        <v>1.5767778987126422E-2</v>
      </c>
      <c r="G37" s="304">
        <v>1.8941347891339076E-2</v>
      </c>
      <c r="H37" s="304">
        <v>2.616022785948071E-2</v>
      </c>
      <c r="I37" s="304"/>
      <c r="J37" s="304">
        <v>0.27824989599010075</v>
      </c>
      <c r="K37" s="304">
        <v>0.36930460586570374</v>
      </c>
      <c r="L37" s="304">
        <v>0.54972496550420924</v>
      </c>
      <c r="M37" s="304"/>
      <c r="N37" s="304">
        <v>0.5944897356701595</v>
      </c>
      <c r="O37" s="304">
        <v>0.68882999523618982</v>
      </c>
      <c r="P37" s="304">
        <v>0.86164216330634313</v>
      </c>
      <c r="Q37" s="306"/>
      <c r="R37" s="304">
        <v>0.26046755674153083</v>
      </c>
      <c r="S37" s="304">
        <v>0.28068852860819954</v>
      </c>
      <c r="T37" s="304">
        <v>0.28863820448615946</v>
      </c>
      <c r="U37" s="306"/>
      <c r="V37" s="304">
        <v>0.78763390472760531</v>
      </c>
      <c r="W37" s="304">
        <v>0.75363868628826525</v>
      </c>
      <c r="X37" s="304">
        <v>0.7216386268246906</v>
      </c>
      <c r="Y37" s="306"/>
      <c r="Z37" s="304">
        <v>3.4163612351800059</v>
      </c>
      <c r="AA37" s="304">
        <v>3.2174299582143169</v>
      </c>
      <c r="AB37" s="304">
        <v>2.7857140512145993</v>
      </c>
      <c r="AC37" s="306"/>
      <c r="AD37" s="304">
        <v>2.0718125339480555</v>
      </c>
      <c r="AE37" s="304">
        <v>1.8998858444598938</v>
      </c>
      <c r="AF37" s="304">
        <v>1.2439564368844132</v>
      </c>
      <c r="AG37" s="306"/>
      <c r="AH37" s="304">
        <v>1.2799219738561558</v>
      </c>
      <c r="AI37" s="304">
        <v>1.1663653802879528</v>
      </c>
      <c r="AJ37" s="304">
        <v>0.6453599538321072</v>
      </c>
      <c r="AK37" s="306"/>
      <c r="AL37" s="304">
        <v>0.44439979835086357</v>
      </c>
      <c r="AM37" s="304">
        <v>0.33684249492677398</v>
      </c>
      <c r="AN37" s="304">
        <v>0.23706130915946436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0.94081547985399894</v>
      </c>
      <c r="C38" s="304">
        <f t="shared" si="64"/>
        <v>0.99281294199414427</v>
      </c>
      <c r="D38" s="304">
        <f t="shared" si="65"/>
        <v>1.0066406288464156</v>
      </c>
      <c r="E38" s="304"/>
      <c r="F38" s="304">
        <v>2.3270969074719379E-2</v>
      </c>
      <c r="G38" s="304">
        <v>2.5442600105534417E-2</v>
      </c>
      <c r="H38" s="304">
        <v>2.8950607027804415E-2</v>
      </c>
      <c r="I38" s="304"/>
      <c r="J38" s="304">
        <v>2.0266235627248098E-2</v>
      </c>
      <c r="K38" s="304">
        <v>2.2112089399289866E-2</v>
      </c>
      <c r="L38" s="304">
        <v>2.3252629706160488E-2</v>
      </c>
      <c r="M38" s="304"/>
      <c r="N38" s="304">
        <v>0.10737379866494591</v>
      </c>
      <c r="O38" s="304">
        <v>0.10843405006878606</v>
      </c>
      <c r="P38" s="304">
        <v>0.10483455098309354</v>
      </c>
      <c r="Q38" s="306"/>
      <c r="R38" s="304">
        <v>2.7102112797965542E-2</v>
      </c>
      <c r="S38" s="304">
        <v>2.4922275483015836E-2</v>
      </c>
      <c r="T38" s="304">
        <v>2.4243612401885797E-2</v>
      </c>
      <c r="U38" s="306"/>
      <c r="V38" s="304">
        <v>8.051958931539091E-2</v>
      </c>
      <c r="W38" s="304">
        <v>8.530218312585669E-2</v>
      </c>
      <c r="X38" s="304">
        <v>8.4604079276235422E-2</v>
      </c>
      <c r="Y38" s="306"/>
      <c r="Z38" s="304">
        <v>0.13472032182989843</v>
      </c>
      <c r="AA38" s="304">
        <v>0.11813062576495548</v>
      </c>
      <c r="AB38" s="304">
        <v>9.7773481155924616E-2</v>
      </c>
      <c r="AC38" s="306"/>
      <c r="AD38" s="304">
        <v>0.16274105001178982</v>
      </c>
      <c r="AE38" s="304">
        <v>0.1516661973934389</v>
      </c>
      <c r="AF38" s="304">
        <v>0.11723745101783181</v>
      </c>
      <c r="AG38" s="306"/>
      <c r="AH38" s="304">
        <v>0.32513038135399847</v>
      </c>
      <c r="AI38" s="304">
        <v>0.37065651955036827</v>
      </c>
      <c r="AJ38" s="304">
        <v>0.38759028609321983</v>
      </c>
      <c r="AK38" s="306"/>
      <c r="AL38" s="304">
        <v>5.9691021178042328E-2</v>
      </c>
      <c r="AM38" s="304">
        <v>8.6146401102898756E-2</v>
      </c>
      <c r="AN38" s="304">
        <v>0.13815393118425973</v>
      </c>
    </row>
    <row r="39" spans="1:40" x14ac:dyDescent="0.2">
      <c r="A39" s="13" t="str">
        <f t="shared" si="63"/>
        <v>Sales and customer service occupations</v>
      </c>
      <c r="B39" s="304">
        <f t="shared" si="66"/>
        <v>2.0544012145283173</v>
      </c>
      <c r="C39" s="304">
        <f t="shared" si="64"/>
        <v>2.0647202045472266</v>
      </c>
      <c r="D39" s="304">
        <f t="shared" si="65"/>
        <v>2.0092849438104685</v>
      </c>
      <c r="E39" s="304"/>
      <c r="F39" s="304">
        <v>1.4490567567824146E-2</v>
      </c>
      <c r="G39" s="304">
        <v>1.4642245963414773E-2</v>
      </c>
      <c r="H39" s="304">
        <v>1.4448297040034029E-2</v>
      </c>
      <c r="I39" s="304"/>
      <c r="J39" s="304">
        <v>0.154134457964791</v>
      </c>
      <c r="K39" s="304">
        <v>0.16751842140094089</v>
      </c>
      <c r="L39" s="304">
        <v>0.19421475349165887</v>
      </c>
      <c r="M39" s="304"/>
      <c r="N39" s="304">
        <v>0.40978372400083285</v>
      </c>
      <c r="O39" s="304">
        <v>0.43878842679908003</v>
      </c>
      <c r="P39" s="304">
        <v>0.45934624846065536</v>
      </c>
      <c r="Q39" s="306"/>
      <c r="R39" s="304">
        <v>0.12863171636097853</v>
      </c>
      <c r="S39" s="304">
        <v>0.14187635580016905</v>
      </c>
      <c r="T39" s="304">
        <v>0.15094607856534747</v>
      </c>
      <c r="U39" s="306"/>
      <c r="V39" s="304">
        <v>0.14534794858251199</v>
      </c>
      <c r="W39" s="304">
        <v>0.16147393277891295</v>
      </c>
      <c r="X39" s="304">
        <v>0.17080404558950832</v>
      </c>
      <c r="Y39" s="306"/>
      <c r="Z39" s="304">
        <v>0.47188392000346074</v>
      </c>
      <c r="AA39" s="304">
        <v>0.44520397842966403</v>
      </c>
      <c r="AB39" s="304">
        <v>0.4141367030225957</v>
      </c>
      <c r="AC39" s="306"/>
      <c r="AD39" s="304">
        <v>0.37946063757439025</v>
      </c>
      <c r="AE39" s="304">
        <v>0.3644577057876861</v>
      </c>
      <c r="AF39" s="304">
        <v>0.3302597589175077</v>
      </c>
      <c r="AG39" s="306"/>
      <c r="AH39" s="304">
        <v>0.22250200533091616</v>
      </c>
      <c r="AI39" s="304">
        <v>0.17210205030957715</v>
      </c>
      <c r="AJ39" s="304">
        <v>6.5411643803977224E-2</v>
      </c>
      <c r="AK39" s="306"/>
      <c r="AL39" s="304">
        <v>0.12816623714261136</v>
      </c>
      <c r="AM39" s="304">
        <v>0.1586570872777818</v>
      </c>
      <c r="AN39" s="304">
        <v>0.20971741491918391</v>
      </c>
    </row>
    <row r="40" spans="1:40" x14ac:dyDescent="0.2">
      <c r="A40" s="13" t="str">
        <f t="shared" si="63"/>
        <v>Process, plant and machine operatives</v>
      </c>
      <c r="B40" s="304">
        <f t="shared" si="66"/>
        <v>5.7326558406526349</v>
      </c>
      <c r="C40" s="304">
        <f t="shared" si="64"/>
        <v>6.2481020293828129</v>
      </c>
      <c r="D40" s="304">
        <f t="shared" si="65"/>
        <v>5.5684602937308636</v>
      </c>
      <c r="E40" s="304"/>
      <c r="F40" s="304">
        <v>2.2740328431440169E-3</v>
      </c>
      <c r="G40" s="304">
        <v>2.561557749834954E-3</v>
      </c>
      <c r="H40" s="304">
        <v>2.7579413135806977E-3</v>
      </c>
      <c r="I40" s="304"/>
      <c r="J40" s="304">
        <v>8.6205391871377657E-2</v>
      </c>
      <c r="K40" s="304">
        <v>0.13132843518813037</v>
      </c>
      <c r="L40" s="304">
        <v>0.18292678089158249</v>
      </c>
      <c r="M40" s="304"/>
      <c r="N40" s="304">
        <v>0.21459964272606749</v>
      </c>
      <c r="O40" s="304">
        <v>0.27551154227596575</v>
      </c>
      <c r="P40" s="304">
        <v>0.35198180561648451</v>
      </c>
      <c r="Q40" s="306"/>
      <c r="R40" s="305">
        <v>0.13068049350055413</v>
      </c>
      <c r="S40" s="305">
        <v>0.15970611394110576</v>
      </c>
      <c r="T40" s="305">
        <v>0.18466479037571817</v>
      </c>
      <c r="U40" s="306"/>
      <c r="V40" s="305">
        <v>0.24991305863728144</v>
      </c>
      <c r="W40" s="305">
        <v>0.32116648432851086</v>
      </c>
      <c r="X40" s="305">
        <v>0.36817324032231458</v>
      </c>
      <c r="Y40" s="306"/>
      <c r="Z40" s="305">
        <v>1.458000889648712</v>
      </c>
      <c r="AA40" s="305">
        <v>1.7672576126924244</v>
      </c>
      <c r="AB40" s="305">
        <v>1.884562475920377</v>
      </c>
      <c r="AC40" s="306"/>
      <c r="AD40" s="305">
        <v>1.7966430480464333</v>
      </c>
      <c r="AE40" s="305">
        <v>2.0851048907977336</v>
      </c>
      <c r="AF40" s="305">
        <v>1.8884754527298142</v>
      </c>
      <c r="AG40" s="306"/>
      <c r="AH40" s="305">
        <v>1.2891029572740209</v>
      </c>
      <c r="AI40" s="305">
        <v>1.2208216751119165</v>
      </c>
      <c r="AJ40" s="305">
        <v>0.474775991479362</v>
      </c>
      <c r="AK40" s="306"/>
      <c r="AL40" s="305">
        <v>0.50523632610504388</v>
      </c>
      <c r="AM40" s="305">
        <v>0.28464371729719029</v>
      </c>
      <c r="AN40" s="305">
        <v>0.23014181508163037</v>
      </c>
    </row>
    <row r="41" spans="1:40" x14ac:dyDescent="0.2">
      <c r="A41" s="39" t="str">
        <f t="shared" si="63"/>
        <v>Elementary occupations</v>
      </c>
      <c r="B41" s="307">
        <f t="shared" si="66"/>
        <v>2.9511051131948425</v>
      </c>
      <c r="C41" s="307">
        <f t="shared" si="64"/>
        <v>2.5379764958552804</v>
      </c>
      <c r="D41" s="307">
        <f>SUM(H41,L41,P41,T41,X41,AB41,AF41,AJ41,AN41)</f>
        <v>2.122498040999659</v>
      </c>
      <c r="E41" s="307"/>
      <c r="F41" s="307">
        <v>1.0104850169850958E-2</v>
      </c>
      <c r="G41" s="307">
        <v>1.14013454294113E-2</v>
      </c>
      <c r="H41" s="307">
        <v>1.3494453556006073E-2</v>
      </c>
      <c r="I41" s="307"/>
      <c r="J41" s="307">
        <v>4.7740554481070147E-2</v>
      </c>
      <c r="K41" s="307">
        <v>5.2098256730263748E-2</v>
      </c>
      <c r="L41" s="307">
        <v>6.3343044525160735E-2</v>
      </c>
      <c r="M41" s="307"/>
      <c r="N41" s="307">
        <v>0.15689313200123348</v>
      </c>
      <c r="O41" s="307">
        <v>0.15481415166563584</v>
      </c>
      <c r="P41" s="307">
        <v>0.1712629637649159</v>
      </c>
      <c r="Q41" s="308"/>
      <c r="R41" s="307">
        <v>9.2155189526890752E-2</v>
      </c>
      <c r="S41" s="307">
        <v>8.5213729363828636E-2</v>
      </c>
      <c r="T41" s="307">
        <v>9.7452290512143214E-2</v>
      </c>
      <c r="U41" s="308"/>
      <c r="V41" s="307">
        <v>8.1511904684678602E-2</v>
      </c>
      <c r="W41" s="307">
        <v>7.8309237323535438E-2</v>
      </c>
      <c r="X41" s="307">
        <v>8.01507812157113E-2</v>
      </c>
      <c r="Y41" s="308"/>
      <c r="Z41" s="307">
        <v>0.46761170826112231</v>
      </c>
      <c r="AA41" s="307">
        <v>0.39358980747552585</v>
      </c>
      <c r="AB41" s="307">
        <v>0.35648352187039289</v>
      </c>
      <c r="AC41" s="308"/>
      <c r="AD41" s="307">
        <v>0.75013229461929254</v>
      </c>
      <c r="AE41" s="307">
        <v>0.62491474890838872</v>
      </c>
      <c r="AF41" s="307">
        <v>0.47480887950355155</v>
      </c>
      <c r="AG41" s="308"/>
      <c r="AH41" s="307">
        <v>0.99777007068070089</v>
      </c>
      <c r="AI41" s="307">
        <v>0.88850732809169219</v>
      </c>
      <c r="AJ41" s="307">
        <v>0.69178468271188198</v>
      </c>
      <c r="AK41" s="308"/>
      <c r="AL41" s="307">
        <v>0.34718540877000265</v>
      </c>
      <c r="AM41" s="307">
        <v>0.2491278908669986</v>
      </c>
      <c r="AN41" s="307">
        <v>0.17371742333989565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Dorset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58.754999999999896</v>
      </c>
      <c r="C50" s="305">
        <f>SUM(C51:C59)</f>
        <v>63.732000000000177</v>
      </c>
      <c r="D50" s="305">
        <f>SUM(D51:D59)</f>
        <v>70.472999999999985</v>
      </c>
      <c r="E50" s="304"/>
      <c r="F50" s="305">
        <f>SUM(F51:F59)</f>
        <v>0.24280220237476988</v>
      </c>
      <c r="G50" s="305">
        <f>SUM(G51:G59)</f>
        <v>0.30613128074935736</v>
      </c>
      <c r="H50" s="305">
        <f>SUM(H51:H59)</f>
        <v>0.4760377128675925</v>
      </c>
      <c r="I50" s="304"/>
      <c r="J50" s="305">
        <f>SUM(J51:J59)</f>
        <v>3.7509070443576902</v>
      </c>
      <c r="K50" s="305">
        <f>SUM(K51:K59)</f>
        <v>4.7615281545933295</v>
      </c>
      <c r="L50" s="305">
        <f>SUM(L51:L59)</f>
        <v>7.129645385398871</v>
      </c>
      <c r="M50" s="304"/>
      <c r="N50" s="305">
        <f>SUM(N51:N59)</f>
        <v>6.4370895272891948</v>
      </c>
      <c r="O50" s="305">
        <f>SUM(O51:O59)</f>
        <v>7.1224013296987581</v>
      </c>
      <c r="P50" s="305">
        <f>SUM(P51:P59)</f>
        <v>8.8644411563666221</v>
      </c>
      <c r="Q50" s="304"/>
      <c r="R50" s="305">
        <f>SUM(R51:R59)</f>
        <v>2.2806512323053751</v>
      </c>
      <c r="S50" s="305">
        <f>SUM(S51:S59)</f>
        <v>2.4890903649004987</v>
      </c>
      <c r="T50" s="305">
        <f>SUM(T51:T59)</f>
        <v>3.2358540410316095</v>
      </c>
      <c r="U50" s="304"/>
      <c r="V50" s="305">
        <f>SUM(V51:V59)</f>
        <v>4.7369383098979956</v>
      </c>
      <c r="W50" s="305">
        <f>SUM(W51:W59)</f>
        <v>4.9814659871376534</v>
      </c>
      <c r="X50" s="305">
        <f>SUM(X51:X59)</f>
        <v>6.0315289404298849</v>
      </c>
      <c r="Y50" s="304"/>
      <c r="Z50" s="305">
        <f>SUM(Z51:Z59)</f>
        <v>17.386047153355538</v>
      </c>
      <c r="AA50" s="305">
        <f>SUM(AA51:AA59)</f>
        <v>18.391693886426541</v>
      </c>
      <c r="AB50" s="305">
        <f>SUM(AB51:AB59)</f>
        <v>20.208650415816582</v>
      </c>
      <c r="AC50" s="304"/>
      <c r="AD50" s="305">
        <f>SUM(AD51:AD59)</f>
        <v>13.37032330354627</v>
      </c>
      <c r="AE50" s="305">
        <f>SUM(AE51:AE59)</f>
        <v>14.681651421446309</v>
      </c>
      <c r="AF50" s="305">
        <f>SUM(AF51:AF59)</f>
        <v>15.372774578813747</v>
      </c>
      <c r="AG50" s="304"/>
      <c r="AH50" s="305">
        <f>SUM(AH51:AH59)</f>
        <v>7.996756583784995</v>
      </c>
      <c r="AI50" s="305">
        <f>SUM(AI51:AI59)</f>
        <v>8.7642692797726891</v>
      </c>
      <c r="AJ50" s="305">
        <f>SUM(AJ51:AJ59)</f>
        <v>7.767149711210763</v>
      </c>
      <c r="AK50" s="304"/>
      <c r="AL50" s="305">
        <f>SUM(AL51:AL59)</f>
        <v>2.5534846430880678</v>
      </c>
      <c r="AM50" s="305">
        <f>SUM(AM51:AM59)</f>
        <v>2.2337682952750444</v>
      </c>
      <c r="AN50" s="305">
        <f>SUM(AN51:AN59)</f>
        <v>1.3869180580642977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8.9278514463250147</v>
      </c>
      <c r="C51" s="304">
        <f t="shared" ref="C51:D51" si="68">SUM(G51,K51,O51,S51,W51,AA51,AE51,AI51,AM51)</f>
        <v>9.1080434752362223</v>
      </c>
      <c r="D51" s="304">
        <f t="shared" si="68"/>
        <v>10.96102380431372</v>
      </c>
      <c r="E51" s="304"/>
      <c r="F51" s="304">
        <v>5.2965839229357825E-2</v>
      </c>
      <c r="G51" s="304">
        <v>6.8621171906850534E-2</v>
      </c>
      <c r="H51" s="304">
        <v>0.10931760149182236</v>
      </c>
      <c r="I51" s="304"/>
      <c r="J51" s="304">
        <v>1.0582586801299634</v>
      </c>
      <c r="K51" s="304">
        <v>1.2828585422276717</v>
      </c>
      <c r="L51" s="304">
        <v>1.9956324828895329</v>
      </c>
      <c r="M51" s="304"/>
      <c r="N51" s="304">
        <v>1.6662341757817694</v>
      </c>
      <c r="O51" s="304">
        <v>1.7107752644250653</v>
      </c>
      <c r="P51" s="304">
        <v>2.0515512200271204</v>
      </c>
      <c r="Q51" s="304"/>
      <c r="R51" s="304">
        <v>0.44095383655922121</v>
      </c>
      <c r="S51" s="304">
        <v>0.4109234465522662</v>
      </c>
      <c r="T51" s="304">
        <v>0.45541243989780028</v>
      </c>
      <c r="U51" s="304"/>
      <c r="V51" s="304">
        <v>1.0944683754786471</v>
      </c>
      <c r="W51" s="304">
        <v>1.0592816678385171</v>
      </c>
      <c r="X51" s="304">
        <v>1.2895637391140002</v>
      </c>
      <c r="Y51" s="304"/>
      <c r="Z51" s="304">
        <v>2.2411690167327221</v>
      </c>
      <c r="AA51" s="304">
        <v>2.1441034206296621</v>
      </c>
      <c r="AB51" s="304">
        <v>2.6214819251508796</v>
      </c>
      <c r="AC51" s="304"/>
      <c r="AD51" s="304">
        <v>1.3400973469885702</v>
      </c>
      <c r="AE51" s="304">
        <v>1.3006181532545278</v>
      </c>
      <c r="AF51" s="304">
        <v>1.333183143924533</v>
      </c>
      <c r="AG51" s="304"/>
      <c r="AH51" s="304">
        <v>0.76256525037707568</v>
      </c>
      <c r="AI51" s="304">
        <v>0.77246971586872826</v>
      </c>
      <c r="AJ51" s="304">
        <v>0.65871917280724379</v>
      </c>
      <c r="AK51" s="304"/>
      <c r="AL51" s="304">
        <v>0.27113892504768738</v>
      </c>
      <c r="AM51" s="304">
        <v>0.35839209253293247</v>
      </c>
      <c r="AN51" s="304">
        <v>0.4461620790107888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8.3183182462356733</v>
      </c>
      <c r="C52" s="304">
        <f t="shared" ref="C52:C59" si="70">SUM(G52,K52,O52,S52,W52,AA52,AE52,AI52,AM52)</f>
        <v>9.4378089360341573</v>
      </c>
      <c r="D52" s="304">
        <f t="shared" ref="D52:D59" si="71">SUM(H52,L52,P52,T52,X52,AB52,AF52,AJ52,AN52)</f>
        <v>11.631102544972155</v>
      </c>
      <c r="E52" s="304"/>
      <c r="F52" s="304">
        <v>9.756317978984777E-2</v>
      </c>
      <c r="G52" s="304">
        <v>0.11394335325470861</v>
      </c>
      <c r="H52" s="304">
        <v>0.15648352429420859</v>
      </c>
      <c r="I52" s="304"/>
      <c r="J52" s="304">
        <v>1.5116758515535684</v>
      </c>
      <c r="K52" s="304">
        <v>1.9898457118337056</v>
      </c>
      <c r="L52" s="304">
        <v>2.9584000097847012</v>
      </c>
      <c r="M52" s="304"/>
      <c r="N52" s="304">
        <v>1.9143968954572559</v>
      </c>
      <c r="O52" s="304">
        <v>2.0222962909059219</v>
      </c>
      <c r="P52" s="304">
        <v>2.2807133452448287</v>
      </c>
      <c r="Q52" s="304"/>
      <c r="R52" s="304">
        <v>0.26091821571475587</v>
      </c>
      <c r="S52" s="304">
        <v>0.23670056530646774</v>
      </c>
      <c r="T52" s="304">
        <v>0.29976145707565927</v>
      </c>
      <c r="U52" s="304"/>
      <c r="V52" s="304">
        <v>0.74745419311443739</v>
      </c>
      <c r="W52" s="304">
        <v>0.64833509950218438</v>
      </c>
      <c r="X52" s="304">
        <v>0.50090166146786874</v>
      </c>
      <c r="Y52" s="304"/>
      <c r="Z52" s="304">
        <v>2.1006015694452649</v>
      </c>
      <c r="AA52" s="304">
        <v>2.4657871059637775</v>
      </c>
      <c r="AB52" s="304">
        <v>3.3369125425589834</v>
      </c>
      <c r="AC52" s="304"/>
      <c r="AD52" s="304">
        <v>1.1062972479259598</v>
      </c>
      <c r="AE52" s="304">
        <v>1.2611903019364346</v>
      </c>
      <c r="AF52" s="304">
        <v>1.4151535071545325</v>
      </c>
      <c r="AG52" s="304"/>
      <c r="AH52" s="304">
        <v>0.43218202722816873</v>
      </c>
      <c r="AI52" s="304">
        <v>0.50426342366042298</v>
      </c>
      <c r="AJ52" s="304">
        <v>0.46424953103003097</v>
      </c>
      <c r="AK52" s="304"/>
      <c r="AL52" s="304">
        <v>0.14722906600641375</v>
      </c>
      <c r="AM52" s="304">
        <v>0.19544708367053534</v>
      </c>
      <c r="AN52" s="304">
        <v>0.21852696636134231</v>
      </c>
    </row>
    <row r="53" spans="1:40" x14ac:dyDescent="0.2">
      <c r="A53" s="13" t="str">
        <f t="shared" si="67"/>
        <v>Associate professional occupations</v>
      </c>
      <c r="B53" s="304">
        <f t="shared" si="69"/>
        <v>4.5936910220959666</v>
      </c>
      <c r="C53" s="304">
        <f t="shared" si="70"/>
        <v>4.6012938394580152</v>
      </c>
      <c r="D53" s="304">
        <f t="shared" si="71"/>
        <v>5.4053548041126644</v>
      </c>
      <c r="E53" s="304"/>
      <c r="F53" s="304">
        <v>1.432361262252258E-2</v>
      </c>
      <c r="G53" s="304">
        <v>1.6566914405370229E-2</v>
      </c>
      <c r="H53" s="304">
        <v>2.6827049831377795E-2</v>
      </c>
      <c r="I53" s="304"/>
      <c r="J53" s="304">
        <v>0.4640780500926579</v>
      </c>
      <c r="K53" s="304">
        <v>0.53714610326650458</v>
      </c>
      <c r="L53" s="304">
        <v>0.79414540742915318</v>
      </c>
      <c r="M53" s="304"/>
      <c r="N53" s="304">
        <v>0.80186413008210189</v>
      </c>
      <c r="O53" s="304">
        <v>0.8097783782023189</v>
      </c>
      <c r="P53" s="304">
        <v>0.9616268563687681</v>
      </c>
      <c r="Q53" s="304"/>
      <c r="R53" s="304">
        <v>0.37900406871149284</v>
      </c>
      <c r="S53" s="304">
        <v>0.41745529279199595</v>
      </c>
      <c r="T53" s="304">
        <v>0.54601272509670074</v>
      </c>
      <c r="U53" s="304"/>
      <c r="V53" s="304">
        <v>0.67157681103736899</v>
      </c>
      <c r="W53" s="304">
        <v>0.61652144055982971</v>
      </c>
      <c r="X53" s="304">
        <v>0.70997406432282717</v>
      </c>
      <c r="Y53" s="304"/>
      <c r="Z53" s="304">
        <v>0.90588990110313317</v>
      </c>
      <c r="AA53" s="304">
        <v>0.78278959425726502</v>
      </c>
      <c r="AB53" s="304">
        <v>0.80730617145838623</v>
      </c>
      <c r="AC53" s="304"/>
      <c r="AD53" s="304">
        <v>0.76469090074745427</v>
      </c>
      <c r="AE53" s="304">
        <v>0.78320177085689691</v>
      </c>
      <c r="AF53" s="304">
        <v>0.86914602660127482</v>
      </c>
      <c r="AG53" s="304"/>
      <c r="AH53" s="304">
        <v>0.50655398697505571</v>
      </c>
      <c r="AI53" s="304">
        <v>0.55548943130314321</v>
      </c>
      <c r="AJ53" s="304">
        <v>0.53766067939134909</v>
      </c>
      <c r="AK53" s="304"/>
      <c r="AL53" s="304">
        <v>8.5709560724179845E-2</v>
      </c>
      <c r="AM53" s="304">
        <v>8.2344913814690224E-2</v>
      </c>
      <c r="AN53" s="304">
        <v>0.15265582361282695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5.2897858223663032</v>
      </c>
      <c r="C54" s="304">
        <f t="shared" si="70"/>
        <v>5.405456961496232</v>
      </c>
      <c r="D54" s="304">
        <f t="shared" si="71"/>
        <v>5.3719033993211225</v>
      </c>
      <c r="E54" s="304"/>
      <c r="F54" s="304">
        <v>5.3684262134745225E-2</v>
      </c>
      <c r="G54" s="304">
        <v>7.1101898886508641E-2</v>
      </c>
      <c r="H54" s="304">
        <v>0.12665009266154589</v>
      </c>
      <c r="I54" s="304"/>
      <c r="J54" s="304">
        <v>0.28352564960191812</v>
      </c>
      <c r="K54" s="304">
        <v>0.38724503988120434</v>
      </c>
      <c r="L54" s="304">
        <v>0.52646767161103147</v>
      </c>
      <c r="M54" s="304"/>
      <c r="N54" s="304">
        <v>0.86748792622110871</v>
      </c>
      <c r="O54" s="304">
        <v>1.0920721011958447</v>
      </c>
      <c r="P54" s="304">
        <v>1.6079985154777656</v>
      </c>
      <c r="Q54" s="304"/>
      <c r="R54" s="304">
        <v>0.51644423875809176</v>
      </c>
      <c r="S54" s="304">
        <v>0.58512847776408927</v>
      </c>
      <c r="T54" s="304">
        <v>0.81347428170311931</v>
      </c>
      <c r="U54" s="304"/>
      <c r="V54" s="304">
        <v>0.37195793149055906</v>
      </c>
      <c r="W54" s="304">
        <v>0.44236757128525384</v>
      </c>
      <c r="X54" s="304">
        <v>0.65192265666026017</v>
      </c>
      <c r="Y54" s="304"/>
      <c r="Z54" s="304">
        <v>0.95377339715883291</v>
      </c>
      <c r="AA54" s="304">
        <v>0.84451563703101207</v>
      </c>
      <c r="AB54" s="304">
        <v>0.4315291800250643</v>
      </c>
      <c r="AC54" s="304"/>
      <c r="AD54" s="304">
        <v>0.83199894714428835</v>
      </c>
      <c r="AE54" s="304">
        <v>0.6934702615545234</v>
      </c>
      <c r="AF54" s="304">
        <v>0.32904459864152091</v>
      </c>
      <c r="AG54" s="304"/>
      <c r="AH54" s="304">
        <v>1.1801128640378051</v>
      </c>
      <c r="AI54" s="304">
        <v>1.2585395183994739</v>
      </c>
      <c r="AJ54" s="304">
        <v>0.87798992790406705</v>
      </c>
      <c r="AK54" s="304"/>
      <c r="AL54" s="304">
        <v>0.23080060581895401</v>
      </c>
      <c r="AM54" s="304">
        <v>3.1016455498322149E-2</v>
      </c>
      <c r="AN54" s="304">
        <v>6.826474636747612E-3</v>
      </c>
    </row>
    <row r="55" spans="1:40" x14ac:dyDescent="0.2">
      <c r="A55" s="13" t="str">
        <f t="shared" si="67"/>
        <v>Skilled trades occupations</v>
      </c>
      <c r="B55" s="304">
        <f t="shared" si="69"/>
        <v>22.824036213515289</v>
      </c>
      <c r="C55" s="304">
        <f t="shared" si="70"/>
        <v>25.041553999472214</v>
      </c>
      <c r="D55" s="304">
        <f t="shared" si="71"/>
        <v>25.88093439253684</v>
      </c>
      <c r="E55" s="304"/>
      <c r="F55" s="304">
        <v>4.6072076644996214E-3</v>
      </c>
      <c r="G55" s="304">
        <v>5.4518020914166342E-3</v>
      </c>
      <c r="H55" s="304">
        <v>7.2443812619722202E-3</v>
      </c>
      <c r="I55" s="304"/>
      <c r="J55" s="304">
        <v>0.24905319058064077</v>
      </c>
      <c r="K55" s="304">
        <v>0.32274610358019823</v>
      </c>
      <c r="L55" s="304">
        <v>0.48799417878783585</v>
      </c>
      <c r="M55" s="304"/>
      <c r="N55" s="304">
        <v>0.81545704736446123</v>
      </c>
      <c r="O55" s="304">
        <v>1.0271719706103688</v>
      </c>
      <c r="P55" s="304">
        <v>1.3581270808938326</v>
      </c>
      <c r="Q55" s="304"/>
      <c r="R55" s="304">
        <v>0.50850263923862482</v>
      </c>
      <c r="S55" s="304">
        <v>0.60867417038614757</v>
      </c>
      <c r="T55" s="304">
        <v>0.78790529169347656</v>
      </c>
      <c r="U55" s="304"/>
      <c r="V55" s="304">
        <v>1.3704943994444563</v>
      </c>
      <c r="W55" s="304">
        <v>1.6141433464822821</v>
      </c>
      <c r="X55" s="304">
        <v>2.1098751355481249</v>
      </c>
      <c r="Y55" s="304"/>
      <c r="Z55" s="304">
        <v>8.6711070484879453</v>
      </c>
      <c r="AA55" s="304">
        <v>9.0387518627152001</v>
      </c>
      <c r="AB55" s="304">
        <v>8.8682745655339907</v>
      </c>
      <c r="AC55" s="304"/>
      <c r="AD55" s="304">
        <v>6.8500704527535143</v>
      </c>
      <c r="AE55" s="304">
        <v>7.6797416893813173</v>
      </c>
      <c r="AF55" s="304">
        <v>8.1249997538299965</v>
      </c>
      <c r="AG55" s="304"/>
      <c r="AH55" s="304">
        <v>3.1578193508487211</v>
      </c>
      <c r="AI55" s="304">
        <v>3.6445321853934165</v>
      </c>
      <c r="AJ55" s="304">
        <v>3.8676857147519295</v>
      </c>
      <c r="AK55" s="304"/>
      <c r="AL55" s="304">
        <v>1.1969248771324232</v>
      </c>
      <c r="AM55" s="304">
        <v>1.1003408688318677</v>
      </c>
      <c r="AN55" s="304">
        <v>0.26882829023568233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0.22170945631714639</v>
      </c>
      <c r="C56" s="304">
        <f t="shared" si="70"/>
        <v>0.23850776778957503</v>
      </c>
      <c r="D56" s="304">
        <f t="shared" si="71"/>
        <v>0.27265956711247802</v>
      </c>
      <c r="E56" s="304"/>
      <c r="F56" s="304">
        <v>2.5986268702356887E-4</v>
      </c>
      <c r="G56" s="304">
        <v>2.2812072021426174E-4</v>
      </c>
      <c r="H56" s="304">
        <v>3.0687066545125751E-4</v>
      </c>
      <c r="I56" s="304"/>
      <c r="J56" s="304">
        <v>7.2911907520520529E-3</v>
      </c>
      <c r="K56" s="304">
        <v>8.8842331491332405E-3</v>
      </c>
      <c r="L56" s="304">
        <v>1.1212276485048488E-2</v>
      </c>
      <c r="M56" s="304"/>
      <c r="N56" s="304">
        <v>1.0218661414914634E-2</v>
      </c>
      <c r="O56" s="304">
        <v>1.0551303119245443E-2</v>
      </c>
      <c r="P56" s="304">
        <v>1.199358119977488E-2</v>
      </c>
      <c r="Q56" s="304"/>
      <c r="R56" s="304">
        <v>1.8837792741858805E-3</v>
      </c>
      <c r="S56" s="304">
        <v>2.2220298256456677E-3</v>
      </c>
      <c r="T56" s="304">
        <v>2.7173290972934824E-3</v>
      </c>
      <c r="U56" s="304"/>
      <c r="V56" s="304">
        <v>7.2463631406442259E-3</v>
      </c>
      <c r="W56" s="304">
        <v>7.4948079800043936E-3</v>
      </c>
      <c r="X56" s="304">
        <v>8.9127273736362891E-3</v>
      </c>
      <c r="Y56" s="304"/>
      <c r="Z56" s="304">
        <v>6.5950662249220041E-2</v>
      </c>
      <c r="AA56" s="304">
        <v>7.958964857105362E-2</v>
      </c>
      <c r="AB56" s="304">
        <v>0.10314820198242465</v>
      </c>
      <c r="AC56" s="304"/>
      <c r="AD56" s="304">
        <v>1.3352714567962326E-2</v>
      </c>
      <c r="AE56" s="304">
        <v>1.3228197838729999E-2</v>
      </c>
      <c r="AF56" s="304">
        <v>1.5211278689282072E-2</v>
      </c>
      <c r="AG56" s="304"/>
      <c r="AH56" s="304">
        <v>6.4820977613294792E-2</v>
      </c>
      <c r="AI56" s="304">
        <v>6.0038763591547251E-2</v>
      </c>
      <c r="AJ56" s="304">
        <v>6.2428491134031976E-2</v>
      </c>
      <c r="AK56" s="304"/>
      <c r="AL56" s="304">
        <v>5.068524461784886E-2</v>
      </c>
      <c r="AM56" s="304">
        <v>5.6270662994001165E-2</v>
      </c>
      <c r="AN56" s="304">
        <v>5.6728810485534929E-2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0.99518393141133643</v>
      </c>
      <c r="C57" s="304">
        <f t="shared" si="70"/>
        <v>1.1819294415838646</v>
      </c>
      <c r="D57" s="304">
        <f t="shared" si="71"/>
        <v>1.3170588370578764</v>
      </c>
      <c r="E57" s="304"/>
      <c r="F57" s="304">
        <v>3.5706388751460855E-3</v>
      </c>
      <c r="G57" s="304">
        <v>5.3255345307836521E-3</v>
      </c>
      <c r="H57" s="304">
        <v>8.4771752718629714E-3</v>
      </c>
      <c r="I57" s="304"/>
      <c r="J57" s="304">
        <v>7.2356196515671295E-2</v>
      </c>
      <c r="K57" s="304">
        <v>8.1748546230299896E-2</v>
      </c>
      <c r="L57" s="304">
        <v>9.9833791041081199E-2</v>
      </c>
      <c r="M57" s="304"/>
      <c r="N57" s="304">
        <v>0.18574479468816565</v>
      </c>
      <c r="O57" s="304">
        <v>0.23372250158810948</v>
      </c>
      <c r="P57" s="304">
        <v>0.29477709547012965</v>
      </c>
      <c r="Q57" s="304"/>
      <c r="R57" s="304">
        <v>4.7865886224283186E-2</v>
      </c>
      <c r="S57" s="304">
        <v>6.256925589289232E-2</v>
      </c>
      <c r="T57" s="304">
        <v>8.0440400200710471E-2</v>
      </c>
      <c r="U57" s="304"/>
      <c r="V57" s="304">
        <v>5.9675251378788638E-2</v>
      </c>
      <c r="W57" s="304">
        <v>7.4227239298859715E-2</v>
      </c>
      <c r="X57" s="304">
        <v>9.3684705097193038E-2</v>
      </c>
      <c r="Y57" s="304"/>
      <c r="Z57" s="304">
        <v>0.38023873011124537</v>
      </c>
      <c r="AA57" s="304">
        <v>0.43738363237739941</v>
      </c>
      <c r="AB57" s="304">
        <v>0.53673346981603143</v>
      </c>
      <c r="AC57" s="304"/>
      <c r="AD57" s="304">
        <v>5.7829580480381379E-2</v>
      </c>
      <c r="AE57" s="304">
        <v>4.6626763608142822E-2</v>
      </c>
      <c r="AF57" s="304">
        <v>2.9744464954269526E-2</v>
      </c>
      <c r="AG57" s="304"/>
      <c r="AH57" s="304">
        <v>0.10357127717307613</v>
      </c>
      <c r="AI57" s="304">
        <v>0.12342043834782461</v>
      </c>
      <c r="AJ57" s="304">
        <v>2.489049811823861E-2</v>
      </c>
      <c r="AK57" s="304"/>
      <c r="AL57" s="304">
        <v>8.4331575964578728E-2</v>
      </c>
      <c r="AM57" s="304">
        <v>0.11690552970955267</v>
      </c>
      <c r="AN57" s="304">
        <v>0.14847723708835964</v>
      </c>
    </row>
    <row r="58" spans="1:40" x14ac:dyDescent="0.2">
      <c r="A58" s="13" t="str">
        <f t="shared" si="67"/>
        <v>Process, plant and machine operatives</v>
      </c>
      <c r="B58" s="304">
        <f t="shared" si="69"/>
        <v>4.4384018299523413</v>
      </c>
      <c r="C58" s="304">
        <f t="shared" si="70"/>
        <v>5.5118720957008129</v>
      </c>
      <c r="D58" s="304">
        <f t="shared" si="71"/>
        <v>6.0707364369316696</v>
      </c>
      <c r="E58" s="304"/>
      <c r="F58" s="304">
        <v>1.545741107245681E-2</v>
      </c>
      <c r="G58" s="304">
        <v>2.434330019218801E-2</v>
      </c>
      <c r="H58" s="304">
        <v>4.0002599372641931E-2</v>
      </c>
      <c r="I58" s="304"/>
      <c r="J58" s="304">
        <v>5.9453798224698345E-2</v>
      </c>
      <c r="K58" s="304">
        <v>9.133218099978406E-2</v>
      </c>
      <c r="L58" s="304">
        <v>0.16121660273171162</v>
      </c>
      <c r="M58" s="304"/>
      <c r="N58" s="304">
        <v>9.0372306462267141E-2</v>
      </c>
      <c r="O58" s="304">
        <v>0.12239836956291816</v>
      </c>
      <c r="P58" s="304">
        <v>0.19405862608394436</v>
      </c>
      <c r="Q58" s="304"/>
      <c r="R58" s="304">
        <v>0.10541394905027654</v>
      </c>
      <c r="S58" s="304">
        <v>0.14477914316279233</v>
      </c>
      <c r="T58" s="304">
        <v>0.22930057388689223</v>
      </c>
      <c r="U58" s="304"/>
      <c r="V58" s="304">
        <v>0.24692011234094616</v>
      </c>
      <c r="W58" s="304">
        <v>0.32181791797215437</v>
      </c>
      <c r="X58" s="304">
        <v>0.42556930801036458</v>
      </c>
      <c r="Y58" s="304"/>
      <c r="Z58" s="304">
        <v>1.2244749516390405</v>
      </c>
      <c r="AA58" s="304">
        <v>1.599133446149976</v>
      </c>
      <c r="AB58" s="304">
        <v>2.0769553039959883</v>
      </c>
      <c r="AC58" s="304"/>
      <c r="AD58" s="304">
        <v>1.5070552072032479</v>
      </c>
      <c r="AE58" s="304">
        <v>1.9543771533013092</v>
      </c>
      <c r="AF58" s="304">
        <v>2.2248915684921386</v>
      </c>
      <c r="AG58" s="304"/>
      <c r="AH58" s="304">
        <v>0.96542805805751319</v>
      </c>
      <c r="AI58" s="304">
        <v>1.0316446003534785</v>
      </c>
      <c r="AJ58" s="304">
        <v>0.6553734723229413</v>
      </c>
      <c r="AK58" s="304"/>
      <c r="AL58" s="304">
        <v>0.22382603590189482</v>
      </c>
      <c r="AM58" s="304">
        <v>0.22204598400621264</v>
      </c>
      <c r="AN58" s="304">
        <v>6.336838203504723E-2</v>
      </c>
    </row>
    <row r="59" spans="1:40" x14ac:dyDescent="0.2">
      <c r="A59" s="13" t="str">
        <f t="shared" si="67"/>
        <v>Elementary occupations</v>
      </c>
      <c r="B59" s="304">
        <f t="shared" si="69"/>
        <v>3.1460220317808307</v>
      </c>
      <c r="C59" s="304">
        <f t="shared" si="70"/>
        <v>3.2055334832290838</v>
      </c>
      <c r="D59" s="304">
        <f t="shared" si="71"/>
        <v>3.5622262136414462</v>
      </c>
      <c r="E59" s="304"/>
      <c r="F59" s="304">
        <v>3.7018829917037611E-4</v>
      </c>
      <c r="G59" s="304">
        <v>5.4918476131674443E-4</v>
      </c>
      <c r="H59" s="304">
        <v>7.2841801670942474E-4</v>
      </c>
      <c r="I59" s="304"/>
      <c r="J59" s="304">
        <v>4.5214436906520515E-2</v>
      </c>
      <c r="K59" s="304">
        <v>5.9721693424827506E-2</v>
      </c>
      <c r="L59" s="304">
        <v>9.4742964638777169E-2</v>
      </c>
      <c r="M59" s="304"/>
      <c r="N59" s="304">
        <v>8.5313589817150412E-2</v>
      </c>
      <c r="O59" s="304">
        <v>9.3635150088964419E-2</v>
      </c>
      <c r="P59" s="304">
        <v>0.10359483560045983</v>
      </c>
      <c r="Q59" s="304"/>
      <c r="R59" s="304">
        <v>1.9664618774442828E-2</v>
      </c>
      <c r="S59" s="304">
        <v>2.0637983218201303E-2</v>
      </c>
      <c r="T59" s="304">
        <v>2.0829542379957319E-2</v>
      </c>
      <c r="U59" s="304"/>
      <c r="V59" s="304">
        <v>0.16714487247214721</v>
      </c>
      <c r="W59" s="304">
        <v>0.19727689621856836</v>
      </c>
      <c r="X59" s="304">
        <v>0.24112494283560978</v>
      </c>
      <c r="Y59" s="304"/>
      <c r="Z59" s="304">
        <v>0.84284187642813568</v>
      </c>
      <c r="AA59" s="304">
        <v>0.99963953873119438</v>
      </c>
      <c r="AB59" s="304">
        <v>1.4263090552948348</v>
      </c>
      <c r="AC59" s="304"/>
      <c r="AD59" s="304">
        <v>0.89893090573489254</v>
      </c>
      <c r="AE59" s="304">
        <v>0.94919712971442638</v>
      </c>
      <c r="AF59" s="304">
        <v>1.0314002365261994</v>
      </c>
      <c r="AG59" s="304"/>
      <c r="AH59" s="304">
        <v>0.82370279147428394</v>
      </c>
      <c r="AI59" s="304">
        <v>0.81387120285465431</v>
      </c>
      <c r="AJ59" s="304">
        <v>0.6181522237509306</v>
      </c>
      <c r="AK59" s="304"/>
      <c r="AL59" s="304">
        <v>0.26283875187408717</v>
      </c>
      <c r="AM59" s="304">
        <v>7.1004704216930475E-2</v>
      </c>
      <c r="AN59" s="304">
        <v>2.5343994597967975E-2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217.4709999999998</v>
      </c>
      <c r="C62" s="305">
        <f>SUM(C63:C71)</f>
        <v>222.88</v>
      </c>
      <c r="D62" s="305">
        <f>SUM(D63:D71)</f>
        <v>232.45799999999991</v>
      </c>
      <c r="E62" s="304"/>
      <c r="F62" s="305">
        <f>SUM(F63:F71)</f>
        <v>0.77460698390498239</v>
      </c>
      <c r="G62" s="305">
        <f>SUM(G63:G71)</f>
        <v>0.9862826127842379</v>
      </c>
      <c r="H62" s="305">
        <f>SUM(H63:H71)</f>
        <v>1.5278273414854466</v>
      </c>
      <c r="I62" s="304"/>
      <c r="J62" s="305">
        <f>SUM(J63:J71)</f>
        <v>10.15517280625483</v>
      </c>
      <c r="K62" s="305">
        <f>SUM(K63:K71)</f>
        <v>12.460896718652698</v>
      </c>
      <c r="L62" s="305">
        <f>SUM(L63:L71)</f>
        <v>18.626922198584921</v>
      </c>
      <c r="M62" s="304"/>
      <c r="N62" s="305">
        <f>SUM(N63:N71)</f>
        <v>34.262864778625016</v>
      </c>
      <c r="O62" s="305">
        <f>SUM(O63:O71)</f>
        <v>38.805495515965845</v>
      </c>
      <c r="P62" s="305">
        <f>SUM(P63:P71)</f>
        <v>51.382316792818578</v>
      </c>
      <c r="Q62" s="304"/>
      <c r="R62" s="305">
        <f>SUM(R63:R71)</f>
        <v>10.187192094115911</v>
      </c>
      <c r="S62" s="305">
        <f>SUM(S63:S71)</f>
        <v>11.212326766500865</v>
      </c>
      <c r="T62" s="305">
        <f>SUM(T63:T71)</f>
        <v>14.588474403660477</v>
      </c>
      <c r="U62" s="304"/>
      <c r="V62" s="305">
        <f>SUM(V63:V71)</f>
        <v>11.569928424271406</v>
      </c>
      <c r="W62" s="305">
        <f>SUM(W63:W71)</f>
        <v>12.460982409245762</v>
      </c>
      <c r="X62" s="305">
        <f>SUM(X63:X71)</f>
        <v>15.800257957302193</v>
      </c>
      <c r="Y62" s="304"/>
      <c r="Z62" s="305">
        <f>SUM(Z63:Z71)</f>
        <v>53.141127412017433</v>
      </c>
      <c r="AA62" s="305">
        <f>SUM(AA63:AA71)</f>
        <v>53.067021797733133</v>
      </c>
      <c r="AB62" s="305">
        <f>SUM(AB63:AB71)</f>
        <v>56.771583754778071</v>
      </c>
      <c r="AC62" s="304"/>
      <c r="AD62" s="305">
        <f>SUM(AD63:AD71)</f>
        <v>52.83858849036956</v>
      </c>
      <c r="AE62" s="305">
        <f>SUM(AE63:AE71)</f>
        <v>52.421920286874524</v>
      </c>
      <c r="AF62" s="305">
        <f>SUM(AF63:AF71)</f>
        <v>46.577243221709303</v>
      </c>
      <c r="AG62" s="304"/>
      <c r="AH62" s="305">
        <f>SUM(AH63:AH71)</f>
        <v>33.260398101395893</v>
      </c>
      <c r="AI62" s="305">
        <f>SUM(AI63:AI71)</f>
        <v>31.048943961805421</v>
      </c>
      <c r="AJ62" s="305">
        <f>SUM(AJ63:AJ71)</f>
        <v>17.412073186728993</v>
      </c>
      <c r="AK62" s="304"/>
      <c r="AL62" s="305">
        <f>SUM(AL63:AL71)</f>
        <v>11.281120909044775</v>
      </c>
      <c r="AM62" s="305">
        <f>SUM(AM63:AM71)</f>
        <v>10.416129930437508</v>
      </c>
      <c r="AN62" s="305">
        <f>SUM(AN63:AN71)</f>
        <v>9.7713011429318932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28.997140887578762</v>
      </c>
      <c r="C63" s="304">
        <f t="shared" ref="C63:C71" si="73">SUM(G63,K63,O63,S63,W63,AA63,AE63,AI63,AM63)</f>
        <v>30.733634426507379</v>
      </c>
      <c r="D63" s="304">
        <f t="shared" ref="D63:D71" si="74">SUM(H63,L63,P63,T63,X63,AB63,AF63,AJ63,AN63)</f>
        <v>35.260019600720518</v>
      </c>
      <c r="E63" s="304"/>
      <c r="F63" s="304">
        <v>0.12716977025399484</v>
      </c>
      <c r="G63" s="304">
        <v>0.16520765269441273</v>
      </c>
      <c r="H63" s="304">
        <v>0.2649819987831713</v>
      </c>
      <c r="I63" s="304"/>
      <c r="J63" s="304">
        <v>2.0881271839447346</v>
      </c>
      <c r="K63" s="304">
        <v>2.5168740534592988</v>
      </c>
      <c r="L63" s="304">
        <v>3.7688324005645373</v>
      </c>
      <c r="M63" s="304"/>
      <c r="N63" s="304">
        <v>7.2133364440510626</v>
      </c>
      <c r="O63" s="304">
        <v>8.0934872653044589</v>
      </c>
      <c r="P63" s="304">
        <v>10.729003707965763</v>
      </c>
      <c r="Q63" s="304"/>
      <c r="R63" s="304">
        <v>1.5194334934118672</v>
      </c>
      <c r="S63" s="304">
        <v>1.6288296887932825</v>
      </c>
      <c r="T63" s="304">
        <v>2.1464306947980623</v>
      </c>
      <c r="U63" s="304"/>
      <c r="V63" s="304">
        <v>1.8774224156627555</v>
      </c>
      <c r="W63" s="304">
        <v>1.9213289624024927</v>
      </c>
      <c r="X63" s="304">
        <v>2.3449693123851332</v>
      </c>
      <c r="Y63" s="304"/>
      <c r="Z63" s="304">
        <v>5.8227015273472498</v>
      </c>
      <c r="AA63" s="304">
        <v>5.7550758523421486</v>
      </c>
      <c r="AB63" s="304">
        <v>6.698525045177341</v>
      </c>
      <c r="AC63" s="304"/>
      <c r="AD63" s="304">
        <v>5.8255722361736337</v>
      </c>
      <c r="AE63" s="304">
        <v>5.9069472690129228</v>
      </c>
      <c r="AF63" s="304">
        <v>5.3787932944094123</v>
      </c>
      <c r="AG63" s="304"/>
      <c r="AH63" s="304">
        <v>4.0580734575478052</v>
      </c>
      <c r="AI63" s="304">
        <v>4.2623121963823269</v>
      </c>
      <c r="AJ63" s="304">
        <v>3.3379089418239598</v>
      </c>
      <c r="AK63" s="304"/>
      <c r="AL63" s="304">
        <v>0.46530435918566038</v>
      </c>
      <c r="AM63" s="304">
        <v>0.48357148611603368</v>
      </c>
      <c r="AN63" s="304">
        <v>0.59057420481313849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18.354342113567224</v>
      </c>
      <c r="C64" s="304">
        <f t="shared" si="73"/>
        <v>20.380892131113111</v>
      </c>
      <c r="D64" s="304">
        <f t="shared" si="74"/>
        <v>23.481362278490323</v>
      </c>
      <c r="E64" s="304"/>
      <c r="F64" s="304">
        <v>0.33102871523756006</v>
      </c>
      <c r="G64" s="304">
        <v>0.43111788616304897</v>
      </c>
      <c r="H64" s="304">
        <v>0.67228834593780729</v>
      </c>
      <c r="I64" s="304"/>
      <c r="J64" s="304">
        <v>2.1876728021685676</v>
      </c>
      <c r="K64" s="304">
        <v>2.752392487070348</v>
      </c>
      <c r="L64" s="304">
        <v>3.9525030070322651</v>
      </c>
      <c r="M64" s="304"/>
      <c r="N64" s="304">
        <v>5.1542054392853043</v>
      </c>
      <c r="O64" s="304">
        <v>5.9014116524747271</v>
      </c>
      <c r="P64" s="304">
        <v>7.4721667246554988</v>
      </c>
      <c r="Q64" s="304"/>
      <c r="R64" s="304">
        <v>0.78778292145781492</v>
      </c>
      <c r="S64" s="304">
        <v>0.8069936152619579</v>
      </c>
      <c r="T64" s="304">
        <v>0.89261968095949351</v>
      </c>
      <c r="U64" s="304"/>
      <c r="V64" s="304">
        <v>1.024827316868941</v>
      </c>
      <c r="W64" s="304">
        <v>1.0800779343983453</v>
      </c>
      <c r="X64" s="304">
        <v>1.3190260436907617</v>
      </c>
      <c r="Y64" s="304"/>
      <c r="Z64" s="304">
        <v>3.8961349518033637</v>
      </c>
      <c r="AA64" s="304">
        <v>4.2404591413578983</v>
      </c>
      <c r="AB64" s="304">
        <v>4.9098580893255601</v>
      </c>
      <c r="AC64" s="304"/>
      <c r="AD64" s="304">
        <v>2.8437183712231344</v>
      </c>
      <c r="AE64" s="304">
        <v>2.8496988036309938</v>
      </c>
      <c r="AF64" s="304">
        <v>2.3191960290123852</v>
      </c>
      <c r="AG64" s="304"/>
      <c r="AH64" s="304">
        <v>1.7608220870423019</v>
      </c>
      <c r="AI64" s="304">
        <v>1.8746044298489064</v>
      </c>
      <c r="AJ64" s="304">
        <v>1.0915166024877676</v>
      </c>
      <c r="AK64" s="304"/>
      <c r="AL64" s="304">
        <v>0.36814950848023575</v>
      </c>
      <c r="AM64" s="304">
        <v>0.444136180906883</v>
      </c>
      <c r="AN64" s="304">
        <v>0.85218775538878444</v>
      </c>
    </row>
    <row r="65" spans="1:40" x14ac:dyDescent="0.2">
      <c r="A65" s="13" t="str">
        <f t="shared" si="72"/>
        <v>Associate professional occupations</v>
      </c>
      <c r="B65" s="304">
        <f t="shared" si="75"/>
        <v>18.479658183845796</v>
      </c>
      <c r="C65" s="304">
        <f t="shared" si="73"/>
        <v>18.428777855558067</v>
      </c>
      <c r="D65" s="304">
        <f t="shared" si="74"/>
        <v>20.601229269246488</v>
      </c>
      <c r="E65" s="304"/>
      <c r="F65" s="304">
        <v>0.12129817075668968</v>
      </c>
      <c r="G65" s="304">
        <v>0.13770367659137264</v>
      </c>
      <c r="H65" s="304">
        <v>0.19727892364039576</v>
      </c>
      <c r="I65" s="304"/>
      <c r="J65" s="304">
        <v>1.1253216838776829</v>
      </c>
      <c r="K65" s="304">
        <v>1.2479308924465815</v>
      </c>
      <c r="L65" s="304">
        <v>1.7063560973177456</v>
      </c>
      <c r="M65" s="304"/>
      <c r="N65" s="304">
        <v>4.1050182658098908</v>
      </c>
      <c r="O65" s="304">
        <v>4.2571360706766797</v>
      </c>
      <c r="P65" s="304">
        <v>5.305200850008279</v>
      </c>
      <c r="Q65" s="304"/>
      <c r="R65" s="304">
        <v>0.9656151441168993</v>
      </c>
      <c r="S65" s="304">
        <v>0.98314126825771686</v>
      </c>
      <c r="T65" s="304">
        <v>1.2450844899800568</v>
      </c>
      <c r="U65" s="304"/>
      <c r="V65" s="304">
        <v>1.2132262317949543</v>
      </c>
      <c r="W65" s="304">
        <v>1.2486999870677133</v>
      </c>
      <c r="X65" s="304">
        <v>1.5666483541056866</v>
      </c>
      <c r="Y65" s="304"/>
      <c r="Z65" s="304">
        <v>4.497591177797819</v>
      </c>
      <c r="AA65" s="304">
        <v>4.3755319231784942</v>
      </c>
      <c r="AB65" s="304">
        <v>5.0976639118641875</v>
      </c>
      <c r="AC65" s="304"/>
      <c r="AD65" s="304">
        <v>3.8851632931445761</v>
      </c>
      <c r="AE65" s="304">
        <v>3.8518758159044495</v>
      </c>
      <c r="AF65" s="304">
        <v>3.800324181379676</v>
      </c>
      <c r="AG65" s="304"/>
      <c r="AH65" s="304">
        <v>2.068270367568724</v>
      </c>
      <c r="AI65" s="304">
        <v>1.8475801805598564</v>
      </c>
      <c r="AJ65" s="304">
        <v>0.97172687410320835</v>
      </c>
      <c r="AK65" s="304"/>
      <c r="AL65" s="304">
        <v>0.49815384897855769</v>
      </c>
      <c r="AM65" s="304">
        <v>0.47917804087520527</v>
      </c>
      <c r="AN65" s="304">
        <v>0.71094558684725673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19.126533062742798</v>
      </c>
      <c r="C66" s="304">
        <f t="shared" si="73"/>
        <v>18.778523970055875</v>
      </c>
      <c r="D66" s="304">
        <f t="shared" si="74"/>
        <v>18.561743708700792</v>
      </c>
      <c r="E66" s="304"/>
      <c r="F66" s="304">
        <v>5.8074245349415916E-2</v>
      </c>
      <c r="G66" s="304">
        <v>8.1397050338477259E-2</v>
      </c>
      <c r="H66" s="304">
        <v>0.14078750154958547</v>
      </c>
      <c r="I66" s="304"/>
      <c r="J66" s="304">
        <v>0.96756516209123589</v>
      </c>
      <c r="K66" s="304">
        <v>1.1642409779888654</v>
      </c>
      <c r="L66" s="304">
        <v>1.8097574174825339</v>
      </c>
      <c r="M66" s="304"/>
      <c r="N66" s="304">
        <v>3.27822341471115</v>
      </c>
      <c r="O66" s="304">
        <v>3.7286788902942023</v>
      </c>
      <c r="P66" s="304">
        <v>5.0437963007873714</v>
      </c>
      <c r="Q66" s="304"/>
      <c r="R66" s="304">
        <v>1.0421444688005714</v>
      </c>
      <c r="S66" s="304">
        <v>1.1579821995577861</v>
      </c>
      <c r="T66" s="304">
        <v>1.4444001595559275</v>
      </c>
      <c r="U66" s="304"/>
      <c r="V66" s="304">
        <v>0.98242118980334558</v>
      </c>
      <c r="W66" s="304">
        <v>0.9800477090296541</v>
      </c>
      <c r="X66" s="304">
        <v>1.1439325235340991</v>
      </c>
      <c r="Y66" s="304"/>
      <c r="Z66" s="304">
        <v>4.7738765412286597</v>
      </c>
      <c r="AA66" s="304">
        <v>4.5763724513426256</v>
      </c>
      <c r="AB66" s="304">
        <v>4.3239267693146557</v>
      </c>
      <c r="AC66" s="304"/>
      <c r="AD66" s="304">
        <v>5.3679857492158947</v>
      </c>
      <c r="AE66" s="304">
        <v>5.2808064814054578</v>
      </c>
      <c r="AF66" s="304">
        <v>4.2350044653302703</v>
      </c>
      <c r="AG66" s="304"/>
      <c r="AH66" s="304">
        <v>2.3179523205818735</v>
      </c>
      <c r="AI66" s="304">
        <v>1.5493412714406232</v>
      </c>
      <c r="AJ66" s="304">
        <v>0.23467591291963999</v>
      </c>
      <c r="AK66" s="304"/>
      <c r="AL66" s="304">
        <v>0.33828997096065333</v>
      </c>
      <c r="AM66" s="304">
        <v>0.25965693865818285</v>
      </c>
      <c r="AN66" s="304">
        <v>0.18546265822670741</v>
      </c>
    </row>
    <row r="67" spans="1:40" x14ac:dyDescent="0.2">
      <c r="A67" s="13" t="str">
        <f t="shared" si="72"/>
        <v>Skilled trades occupations</v>
      </c>
      <c r="B67" s="304">
        <f t="shared" si="75"/>
        <v>19.390236700224275</v>
      </c>
      <c r="C67" s="304">
        <f t="shared" si="73"/>
        <v>19.635973507474922</v>
      </c>
      <c r="D67" s="304">
        <f t="shared" si="74"/>
        <v>19.69732089423691</v>
      </c>
      <c r="E67" s="304"/>
      <c r="F67" s="304">
        <v>1.0980353191497707E-2</v>
      </c>
      <c r="G67" s="304">
        <v>1.2807680707409994E-2</v>
      </c>
      <c r="H67" s="304">
        <v>1.9534674599550429E-2</v>
      </c>
      <c r="I67" s="304"/>
      <c r="J67" s="304">
        <v>0.39591560932744879</v>
      </c>
      <c r="K67" s="304">
        <v>0.49233237109343259</v>
      </c>
      <c r="L67" s="304">
        <v>0.8056728910287313</v>
      </c>
      <c r="M67" s="304"/>
      <c r="N67" s="304">
        <v>1.2753156549313889</v>
      </c>
      <c r="O67" s="304">
        <v>1.5427089599678425</v>
      </c>
      <c r="P67" s="304">
        <v>2.0462987816345466</v>
      </c>
      <c r="Q67" s="304"/>
      <c r="R67" s="304">
        <v>0.6072310697397566</v>
      </c>
      <c r="S67" s="304">
        <v>0.63549761278757544</v>
      </c>
      <c r="T67" s="304">
        <v>0.77820652168605342</v>
      </c>
      <c r="U67" s="304"/>
      <c r="V67" s="304">
        <v>1.0774203342907567</v>
      </c>
      <c r="W67" s="304">
        <v>1.1906600801812202</v>
      </c>
      <c r="X67" s="304">
        <v>1.477748360222392</v>
      </c>
      <c r="Y67" s="304"/>
      <c r="Z67" s="304">
        <v>6.6009796979419146</v>
      </c>
      <c r="AA67" s="304">
        <v>6.956392569706864</v>
      </c>
      <c r="AB67" s="304">
        <v>7.5702713182251031</v>
      </c>
      <c r="AC67" s="304"/>
      <c r="AD67" s="304">
        <v>4.4456050289509133</v>
      </c>
      <c r="AE67" s="304">
        <v>3.9460479415251504</v>
      </c>
      <c r="AF67" s="304">
        <v>3.5356329935776376</v>
      </c>
      <c r="AG67" s="304"/>
      <c r="AH67" s="304">
        <v>3.6283031617072976</v>
      </c>
      <c r="AI67" s="304">
        <v>3.745222338801713</v>
      </c>
      <c r="AJ67" s="304">
        <v>2.8562359063355545</v>
      </c>
      <c r="AK67" s="304"/>
      <c r="AL67" s="304">
        <v>1.3484857901432994</v>
      </c>
      <c r="AM67" s="304">
        <v>1.1143039527037149</v>
      </c>
      <c r="AN67" s="304">
        <v>0.60771944692733959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6.6731232935678895</v>
      </c>
      <c r="C68" s="304">
        <f t="shared" si="73"/>
        <v>6.9563614023379277</v>
      </c>
      <c r="D68" s="304">
        <f t="shared" si="74"/>
        <v>8.2769751431798984</v>
      </c>
      <c r="E68" s="304"/>
      <c r="F68" s="304">
        <v>1.012116136562085E-2</v>
      </c>
      <c r="G68" s="304">
        <v>1.3402688122174936E-2</v>
      </c>
      <c r="H68" s="304">
        <v>2.0846181392098161E-2</v>
      </c>
      <c r="I68" s="304"/>
      <c r="J68" s="304">
        <v>0.16499085397243335</v>
      </c>
      <c r="K68" s="304">
        <v>0.21345228887906759</v>
      </c>
      <c r="L68" s="304">
        <v>0.32855990148343694</v>
      </c>
      <c r="M68" s="304"/>
      <c r="N68" s="304">
        <v>0.87051011494809238</v>
      </c>
      <c r="O68" s="304">
        <v>0.96514663458479577</v>
      </c>
      <c r="P68" s="304">
        <v>1.2670857454782409</v>
      </c>
      <c r="Q68" s="304"/>
      <c r="R68" s="304">
        <v>0.76944395131322707</v>
      </c>
      <c r="S68" s="304">
        <v>0.88490586812433081</v>
      </c>
      <c r="T68" s="304">
        <v>1.3009086749025656</v>
      </c>
      <c r="U68" s="304"/>
      <c r="V68" s="304">
        <v>0.7166681688325004</v>
      </c>
      <c r="W68" s="304">
        <v>0.82546414171563187</v>
      </c>
      <c r="X68" s="304">
        <v>1.2002611149816969</v>
      </c>
      <c r="Y68" s="304"/>
      <c r="Z68" s="304">
        <v>1.1940237208491982</v>
      </c>
      <c r="AA68" s="304">
        <v>1.1602733023739951</v>
      </c>
      <c r="AB68" s="304">
        <v>1.3086148113006064</v>
      </c>
      <c r="AC68" s="304"/>
      <c r="AD68" s="304">
        <v>1.6091887839611367</v>
      </c>
      <c r="AE68" s="304">
        <v>1.6113539683639686</v>
      </c>
      <c r="AF68" s="304">
        <v>1.7121729935112096</v>
      </c>
      <c r="AG68" s="304"/>
      <c r="AH68" s="304">
        <v>0.90004594620383971</v>
      </c>
      <c r="AI68" s="304">
        <v>0.91564177742591624</v>
      </c>
      <c r="AJ68" s="304">
        <v>0.73391421690355307</v>
      </c>
      <c r="AK68" s="304"/>
      <c r="AL68" s="304">
        <v>0.43813059212184158</v>
      </c>
      <c r="AM68" s="304">
        <v>0.36672073274804651</v>
      </c>
      <c r="AN68" s="304">
        <v>0.4046115032264902</v>
      </c>
    </row>
    <row r="69" spans="1:40" x14ac:dyDescent="0.2">
      <c r="A69" s="13" t="str">
        <f t="shared" si="72"/>
        <v>Sales and customer service occupations</v>
      </c>
      <c r="B69" s="304">
        <f t="shared" si="75"/>
        <v>44.294817657306808</v>
      </c>
      <c r="C69" s="304">
        <f t="shared" si="73"/>
        <v>42.553555047476777</v>
      </c>
      <c r="D69" s="304">
        <f t="shared" si="74"/>
        <v>41.655968290544031</v>
      </c>
      <c r="E69" s="304"/>
      <c r="F69" s="304">
        <v>6.0845239768416805E-2</v>
      </c>
      <c r="G69" s="304">
        <v>7.2085922807074335E-2</v>
      </c>
      <c r="H69" s="304">
        <v>0.1037926361474639</v>
      </c>
      <c r="I69" s="304"/>
      <c r="J69" s="304">
        <v>1.4112093750055927</v>
      </c>
      <c r="K69" s="304">
        <v>1.6941371887864822</v>
      </c>
      <c r="L69" s="304">
        <v>2.5617888090773402</v>
      </c>
      <c r="M69" s="304"/>
      <c r="N69" s="304">
        <v>5.9355273413253711</v>
      </c>
      <c r="O69" s="304">
        <v>6.6149220153817723</v>
      </c>
      <c r="P69" s="304">
        <v>8.7855820669376286</v>
      </c>
      <c r="Q69" s="304"/>
      <c r="R69" s="304">
        <v>1.7919374156796171</v>
      </c>
      <c r="S69" s="304">
        <v>1.93324524794719</v>
      </c>
      <c r="T69" s="304">
        <v>2.3741229179611021</v>
      </c>
      <c r="U69" s="304"/>
      <c r="V69" s="304">
        <v>1.4918746856465694</v>
      </c>
      <c r="W69" s="304">
        <v>1.4812740593384279</v>
      </c>
      <c r="X69" s="304">
        <v>1.7878998635974448</v>
      </c>
      <c r="Y69" s="304"/>
      <c r="Z69" s="304">
        <v>13.198310787480882</v>
      </c>
      <c r="AA69" s="304">
        <v>12.737756819613335</v>
      </c>
      <c r="AB69" s="304">
        <v>13.645565019190609</v>
      </c>
      <c r="AC69" s="304"/>
      <c r="AD69" s="304">
        <v>11.084457985122219</v>
      </c>
      <c r="AE69" s="304">
        <v>10.062583086731864</v>
      </c>
      <c r="AF69" s="304">
        <v>8.1733217460902559</v>
      </c>
      <c r="AG69" s="304"/>
      <c r="AH69" s="304">
        <v>6.9195618915457739</v>
      </c>
      <c r="AI69" s="304">
        <v>5.8216571671145774</v>
      </c>
      <c r="AJ69" s="304">
        <v>2.6177438569892901</v>
      </c>
      <c r="AK69" s="304"/>
      <c r="AL69" s="304">
        <v>2.4010929357323616</v>
      </c>
      <c r="AM69" s="304">
        <v>2.1358935397560517</v>
      </c>
      <c r="AN69" s="304">
        <v>1.606151374552887</v>
      </c>
    </row>
    <row r="70" spans="1:40" x14ac:dyDescent="0.2">
      <c r="A70" s="13" t="str">
        <f t="shared" si="72"/>
        <v>Process, plant and machine operatives</v>
      </c>
      <c r="B70" s="304">
        <f t="shared" si="75"/>
        <v>14.202628147979819</v>
      </c>
      <c r="C70" s="304">
        <f t="shared" si="73"/>
        <v>15.588726896284818</v>
      </c>
      <c r="D70" s="304">
        <f t="shared" si="74"/>
        <v>15.729956681700427</v>
      </c>
      <c r="E70" s="304"/>
      <c r="F70" s="304">
        <v>3.9532686723866686E-2</v>
      </c>
      <c r="G70" s="304">
        <v>5.2951169971742804E-2</v>
      </c>
      <c r="H70" s="304">
        <v>8.267167573040822E-2</v>
      </c>
      <c r="I70" s="304"/>
      <c r="J70" s="304">
        <v>0.29562538947119749</v>
      </c>
      <c r="K70" s="304">
        <v>0.36123612903352742</v>
      </c>
      <c r="L70" s="304">
        <v>0.55164509571047282</v>
      </c>
      <c r="M70" s="304"/>
      <c r="N70" s="304">
        <v>0.85587605565859526</v>
      </c>
      <c r="O70" s="304">
        <v>1.0185200852065763</v>
      </c>
      <c r="P70" s="304">
        <v>1.6304164585819645</v>
      </c>
      <c r="Q70" s="304"/>
      <c r="R70" s="304">
        <v>0.33639876100414257</v>
      </c>
      <c r="S70" s="304">
        <v>0.4099392689403436</v>
      </c>
      <c r="T70" s="304">
        <v>0.57502468497485726</v>
      </c>
      <c r="U70" s="304"/>
      <c r="V70" s="304">
        <v>0.57956844519637229</v>
      </c>
      <c r="W70" s="304">
        <v>0.68542168671461567</v>
      </c>
      <c r="X70" s="304">
        <v>0.88157448740325794</v>
      </c>
      <c r="Y70" s="304"/>
      <c r="Z70" s="304">
        <v>2.7801975520218831</v>
      </c>
      <c r="AA70" s="304">
        <v>3.1565794756745817</v>
      </c>
      <c r="AB70" s="304">
        <v>3.4787708457242434</v>
      </c>
      <c r="AC70" s="304"/>
      <c r="AD70" s="304">
        <v>4.4662478325077908</v>
      </c>
      <c r="AE70" s="304">
        <v>5.0677024434264304</v>
      </c>
      <c r="AF70" s="304">
        <v>5.0473300080720849</v>
      </c>
      <c r="AG70" s="304"/>
      <c r="AH70" s="304">
        <v>3.3564935286850903</v>
      </c>
      <c r="AI70" s="304">
        <v>3.3969547877179762</v>
      </c>
      <c r="AJ70" s="304">
        <v>2.4956388262600711</v>
      </c>
      <c r="AK70" s="304"/>
      <c r="AL70" s="304">
        <v>1.4926878967108814</v>
      </c>
      <c r="AM70" s="304">
        <v>1.4394218495990243</v>
      </c>
      <c r="AN70" s="304">
        <v>0.98688459924306648</v>
      </c>
    </row>
    <row r="71" spans="1:40" x14ac:dyDescent="0.2">
      <c r="A71" s="13" t="str">
        <f t="shared" si="72"/>
        <v>Elementary occupations</v>
      </c>
      <c r="B71" s="304">
        <f t="shared" si="75"/>
        <v>47.952519953186432</v>
      </c>
      <c r="C71" s="304">
        <f t="shared" si="73"/>
        <v>49.823554763191112</v>
      </c>
      <c r="D71" s="304">
        <f t="shared" si="74"/>
        <v>49.1934241331805</v>
      </c>
      <c r="E71" s="304"/>
      <c r="F71" s="304">
        <v>1.5556641257919862E-2</v>
      </c>
      <c r="G71" s="304">
        <v>1.9608885388524282E-2</v>
      </c>
      <c r="H71" s="304">
        <v>2.5645403704966263E-2</v>
      </c>
      <c r="I71" s="304"/>
      <c r="J71" s="304">
        <v>1.5187447463959374</v>
      </c>
      <c r="K71" s="304">
        <v>2.0183003298950934</v>
      </c>
      <c r="L71" s="304">
        <v>3.1418065788878575</v>
      </c>
      <c r="M71" s="304"/>
      <c r="N71" s="304">
        <v>5.5748520479041614</v>
      </c>
      <c r="O71" s="304">
        <v>6.6834839420747914</v>
      </c>
      <c r="P71" s="304">
        <v>9.1027661567692864</v>
      </c>
      <c r="Q71" s="304"/>
      <c r="R71" s="304">
        <v>2.3672048685920148</v>
      </c>
      <c r="S71" s="304">
        <v>2.7717919968306828</v>
      </c>
      <c r="T71" s="304">
        <v>3.8316765788423592</v>
      </c>
      <c r="U71" s="304"/>
      <c r="V71" s="304">
        <v>2.606499636175212</v>
      </c>
      <c r="W71" s="304">
        <v>3.0480078483976603</v>
      </c>
      <c r="X71" s="304">
        <v>4.0781978973817203</v>
      </c>
      <c r="Y71" s="304"/>
      <c r="Z71" s="304">
        <v>10.377311455546462</v>
      </c>
      <c r="AA71" s="304">
        <v>10.108580262143189</v>
      </c>
      <c r="AB71" s="304">
        <v>9.7383879446557611</v>
      </c>
      <c r="AC71" s="304"/>
      <c r="AD71" s="304">
        <v>13.310649210070256</v>
      </c>
      <c r="AE71" s="304">
        <v>13.844904476873285</v>
      </c>
      <c r="AF71" s="304">
        <v>12.375467510326375</v>
      </c>
      <c r="AG71" s="304"/>
      <c r="AH71" s="304">
        <v>8.2508753405131827</v>
      </c>
      <c r="AI71" s="304">
        <v>7.635629812513522</v>
      </c>
      <c r="AJ71" s="304">
        <v>3.0727120489059461</v>
      </c>
      <c r="AK71" s="304"/>
      <c r="AL71" s="304">
        <v>3.9308260067312832</v>
      </c>
      <c r="AM71" s="304">
        <v>3.6932472090743649</v>
      </c>
      <c r="AN71" s="304">
        <v>3.8267640137062235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261.94499999999999</v>
      </c>
      <c r="C74" s="305">
        <f>SUM(C75:C83)</f>
        <v>273.39399999999995</v>
      </c>
      <c r="D74" s="305">
        <f>SUM(D75:D83)</f>
        <v>289.54000000000013</v>
      </c>
      <c r="E74" s="304"/>
      <c r="F74" s="305">
        <f>SUM(F75:F83)</f>
        <v>5.6462141866381907</v>
      </c>
      <c r="G74" s="305">
        <f>SUM(G75:G83)</f>
        <v>6.5695407187491641</v>
      </c>
      <c r="H74" s="305">
        <f>SUM(H75:H83)</f>
        <v>8.483267704425689</v>
      </c>
      <c r="I74" s="304"/>
      <c r="J74" s="305">
        <f>SUM(J75:J83)</f>
        <v>43.78055362090354</v>
      </c>
      <c r="K74" s="305">
        <f>SUM(K75:K83)</f>
        <v>51.272170895151596</v>
      </c>
      <c r="L74" s="305">
        <f>SUM(L75:L83)</f>
        <v>66.231079040959216</v>
      </c>
      <c r="M74" s="304"/>
      <c r="N74" s="305">
        <f>SUM(N75:N83)</f>
        <v>76.629746835028726</v>
      </c>
      <c r="O74" s="305">
        <f>SUM(O75:O83)</f>
        <v>81.262777128938296</v>
      </c>
      <c r="P74" s="305">
        <f>SUM(P75:P83)</f>
        <v>90.037599010660998</v>
      </c>
      <c r="Q74" s="304"/>
      <c r="R74" s="305">
        <f>SUM(R75:R83)</f>
        <v>14.142456039024134</v>
      </c>
      <c r="S74" s="305">
        <f>SUM(S75:S83)</f>
        <v>15.113189106916513</v>
      </c>
      <c r="T74" s="305">
        <f>SUM(T75:T83)</f>
        <v>17.88512960580616</v>
      </c>
      <c r="U74" s="304"/>
      <c r="V74" s="305">
        <f>SUM(V75:V83)</f>
        <v>17.128793959038102</v>
      </c>
      <c r="W74" s="305">
        <f>SUM(W75:W83)</f>
        <v>17.721018432761998</v>
      </c>
      <c r="X74" s="305">
        <f>SUM(X75:X83)</f>
        <v>20.033776484471474</v>
      </c>
      <c r="Y74" s="304"/>
      <c r="Z74" s="305">
        <f>SUM(Z75:Z83)</f>
        <v>38.251322670977878</v>
      </c>
      <c r="AA74" s="305">
        <f>SUM(AA75:AA83)</f>
        <v>35.303326769014106</v>
      </c>
      <c r="AB74" s="305">
        <f>SUM(AB75:AB83)</f>
        <v>31.404272684628332</v>
      </c>
      <c r="AC74" s="304"/>
      <c r="AD74" s="305">
        <f>SUM(AD75:AD83)</f>
        <v>34.90955739581851</v>
      </c>
      <c r="AE74" s="305">
        <f>SUM(AE75:AE83)</f>
        <v>33.873181631757483</v>
      </c>
      <c r="AF74" s="305">
        <f>SUM(AF75:AF83)</f>
        <v>27.804174340008444</v>
      </c>
      <c r="AG74" s="304"/>
      <c r="AH74" s="305">
        <f>SUM(AH75:AH83)</f>
        <v>23.770620388121763</v>
      </c>
      <c r="AI74" s="305">
        <f>SUM(AI75:AI83)</f>
        <v>24.098492713782154</v>
      </c>
      <c r="AJ74" s="305">
        <f>SUM(AJ75:AJ83)</f>
        <v>19.303813470159632</v>
      </c>
      <c r="AK74" s="304"/>
      <c r="AL74" s="305">
        <f>SUM(AL75:AL83)</f>
        <v>7.6857349044491761</v>
      </c>
      <c r="AM74" s="305">
        <f>SUM(AM75:AM83)</f>
        <v>8.180302602928613</v>
      </c>
      <c r="AN74" s="305">
        <f>SUM(AN75:AN83)</f>
        <v>8.3568876588802254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41.374832826683246</v>
      </c>
      <c r="C75" s="305">
        <f t="shared" ref="C75:C83" si="77">SUM(G75,K75,O75,S75,W75,AA75,AE75,AI75,AM75)</f>
        <v>43.491365834776936</v>
      </c>
      <c r="D75" s="305">
        <f t="shared" ref="D75:D83" si="78">SUM(H75,L75,P75,T75,X75,AB75,AF75,AJ75,AN75)</f>
        <v>48.487250381269078</v>
      </c>
      <c r="E75" s="304"/>
      <c r="F75" s="304">
        <v>1.057776578045287</v>
      </c>
      <c r="G75" s="304">
        <v>1.2293596957921269</v>
      </c>
      <c r="H75" s="304">
        <v>1.660767761575646</v>
      </c>
      <c r="I75" s="304"/>
      <c r="J75" s="304">
        <v>7.1348788127231959</v>
      </c>
      <c r="K75" s="304">
        <v>8.1752753485646998</v>
      </c>
      <c r="L75" s="304">
        <v>10.912340801971812</v>
      </c>
      <c r="M75" s="304"/>
      <c r="N75" s="304">
        <v>13.315005851073078</v>
      </c>
      <c r="O75" s="304">
        <v>13.78428265414345</v>
      </c>
      <c r="P75" s="304">
        <v>15.629457473037593</v>
      </c>
      <c r="Q75" s="304"/>
      <c r="R75" s="304">
        <v>2.0497122673863704</v>
      </c>
      <c r="S75" s="304">
        <v>2.2019773483545464</v>
      </c>
      <c r="T75" s="304">
        <v>2.5593724469195727</v>
      </c>
      <c r="U75" s="304"/>
      <c r="V75" s="304">
        <v>3.4846556249077461</v>
      </c>
      <c r="W75" s="304">
        <v>3.6574777080659531</v>
      </c>
      <c r="X75" s="304">
        <v>4.2387450889861675</v>
      </c>
      <c r="Y75" s="304"/>
      <c r="Z75" s="304">
        <v>6.2567314959829909</v>
      </c>
      <c r="AA75" s="304">
        <v>5.8499446104603914</v>
      </c>
      <c r="AB75" s="304">
        <v>5.7771232660370577</v>
      </c>
      <c r="AC75" s="304"/>
      <c r="AD75" s="304">
        <v>4.7727818373324933</v>
      </c>
      <c r="AE75" s="304">
        <v>4.9209338861039305</v>
      </c>
      <c r="AF75" s="304">
        <v>4.3686975743233667</v>
      </c>
      <c r="AG75" s="304"/>
      <c r="AH75" s="304">
        <v>2.6253095078315623</v>
      </c>
      <c r="AI75" s="304">
        <v>2.8129581407330058</v>
      </c>
      <c r="AJ75" s="304">
        <v>2.2133359793052367</v>
      </c>
      <c r="AK75" s="304"/>
      <c r="AL75" s="304">
        <v>0.6779808514005301</v>
      </c>
      <c r="AM75" s="304">
        <v>0.85915644255883139</v>
      </c>
      <c r="AN75" s="304">
        <v>1.1274099891126292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74.493488002483559</v>
      </c>
      <c r="C76" s="305">
        <f t="shared" si="77"/>
        <v>81.5946236364898</v>
      </c>
      <c r="D76" s="305">
        <f>SUM(H76,L76,P76,T76,X76,AB76,AF76,AJ76,AN76)</f>
        <v>89.689786194795715</v>
      </c>
      <c r="E76" s="304"/>
      <c r="F76" s="304">
        <v>3.1227748632196421</v>
      </c>
      <c r="G76" s="304">
        <v>3.6405248783371031</v>
      </c>
      <c r="H76" s="304">
        <v>4.5412525662239727</v>
      </c>
      <c r="I76" s="304"/>
      <c r="J76" s="304">
        <v>20.468205188704108</v>
      </c>
      <c r="K76" s="304">
        <v>24.343288379077837</v>
      </c>
      <c r="L76" s="304">
        <v>30.885879381145948</v>
      </c>
      <c r="M76" s="304"/>
      <c r="N76" s="304">
        <v>28.872316304946949</v>
      </c>
      <c r="O76" s="304">
        <v>30.72575315409799</v>
      </c>
      <c r="P76" s="304">
        <v>31.655909835535063</v>
      </c>
      <c r="Q76" s="304"/>
      <c r="R76" s="304">
        <v>2.6921149450549495</v>
      </c>
      <c r="S76" s="304">
        <v>2.8797326411613851</v>
      </c>
      <c r="T76" s="304">
        <v>3.2619929456945749</v>
      </c>
      <c r="U76" s="304"/>
      <c r="V76" s="304">
        <v>4.5411152976367797</v>
      </c>
      <c r="W76" s="304">
        <v>4.7062302142910646</v>
      </c>
      <c r="X76" s="304">
        <v>5.1292813692352031</v>
      </c>
      <c r="Y76" s="304"/>
      <c r="Z76" s="304">
        <v>6.3851282553783193</v>
      </c>
      <c r="AA76" s="304">
        <v>6.0598677334212532</v>
      </c>
      <c r="AB76" s="304">
        <v>5.659428823683033</v>
      </c>
      <c r="AC76" s="304"/>
      <c r="AD76" s="304">
        <v>4.9252324832068526</v>
      </c>
      <c r="AE76" s="304">
        <v>5.1183239427266667</v>
      </c>
      <c r="AF76" s="304">
        <v>4.6633783232228012</v>
      </c>
      <c r="AG76" s="304"/>
      <c r="AH76" s="304">
        <v>2.8172825282675107</v>
      </c>
      <c r="AI76" s="304">
        <v>3.0333667005929317</v>
      </c>
      <c r="AJ76" s="304">
        <v>2.2113348581169143</v>
      </c>
      <c r="AK76" s="304"/>
      <c r="AL76" s="304">
        <v>0.66931813606844548</v>
      </c>
      <c r="AM76" s="304">
        <v>1.0875359927835737</v>
      </c>
      <c r="AN76" s="304">
        <v>1.6813280919382139</v>
      </c>
    </row>
    <row r="77" spans="1:40" x14ac:dyDescent="0.2">
      <c r="A77" s="13" t="str">
        <f t="shared" si="76"/>
        <v>Associate professional occupations</v>
      </c>
      <c r="B77" s="305">
        <f t="shared" si="79"/>
        <v>50.605956510555252</v>
      </c>
      <c r="C77" s="305">
        <f t="shared" si="77"/>
        <v>49.818915308424067</v>
      </c>
      <c r="D77" s="305">
        <f t="shared" si="78"/>
        <v>53.245493294031711</v>
      </c>
      <c r="E77" s="304"/>
      <c r="F77" s="304">
        <v>1.0216526918934237</v>
      </c>
      <c r="G77" s="304">
        <v>1.1481427066647656</v>
      </c>
      <c r="H77" s="304">
        <v>1.5374668869924091</v>
      </c>
      <c r="I77" s="304"/>
      <c r="J77" s="304">
        <v>10.141030199169725</v>
      </c>
      <c r="K77" s="304">
        <v>11.280888366082486</v>
      </c>
      <c r="L77" s="304">
        <v>14.612201284607114</v>
      </c>
      <c r="M77" s="304"/>
      <c r="N77" s="304">
        <v>18.079617211623535</v>
      </c>
      <c r="O77" s="304">
        <v>18.044098003746637</v>
      </c>
      <c r="P77" s="304">
        <v>19.515378891634843</v>
      </c>
      <c r="Q77" s="304"/>
      <c r="R77" s="304">
        <v>3.0449978470793324</v>
      </c>
      <c r="S77" s="304">
        <v>3.0068460689766261</v>
      </c>
      <c r="T77" s="304">
        <v>3.5392764541558055</v>
      </c>
      <c r="U77" s="304"/>
      <c r="V77" s="304">
        <v>3.0944885796651103</v>
      </c>
      <c r="W77" s="304">
        <v>2.878951282203424</v>
      </c>
      <c r="X77" s="304">
        <v>2.8793043530809701</v>
      </c>
      <c r="Y77" s="304"/>
      <c r="Z77" s="304">
        <v>6.6070882921404035</v>
      </c>
      <c r="AA77" s="304">
        <v>5.5847990415321398</v>
      </c>
      <c r="AB77" s="304">
        <v>4.6520618939355458</v>
      </c>
      <c r="AC77" s="304"/>
      <c r="AD77" s="304">
        <v>4.8010741273743376</v>
      </c>
      <c r="AE77" s="304">
        <v>4.1038645865499452</v>
      </c>
      <c r="AF77" s="304">
        <v>2.9236020075801394</v>
      </c>
      <c r="AG77" s="304"/>
      <c r="AH77" s="304">
        <v>2.9924107663751336</v>
      </c>
      <c r="AI77" s="304">
        <v>2.7292317884285247</v>
      </c>
      <c r="AJ77" s="304">
        <v>2.0744681409029884</v>
      </c>
      <c r="AK77" s="304"/>
      <c r="AL77" s="304">
        <v>0.82359679523425966</v>
      </c>
      <c r="AM77" s="304">
        <v>1.0420934642395165</v>
      </c>
      <c r="AN77" s="304">
        <v>1.5117333811419045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31.858489328357088</v>
      </c>
      <c r="C78" s="305">
        <f t="shared" si="77"/>
        <v>29.356587293677126</v>
      </c>
      <c r="D78" s="305">
        <f t="shared" si="78"/>
        <v>26.8558027326923</v>
      </c>
      <c r="E78" s="304"/>
      <c r="F78" s="304">
        <v>0.21820752035417426</v>
      </c>
      <c r="G78" s="304">
        <v>0.26006882151595079</v>
      </c>
      <c r="H78" s="304">
        <v>0.35078010237585761</v>
      </c>
      <c r="I78" s="304"/>
      <c r="J78" s="304">
        <v>2.6819314595441632</v>
      </c>
      <c r="K78" s="304">
        <v>3.1299471302042035</v>
      </c>
      <c r="L78" s="304">
        <v>4.070394419693331</v>
      </c>
      <c r="M78" s="304"/>
      <c r="N78" s="304">
        <v>7.7846620329654481</v>
      </c>
      <c r="O78" s="304">
        <v>8.419652411725048</v>
      </c>
      <c r="P78" s="304">
        <v>10.495179838590515</v>
      </c>
      <c r="Q78" s="304"/>
      <c r="R78" s="304">
        <v>2.3607627606962498</v>
      </c>
      <c r="S78" s="304">
        <v>2.406236143410136</v>
      </c>
      <c r="T78" s="304">
        <v>2.6972041447831949</v>
      </c>
      <c r="U78" s="304"/>
      <c r="V78" s="304">
        <v>2.580868779997274</v>
      </c>
      <c r="W78" s="304">
        <v>2.6329538715974632</v>
      </c>
      <c r="X78" s="304">
        <v>2.9454108138049575</v>
      </c>
      <c r="Y78" s="304"/>
      <c r="Z78" s="304">
        <v>5.7670769593426918</v>
      </c>
      <c r="AA78" s="304">
        <v>4.6154417882179199</v>
      </c>
      <c r="AB78" s="304">
        <v>2.4059907824552478</v>
      </c>
      <c r="AC78" s="304"/>
      <c r="AD78" s="304">
        <v>6.0064493035022926</v>
      </c>
      <c r="AE78" s="304">
        <v>4.6831855994784259</v>
      </c>
      <c r="AF78" s="304">
        <v>2.3306867785247527</v>
      </c>
      <c r="AG78" s="304"/>
      <c r="AH78" s="304">
        <v>3.2736357752859777</v>
      </c>
      <c r="AI78" s="304">
        <v>1.9874097413035579</v>
      </c>
      <c r="AJ78" s="304">
        <v>0.48800878280714205</v>
      </c>
      <c r="AK78" s="304"/>
      <c r="AL78" s="304">
        <v>1.1848947366688121</v>
      </c>
      <c r="AM78" s="304">
        <v>1.2216917862244154</v>
      </c>
      <c r="AN78" s="304">
        <v>1.072147069657299</v>
      </c>
    </row>
    <row r="79" spans="1:40" x14ac:dyDescent="0.2">
      <c r="A79" s="13" t="str">
        <f t="shared" si="76"/>
        <v>Skilled trades occupations</v>
      </c>
      <c r="B79" s="305">
        <f t="shared" si="79"/>
        <v>9.4271343233231644</v>
      </c>
      <c r="C79" s="305">
        <f t="shared" si="77"/>
        <v>10.645272623799235</v>
      </c>
      <c r="D79" s="305">
        <f t="shared" si="78"/>
        <v>11.424885832644387</v>
      </c>
      <c r="E79" s="304"/>
      <c r="F79" s="304">
        <v>5.9610321748459434E-2</v>
      </c>
      <c r="G79" s="304">
        <v>7.5531220429227205E-2</v>
      </c>
      <c r="H79" s="304">
        <v>0.10197603860783828</v>
      </c>
      <c r="I79" s="304"/>
      <c r="J79" s="304">
        <v>0.63223131052668469</v>
      </c>
      <c r="K79" s="304">
        <v>0.85748639006756178</v>
      </c>
      <c r="L79" s="304">
        <v>1.1778984696866419</v>
      </c>
      <c r="M79" s="304"/>
      <c r="N79" s="304">
        <v>1.5409562099567289</v>
      </c>
      <c r="O79" s="304">
        <v>1.8589937971877231</v>
      </c>
      <c r="P79" s="304">
        <v>2.4075902366364863</v>
      </c>
      <c r="Q79" s="304"/>
      <c r="R79" s="304">
        <v>0.55191209645131156</v>
      </c>
      <c r="S79" s="304">
        <v>0.62784806672863047</v>
      </c>
      <c r="T79" s="304">
        <v>0.83780242173739705</v>
      </c>
      <c r="U79" s="304"/>
      <c r="V79" s="304">
        <v>0.72736529090044633</v>
      </c>
      <c r="W79" s="304">
        <v>0.77421248660130604</v>
      </c>
      <c r="X79" s="304">
        <v>0.9052473890639342</v>
      </c>
      <c r="Y79" s="304"/>
      <c r="Z79" s="304">
        <v>2.1557064082031401</v>
      </c>
      <c r="AA79" s="304">
        <v>2.161951973400154</v>
      </c>
      <c r="AB79" s="304">
        <v>2.0108113027169026</v>
      </c>
      <c r="AC79" s="304"/>
      <c r="AD79" s="304">
        <v>2.0216680634761475</v>
      </c>
      <c r="AE79" s="304">
        <v>2.1668448747806588</v>
      </c>
      <c r="AF79" s="304">
        <v>2.0004494748261994</v>
      </c>
      <c r="AG79" s="304"/>
      <c r="AH79" s="304">
        <v>1.1503608648525692</v>
      </c>
      <c r="AI79" s="304">
        <v>1.3107044103950787</v>
      </c>
      <c r="AJ79" s="304">
        <v>1.1211716501313214</v>
      </c>
      <c r="AK79" s="304"/>
      <c r="AL79" s="304">
        <v>0.58732375720767716</v>
      </c>
      <c r="AM79" s="304">
        <v>0.81169940420889342</v>
      </c>
      <c r="AN79" s="304">
        <v>0.86193884923766606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17.809710261622474</v>
      </c>
      <c r="C80" s="305">
        <f t="shared" si="77"/>
        <v>18.951415663153323</v>
      </c>
      <c r="D80" s="305">
        <f t="shared" si="78"/>
        <v>19.850949676699038</v>
      </c>
      <c r="E80" s="304"/>
      <c r="F80" s="304">
        <v>2.2720239309251357E-2</v>
      </c>
      <c r="G80" s="304">
        <v>3.0056423132847863E-2</v>
      </c>
      <c r="H80" s="304">
        <v>4.6664784439862911E-2</v>
      </c>
      <c r="I80" s="304"/>
      <c r="J80" s="304">
        <v>0.9730720889737402</v>
      </c>
      <c r="K80" s="304">
        <v>1.258417088531524</v>
      </c>
      <c r="L80" s="304">
        <v>1.6867290918287179</v>
      </c>
      <c r="M80" s="304"/>
      <c r="N80" s="304">
        <v>2.7040474601270712</v>
      </c>
      <c r="O80" s="304">
        <v>3.3808847861312765</v>
      </c>
      <c r="P80" s="304">
        <v>4.3601894341091274</v>
      </c>
      <c r="Q80" s="304"/>
      <c r="R80" s="304">
        <v>1.6264271744781105</v>
      </c>
      <c r="S80" s="304">
        <v>1.833797181630157</v>
      </c>
      <c r="T80" s="304">
        <v>2.2281135181199807</v>
      </c>
      <c r="U80" s="304"/>
      <c r="V80" s="304">
        <v>1.2909064841218436</v>
      </c>
      <c r="W80" s="304">
        <v>1.5119376583831625</v>
      </c>
      <c r="X80" s="304">
        <v>2.0567351839021413</v>
      </c>
      <c r="Y80" s="304"/>
      <c r="Z80" s="304">
        <v>4.8274908557987173</v>
      </c>
      <c r="AA80" s="304">
        <v>4.7092659963663079</v>
      </c>
      <c r="AB80" s="304">
        <v>4.4842716859390013</v>
      </c>
      <c r="AC80" s="304"/>
      <c r="AD80" s="304">
        <v>3.6322385334543452</v>
      </c>
      <c r="AE80" s="304">
        <v>3.3327159149094259</v>
      </c>
      <c r="AF80" s="304">
        <v>2.5077293205320443</v>
      </c>
      <c r="AG80" s="304"/>
      <c r="AH80" s="304">
        <v>2.2391017409994594</v>
      </c>
      <c r="AI80" s="304">
        <v>2.3675867382672058</v>
      </c>
      <c r="AJ80" s="304">
        <v>1.897052483265991</v>
      </c>
      <c r="AK80" s="304"/>
      <c r="AL80" s="304">
        <v>0.49370568435993345</v>
      </c>
      <c r="AM80" s="304">
        <v>0.52675387580141375</v>
      </c>
      <c r="AN80" s="304">
        <v>0.58346417456217015</v>
      </c>
    </row>
    <row r="81" spans="1:40" x14ac:dyDescent="0.2">
      <c r="A81" s="13" t="str">
        <f t="shared" si="76"/>
        <v>Sales and customer service occupations</v>
      </c>
      <c r="B81" s="305">
        <f t="shared" si="79"/>
        <v>11.750435647853847</v>
      </c>
      <c r="C81" s="305">
        <f t="shared" si="77"/>
        <v>13.039078815609518</v>
      </c>
      <c r="D81" s="305">
        <f t="shared" si="78"/>
        <v>13.743167219531715</v>
      </c>
      <c r="E81" s="304"/>
      <c r="F81" s="304">
        <v>9.5114882301174333E-2</v>
      </c>
      <c r="G81" s="304">
        <v>0.11983568231380227</v>
      </c>
      <c r="H81" s="304">
        <v>0.15342716292015271</v>
      </c>
      <c r="I81" s="304"/>
      <c r="J81" s="304">
        <v>0.87993173347599374</v>
      </c>
      <c r="K81" s="304">
        <v>1.1180411802030656</v>
      </c>
      <c r="L81" s="304">
        <v>1.4872732996142166</v>
      </c>
      <c r="M81" s="304"/>
      <c r="N81" s="304">
        <v>2.5383434596601098</v>
      </c>
      <c r="O81" s="304">
        <v>2.9315683220277458</v>
      </c>
      <c r="P81" s="304">
        <v>3.4926285487204671</v>
      </c>
      <c r="Q81" s="304"/>
      <c r="R81" s="304">
        <v>0.70674652248580372</v>
      </c>
      <c r="S81" s="304">
        <v>0.80660198029308083</v>
      </c>
      <c r="T81" s="304">
        <v>0.99125978502925294</v>
      </c>
      <c r="U81" s="304"/>
      <c r="V81" s="304">
        <v>0.77081756049055683</v>
      </c>
      <c r="W81" s="304">
        <v>0.88834957267570158</v>
      </c>
      <c r="X81" s="304">
        <v>1.0164647633801747</v>
      </c>
      <c r="Y81" s="304"/>
      <c r="Z81" s="304">
        <v>2.4238985277106377</v>
      </c>
      <c r="AA81" s="304">
        <v>2.4499037711567904</v>
      </c>
      <c r="AB81" s="304">
        <v>2.1943440170105433</v>
      </c>
      <c r="AC81" s="304"/>
      <c r="AD81" s="304">
        <v>2.6580160526635037</v>
      </c>
      <c r="AE81" s="304">
        <v>2.9381494259894576</v>
      </c>
      <c r="AF81" s="304">
        <v>2.6549909606024036</v>
      </c>
      <c r="AG81" s="304"/>
      <c r="AH81" s="304">
        <v>1.2447471886641186</v>
      </c>
      <c r="AI81" s="304">
        <v>1.2266268355367209</v>
      </c>
      <c r="AJ81" s="304">
        <v>0.98376094699342009</v>
      </c>
      <c r="AK81" s="304"/>
      <c r="AL81" s="304">
        <v>0.43281972040194572</v>
      </c>
      <c r="AM81" s="304">
        <v>0.5600020454131539</v>
      </c>
      <c r="AN81" s="304">
        <v>0.76901773526108141</v>
      </c>
    </row>
    <row r="82" spans="1:40" x14ac:dyDescent="0.2">
      <c r="A82" s="13" t="str">
        <f t="shared" si="76"/>
        <v>Process, plant and machine operatives</v>
      </c>
      <c r="B82" s="305">
        <f t="shared" si="79"/>
        <v>4.1709312066435622</v>
      </c>
      <c r="C82" s="305">
        <f t="shared" si="77"/>
        <v>4.8831864662232043</v>
      </c>
      <c r="D82" s="305">
        <f t="shared" si="78"/>
        <v>5.0760818940181576</v>
      </c>
      <c r="E82" s="304"/>
      <c r="F82" s="304">
        <v>1.9471665737028958E-2</v>
      </c>
      <c r="G82" s="304">
        <v>2.8966535808234779E-2</v>
      </c>
      <c r="H82" s="304">
        <v>3.8322608023863301E-2</v>
      </c>
      <c r="I82" s="304"/>
      <c r="J82" s="304">
        <v>0.2578223661314677</v>
      </c>
      <c r="K82" s="304">
        <v>0.33195233123587925</v>
      </c>
      <c r="L82" s="304">
        <v>0.46229509332201507</v>
      </c>
      <c r="M82" s="304"/>
      <c r="N82" s="304">
        <v>0.40911918067623521</v>
      </c>
      <c r="O82" s="304">
        <v>0.52936512766209676</v>
      </c>
      <c r="P82" s="304">
        <v>0.63981702368589966</v>
      </c>
      <c r="Q82" s="304"/>
      <c r="R82" s="304">
        <v>0.13961428424411251</v>
      </c>
      <c r="S82" s="304">
        <v>0.18179474691950129</v>
      </c>
      <c r="T82" s="304">
        <v>0.24566743729976104</v>
      </c>
      <c r="U82" s="304"/>
      <c r="V82" s="304">
        <v>0.14979209471148774</v>
      </c>
      <c r="W82" s="304">
        <v>0.17735875783129415</v>
      </c>
      <c r="X82" s="304">
        <v>0.22038529662358758</v>
      </c>
      <c r="Y82" s="304"/>
      <c r="Z82" s="304">
        <v>1.0538874825701785</v>
      </c>
      <c r="AA82" s="304">
        <v>1.2325380948256763</v>
      </c>
      <c r="AB82" s="304">
        <v>1.4813691169159482</v>
      </c>
      <c r="AC82" s="304"/>
      <c r="AD82" s="304">
        <v>0.79878579568984753</v>
      </c>
      <c r="AE82" s="304">
        <v>0.91088995008797413</v>
      </c>
      <c r="AF82" s="304">
        <v>0.88409592479959564</v>
      </c>
      <c r="AG82" s="304"/>
      <c r="AH82" s="304">
        <v>0.78124825276337895</v>
      </c>
      <c r="AI82" s="304">
        <v>0.84579284098182017</v>
      </c>
      <c r="AJ82" s="304">
        <v>0.57539867019170876</v>
      </c>
      <c r="AK82" s="304"/>
      <c r="AL82" s="304">
        <v>0.56119008411982485</v>
      </c>
      <c r="AM82" s="304">
        <v>0.64452808087072688</v>
      </c>
      <c r="AN82" s="304">
        <v>0.52873072315577829</v>
      </c>
    </row>
    <row r="83" spans="1:40" x14ac:dyDescent="0.2">
      <c r="A83" s="39" t="str">
        <f t="shared" si="76"/>
        <v>Elementary occupations</v>
      </c>
      <c r="B83" s="307">
        <f t="shared" si="79"/>
        <v>20.454021892477815</v>
      </c>
      <c r="C83" s="307">
        <f t="shared" si="77"/>
        <v>21.613554357846716</v>
      </c>
      <c r="D83" s="307">
        <f t="shared" si="78"/>
        <v>21.166582774318059</v>
      </c>
      <c r="E83" s="307"/>
      <c r="F83" s="307">
        <v>2.8885424029749855E-2</v>
      </c>
      <c r="G83" s="307">
        <v>3.7054754755104641E-2</v>
      </c>
      <c r="H83" s="307">
        <v>5.2609793266087848E-2</v>
      </c>
      <c r="I83" s="307"/>
      <c r="J83" s="307">
        <v>0.61145046165445593</v>
      </c>
      <c r="K83" s="307">
        <v>0.77687468118434111</v>
      </c>
      <c r="L83" s="307">
        <v>0.93606719908941516</v>
      </c>
      <c r="M83" s="307"/>
      <c r="N83" s="307">
        <v>1.3856791239995667</v>
      </c>
      <c r="O83" s="307">
        <v>1.5881788722163186</v>
      </c>
      <c r="P83" s="307">
        <v>1.8414477287110149</v>
      </c>
      <c r="Q83" s="307"/>
      <c r="R83" s="307">
        <v>0.97016814114789618</v>
      </c>
      <c r="S83" s="307">
        <v>1.1683549294424511</v>
      </c>
      <c r="T83" s="307">
        <v>1.5244404520666197</v>
      </c>
      <c r="U83" s="307"/>
      <c r="V83" s="307">
        <v>0.48878424660685726</v>
      </c>
      <c r="W83" s="307">
        <v>0.49354688111263356</v>
      </c>
      <c r="X83" s="307">
        <v>0.64220222639434055</v>
      </c>
      <c r="Y83" s="307"/>
      <c r="Z83" s="307">
        <v>2.7743143938508004</v>
      </c>
      <c r="AA83" s="307">
        <v>2.6396137596334719</v>
      </c>
      <c r="AB83" s="307">
        <v>2.7388717959350455</v>
      </c>
      <c r="AC83" s="307"/>
      <c r="AD83" s="307">
        <v>5.2933111991186887</v>
      </c>
      <c r="AE83" s="307">
        <v>5.6982734511310005</v>
      </c>
      <c r="AF83" s="307">
        <v>5.4705439755971419</v>
      </c>
      <c r="AG83" s="307"/>
      <c r="AH83" s="307">
        <v>6.6465237630820519</v>
      </c>
      <c r="AI83" s="307">
        <v>7.7848155175433078</v>
      </c>
      <c r="AJ83" s="307">
        <v>7.7392819584449075</v>
      </c>
      <c r="AK83" s="307"/>
      <c r="AL83" s="307">
        <v>2.2549051389877475</v>
      </c>
      <c r="AM83" s="307">
        <v>1.4268415108280883</v>
      </c>
      <c r="AN83" s="307">
        <v>0.22111764481348259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Dorset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195.26500000000004</v>
      </c>
      <c r="C92" s="305">
        <f>SUM(C93:C101)</f>
        <v>202.94900000000007</v>
      </c>
      <c r="D92" s="305">
        <f>SUM(D93:D101)</f>
        <v>212.67600000000002</v>
      </c>
      <c r="E92" s="304"/>
      <c r="F92" s="305">
        <f>SUM(F93:F101)</f>
        <v>5.9803254080127992</v>
      </c>
      <c r="G92" s="305">
        <f>SUM(G93:G101)</f>
        <v>7.0151693386188354</v>
      </c>
      <c r="H92" s="305">
        <f>SUM(H93:H101)</f>
        <v>8.8397679274694205</v>
      </c>
      <c r="I92" s="304"/>
      <c r="J92" s="305">
        <f>SUM(J93:J101)</f>
        <v>36.064477346290978</v>
      </c>
      <c r="K92" s="305">
        <f>SUM(K93:K101)</f>
        <v>41.607605038820608</v>
      </c>
      <c r="L92" s="305">
        <f>SUM(L93:L101)</f>
        <v>50.364150194951002</v>
      </c>
      <c r="M92" s="304"/>
      <c r="N92" s="305">
        <f>SUM(N93:N101)</f>
        <v>48.795609269421803</v>
      </c>
      <c r="O92" s="305">
        <f>SUM(O93:O101)</f>
        <v>53.547192796987147</v>
      </c>
      <c r="P92" s="305">
        <f>SUM(P93:P101)</f>
        <v>61.568848376739261</v>
      </c>
      <c r="Q92" s="304"/>
      <c r="R92" s="305">
        <f>SUM(R93:R101)</f>
        <v>18.879534194071237</v>
      </c>
      <c r="S92" s="305">
        <f>SUM(S93:S101)</f>
        <v>17.401625197757561</v>
      </c>
      <c r="T92" s="305">
        <f>SUM(T93:T101)</f>
        <v>16.436324879848581</v>
      </c>
      <c r="U92" s="304"/>
      <c r="V92" s="305">
        <f>SUM(V93:V101)</f>
        <v>9.7510315042395455</v>
      </c>
      <c r="W92" s="305">
        <f>SUM(W93:W101)</f>
        <v>10.126619062719504</v>
      </c>
      <c r="X92" s="305">
        <f>SUM(X93:X101)</f>
        <v>11.071375579989944</v>
      </c>
      <c r="Y92" s="304"/>
      <c r="Z92" s="305">
        <f>SUM(Z93:Z101)</f>
        <v>37.986001200587303</v>
      </c>
      <c r="AA92" s="305">
        <f>SUM(AA93:AA101)</f>
        <v>39.043050654472339</v>
      </c>
      <c r="AB92" s="305">
        <f>SUM(AB93:AB101)</f>
        <v>39.903644073243157</v>
      </c>
      <c r="AC92" s="304"/>
      <c r="AD92" s="305">
        <f>SUM(AD93:AD101)</f>
        <v>26.39105555717255</v>
      </c>
      <c r="AE92" s="305">
        <f>SUM(AE93:AE101)</f>
        <v>25.24770121871018</v>
      </c>
      <c r="AF92" s="305">
        <f>SUM(AF93:AF101)</f>
        <v>18.617129294517056</v>
      </c>
      <c r="AG92" s="304"/>
      <c r="AH92" s="305">
        <f>SUM(AH93:AH101)</f>
        <v>9.5796194599099422</v>
      </c>
      <c r="AI92" s="305">
        <f>SUM(AI93:AI101)</f>
        <v>7.2820184305221805</v>
      </c>
      <c r="AJ92" s="305">
        <f>SUM(AJ93:AJ101)</f>
        <v>3.7517383271499192</v>
      </c>
      <c r="AK92" s="304"/>
      <c r="AL92" s="305">
        <f>SUM(AL93:AL101)</f>
        <v>1.8373460602938989</v>
      </c>
      <c r="AM92" s="305">
        <f>SUM(AM93:AM101)</f>
        <v>1.6780182613917085</v>
      </c>
      <c r="AN92" s="305">
        <f>SUM(AN93:AN101)</f>
        <v>2.1230213460916771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10.483228951235345</v>
      </c>
      <c r="C93" s="305">
        <f t="shared" ref="C93:D93" si="81">SUM(G93,K93,O93,S93,W93,AA93,AE93,AI93,AM93)</f>
        <v>10.625723701142583</v>
      </c>
      <c r="D93" s="305">
        <f t="shared" si="81"/>
        <v>11.806014136668866</v>
      </c>
      <c r="E93" s="304"/>
      <c r="F93" s="304">
        <v>0.22964238717048932</v>
      </c>
      <c r="G93" s="304">
        <v>0.25331802971218642</v>
      </c>
      <c r="H93" s="304">
        <v>0.33162567539756982</v>
      </c>
      <c r="I93" s="304"/>
      <c r="J93" s="304">
        <v>2.2391246818921062</v>
      </c>
      <c r="K93" s="304">
        <v>2.3972931726749054</v>
      </c>
      <c r="L93" s="304">
        <v>2.8805072336812869</v>
      </c>
      <c r="M93" s="304"/>
      <c r="N93" s="304">
        <v>3.1989913803691996</v>
      </c>
      <c r="O93" s="304">
        <v>3.3336830935282005</v>
      </c>
      <c r="P93" s="304">
        <v>3.9774570008159147</v>
      </c>
      <c r="Q93" s="304"/>
      <c r="R93" s="304">
        <v>1.7817657569631282</v>
      </c>
      <c r="S93" s="304">
        <v>1.7979389247447473</v>
      </c>
      <c r="T93" s="304">
        <v>1.9921663168665908</v>
      </c>
      <c r="U93" s="304"/>
      <c r="V93" s="304">
        <v>0.47716458412664431</v>
      </c>
      <c r="W93" s="304">
        <v>0.43392611950112109</v>
      </c>
      <c r="X93" s="304">
        <v>0.43140888822538315</v>
      </c>
      <c r="Y93" s="304"/>
      <c r="Z93" s="304">
        <v>1.50377895850756</v>
      </c>
      <c r="AA93" s="304">
        <v>1.3546612796322588</v>
      </c>
      <c r="AB93" s="304">
        <v>1.2420742601561578</v>
      </c>
      <c r="AC93" s="304"/>
      <c r="AD93" s="304">
        <v>0.65302694177548892</v>
      </c>
      <c r="AE93" s="304">
        <v>0.61589820035091625</v>
      </c>
      <c r="AF93" s="304">
        <v>0.51204716098909109</v>
      </c>
      <c r="AG93" s="304"/>
      <c r="AH93" s="304">
        <v>0.25348286650951063</v>
      </c>
      <c r="AI93" s="304">
        <v>0.23288950193951863</v>
      </c>
      <c r="AJ93" s="304">
        <v>0.1715322301699482</v>
      </c>
      <c r="AK93" s="304"/>
      <c r="AL93" s="304">
        <v>0.14625139392121805</v>
      </c>
      <c r="AM93" s="304">
        <v>0.20611537905872887</v>
      </c>
      <c r="AN93" s="304">
        <v>0.26719537036692359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69.932845783889007</v>
      </c>
      <c r="C94" s="305">
        <f t="shared" ref="C94:C101" si="83">SUM(G94,K94,O94,S94,W94,AA94,AE94,AI94,AM94)</f>
        <v>74.589097639958609</v>
      </c>
      <c r="D94" s="305">
        <f t="shared" ref="D94:D101" si="84">SUM(H94,L94,P94,T94,X94,AB94,AF94,AJ94,AN94)</f>
        <v>82.187313300893862</v>
      </c>
      <c r="E94" s="305"/>
      <c r="F94" s="304">
        <v>5.1933619649134677</v>
      </c>
      <c r="G94" s="304">
        <v>6.0911772733074994</v>
      </c>
      <c r="H94" s="304">
        <v>7.5839991045316539</v>
      </c>
      <c r="I94" s="304"/>
      <c r="J94" s="304">
        <v>25.236303016588288</v>
      </c>
      <c r="K94" s="304">
        <v>28.854432471197484</v>
      </c>
      <c r="L94" s="304">
        <v>34.298585336559633</v>
      </c>
      <c r="M94" s="304"/>
      <c r="N94" s="304">
        <v>24.552080685316596</v>
      </c>
      <c r="O94" s="304">
        <v>26.180770235955094</v>
      </c>
      <c r="P94" s="304">
        <v>28.74817266099905</v>
      </c>
      <c r="Q94" s="304"/>
      <c r="R94" s="304">
        <v>4.9194609792658719</v>
      </c>
      <c r="S94" s="304">
        <v>3.1430723865619199</v>
      </c>
      <c r="T94" s="304">
        <v>1.6477763888030792</v>
      </c>
      <c r="U94" s="304"/>
      <c r="V94" s="304">
        <v>1.6188199318794516</v>
      </c>
      <c r="W94" s="304">
        <v>1.6328335920057033</v>
      </c>
      <c r="X94" s="304">
        <v>1.7591793766897472</v>
      </c>
      <c r="Y94" s="304"/>
      <c r="Z94" s="304">
        <v>4.3010595833941396</v>
      </c>
      <c r="AA94" s="304">
        <v>4.4253382383128832</v>
      </c>
      <c r="AB94" s="304">
        <v>4.8025193956449375</v>
      </c>
      <c r="AC94" s="304"/>
      <c r="AD94" s="304">
        <v>2.4823630750359893</v>
      </c>
      <c r="AE94" s="304">
        <v>2.4138740239745542</v>
      </c>
      <c r="AF94" s="304">
        <v>1.8469788420813338</v>
      </c>
      <c r="AG94" s="304"/>
      <c r="AH94" s="304">
        <v>1.435536265079999</v>
      </c>
      <c r="AI94" s="304">
        <v>1.5482810248591055</v>
      </c>
      <c r="AJ94" s="304">
        <v>1.0457849399447152</v>
      </c>
      <c r="AK94" s="304"/>
      <c r="AL94" s="304">
        <v>0.19386028241520784</v>
      </c>
      <c r="AM94" s="304">
        <v>0.29931839378435199</v>
      </c>
      <c r="AN94" s="304">
        <v>0.45431725563971559</v>
      </c>
    </row>
    <row r="95" spans="1:40" x14ac:dyDescent="0.2">
      <c r="A95" s="13" t="str">
        <f t="shared" si="80"/>
        <v>Associate professional occupations</v>
      </c>
      <c r="B95" s="305">
        <f t="shared" si="82"/>
        <v>30.836566386635933</v>
      </c>
      <c r="C95" s="305">
        <f t="shared" si="83"/>
        <v>31.454475139533997</v>
      </c>
      <c r="D95" s="305">
        <f t="shared" si="84"/>
        <v>33.821366371163009</v>
      </c>
      <c r="E95" s="305"/>
      <c r="F95" s="304">
        <v>0.29338214208371999</v>
      </c>
      <c r="G95" s="304">
        <v>0.35263621455976069</v>
      </c>
      <c r="H95" s="304">
        <v>0.49665799337923727</v>
      </c>
      <c r="I95" s="304"/>
      <c r="J95" s="304">
        <v>4.193553509825529</v>
      </c>
      <c r="K95" s="304">
        <v>4.7316887034808275</v>
      </c>
      <c r="L95" s="304">
        <v>5.9803340327062813</v>
      </c>
      <c r="M95" s="304"/>
      <c r="N95" s="304">
        <v>9.2861845029409071</v>
      </c>
      <c r="O95" s="304">
        <v>10.275306907239273</v>
      </c>
      <c r="P95" s="304">
        <v>12.576919745746837</v>
      </c>
      <c r="Q95" s="304"/>
      <c r="R95" s="304">
        <v>3.7775372843151973</v>
      </c>
      <c r="S95" s="304">
        <v>3.2754740635909765</v>
      </c>
      <c r="T95" s="304">
        <v>2.9198313090093841</v>
      </c>
      <c r="U95" s="304"/>
      <c r="V95" s="304">
        <v>1.824537539601963</v>
      </c>
      <c r="W95" s="304">
        <v>1.7202429866079538</v>
      </c>
      <c r="X95" s="304">
        <v>1.8893584434636803</v>
      </c>
      <c r="Y95" s="304"/>
      <c r="Z95" s="304">
        <v>5.7416656020091326</v>
      </c>
      <c r="AA95" s="304">
        <v>5.5792028997716239</v>
      </c>
      <c r="AB95" s="304">
        <v>5.7515461134660777</v>
      </c>
      <c r="AC95" s="304"/>
      <c r="AD95" s="304">
        <v>3.7806928518411635</v>
      </c>
      <c r="AE95" s="304">
        <v>3.5980734252787037</v>
      </c>
      <c r="AF95" s="304">
        <v>2.7253330921971539</v>
      </c>
      <c r="AG95" s="304"/>
      <c r="AH95" s="304">
        <v>1.69618806360889</v>
      </c>
      <c r="AI95" s="304">
        <v>1.6574833742734705</v>
      </c>
      <c r="AJ95" s="304">
        <v>1.0340788031635064</v>
      </c>
      <c r="AK95" s="304"/>
      <c r="AL95" s="304">
        <v>0.24282489040943286</v>
      </c>
      <c r="AM95" s="304">
        <v>0.26436656473141062</v>
      </c>
      <c r="AN95" s="304">
        <v>0.44730683803085536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21.98065321189134</v>
      </c>
      <c r="C96" s="305">
        <f t="shared" si="83"/>
        <v>19.951695702271905</v>
      </c>
      <c r="D96" s="305">
        <f t="shared" si="84"/>
        <v>15.073501256390198</v>
      </c>
      <c r="E96" s="305"/>
      <c r="F96" s="304">
        <v>0.15248583867485221</v>
      </c>
      <c r="G96" s="304">
        <v>0.17055078903168086</v>
      </c>
      <c r="H96" s="304">
        <v>0.23092335435313521</v>
      </c>
      <c r="I96" s="304"/>
      <c r="J96" s="304">
        <v>1.7226988466994118</v>
      </c>
      <c r="K96" s="304">
        <v>2.0689667838218639</v>
      </c>
      <c r="L96" s="304">
        <v>2.2731278994766138</v>
      </c>
      <c r="M96" s="304"/>
      <c r="N96" s="304">
        <v>4.3468688291295461</v>
      </c>
      <c r="O96" s="304">
        <v>4.7341677586633661</v>
      </c>
      <c r="P96" s="304">
        <v>5.2579752499415555</v>
      </c>
      <c r="Q96" s="304"/>
      <c r="R96" s="304">
        <v>2.6617298167390295</v>
      </c>
      <c r="S96" s="304">
        <v>3.0190661008144333</v>
      </c>
      <c r="T96" s="304">
        <v>3.397853535051242</v>
      </c>
      <c r="U96" s="304"/>
      <c r="V96" s="304">
        <v>1.6402525468186697</v>
      </c>
      <c r="W96" s="304">
        <v>1.6653206675868819</v>
      </c>
      <c r="X96" s="304">
        <v>1.6581225918890987</v>
      </c>
      <c r="Y96" s="304"/>
      <c r="Z96" s="304">
        <v>4.916793989114141</v>
      </c>
      <c r="AA96" s="304">
        <v>4.5635559870027826</v>
      </c>
      <c r="AB96" s="304">
        <v>1.768227176931362</v>
      </c>
      <c r="AC96" s="304"/>
      <c r="AD96" s="304">
        <v>4.065714003417952</v>
      </c>
      <c r="AE96" s="304">
        <v>2.897123150243162</v>
      </c>
      <c r="AF96" s="304">
        <v>0.46060615483275652</v>
      </c>
      <c r="AG96" s="304"/>
      <c r="AH96" s="304">
        <v>2.2088569972568659</v>
      </c>
      <c r="AI96" s="304">
        <v>0.77424591573195445</v>
      </c>
      <c r="AJ96" s="304">
        <v>4.4565218029007682E-3</v>
      </c>
      <c r="AK96" s="304"/>
      <c r="AL96" s="304">
        <v>0.265252344040876</v>
      </c>
      <c r="AM96" s="304">
        <v>5.8698549375783594E-2</v>
      </c>
      <c r="AN96" s="304">
        <v>2.2208772111535335E-2</v>
      </c>
    </row>
    <row r="97" spans="1:40" x14ac:dyDescent="0.2">
      <c r="A97" s="13" t="str">
        <f t="shared" si="80"/>
        <v>Skilled trades occupations</v>
      </c>
      <c r="B97" s="305">
        <f t="shared" si="82"/>
        <v>2.1651145623647183</v>
      </c>
      <c r="C97" s="305">
        <f t="shared" si="83"/>
        <v>2.0952111158757685</v>
      </c>
      <c r="D97" s="305">
        <f t="shared" si="84"/>
        <v>1.8636183451870676</v>
      </c>
      <c r="E97" s="304"/>
      <c r="F97" s="304">
        <v>2.3387423726924775E-2</v>
      </c>
      <c r="G97" s="304">
        <v>2.8212835706318183E-2</v>
      </c>
      <c r="H97" s="304">
        <v>3.6341732362452368E-2</v>
      </c>
      <c r="I97" s="304"/>
      <c r="J97" s="304">
        <v>6.9734576897650877E-2</v>
      </c>
      <c r="K97" s="304">
        <v>9.1069981022354612E-2</v>
      </c>
      <c r="L97" s="304">
        <v>0.15142448053000579</v>
      </c>
      <c r="M97" s="304"/>
      <c r="N97" s="304">
        <v>0.29770918325897539</v>
      </c>
      <c r="O97" s="304">
        <v>0.35412448684588077</v>
      </c>
      <c r="P97" s="304">
        <v>0.39399563132228327</v>
      </c>
      <c r="Q97" s="304"/>
      <c r="R97" s="304">
        <v>0.11222892907537987</v>
      </c>
      <c r="S97" s="304">
        <v>0.12012768137446836</v>
      </c>
      <c r="T97" s="304">
        <v>0.13645237778128891</v>
      </c>
      <c r="U97" s="304"/>
      <c r="V97" s="304">
        <v>0.11145608412520421</v>
      </c>
      <c r="W97" s="304">
        <v>0.12011968386034785</v>
      </c>
      <c r="X97" s="304">
        <v>0.1573242190128783</v>
      </c>
      <c r="Y97" s="304"/>
      <c r="Z97" s="304">
        <v>0.50446258232198637</v>
      </c>
      <c r="AA97" s="304">
        <v>0.41829020672486372</v>
      </c>
      <c r="AB97" s="304">
        <v>0.31344819366028798</v>
      </c>
      <c r="AC97" s="304"/>
      <c r="AD97" s="304">
        <v>0.64719395635828114</v>
      </c>
      <c r="AE97" s="304">
        <v>0.56959642920924125</v>
      </c>
      <c r="AF97" s="304">
        <v>0.35569639184801616</v>
      </c>
      <c r="AG97" s="304"/>
      <c r="AH97" s="304">
        <v>0.31802152410751378</v>
      </c>
      <c r="AI97" s="304">
        <v>0.31088169442085845</v>
      </c>
      <c r="AJ97" s="304">
        <v>0.26700430818555998</v>
      </c>
      <c r="AK97" s="304"/>
      <c r="AL97" s="304">
        <v>8.0920302492801841E-2</v>
      </c>
      <c r="AM97" s="304">
        <v>8.2788116711435294E-2</v>
      </c>
      <c r="AN97" s="304">
        <v>5.1931010484294798E-2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47.969171718453545</v>
      </c>
      <c r="C98" s="305">
        <f t="shared" si="83"/>
        <v>52.309636249070472</v>
      </c>
      <c r="D98" s="305">
        <f t="shared" si="84"/>
        <v>57.500039930019874</v>
      </c>
      <c r="E98" s="304"/>
      <c r="F98" s="304">
        <v>4.4975133931673343E-2</v>
      </c>
      <c r="G98" s="304">
        <v>6.4351115571688614E-2</v>
      </c>
      <c r="H98" s="304">
        <v>9.3213667153389634E-2</v>
      </c>
      <c r="I98" s="304"/>
      <c r="J98" s="304">
        <v>2.1570508694328301</v>
      </c>
      <c r="K98" s="304">
        <v>2.8966058309694085</v>
      </c>
      <c r="L98" s="304">
        <v>4.077645059184551</v>
      </c>
      <c r="M98" s="304"/>
      <c r="N98" s="304">
        <v>5.9224117806399059</v>
      </c>
      <c r="O98" s="304">
        <v>7.242142455710125</v>
      </c>
      <c r="P98" s="304">
        <v>8.9453639237032512</v>
      </c>
      <c r="Q98" s="304"/>
      <c r="R98" s="304">
        <v>4.8776244200001555</v>
      </c>
      <c r="S98" s="304">
        <v>5.217371125828878</v>
      </c>
      <c r="T98" s="304">
        <v>5.4325150946000553</v>
      </c>
      <c r="U98" s="304"/>
      <c r="V98" s="304">
        <v>3.3133033304183552</v>
      </c>
      <c r="W98" s="304">
        <v>3.6610578795453339</v>
      </c>
      <c r="X98" s="304">
        <v>4.1208356722056987</v>
      </c>
      <c r="Y98" s="304"/>
      <c r="Z98" s="304">
        <v>18.250419865496756</v>
      </c>
      <c r="AA98" s="304">
        <v>19.854396403051499</v>
      </c>
      <c r="AB98" s="304">
        <v>23.331004102323405</v>
      </c>
      <c r="AC98" s="304"/>
      <c r="AD98" s="304">
        <v>11.639246935422841</v>
      </c>
      <c r="AE98" s="304">
        <v>12.070111252998988</v>
      </c>
      <c r="AF98" s="304">
        <v>10.506197804148282</v>
      </c>
      <c r="AG98" s="304"/>
      <c r="AH98" s="304">
        <v>1.4913437781259284</v>
      </c>
      <c r="AI98" s="304">
        <v>1.0143020324889063</v>
      </c>
      <c r="AJ98" s="304">
        <v>0.67552014058591747</v>
      </c>
      <c r="AK98" s="304"/>
      <c r="AL98" s="304">
        <v>0.27279560498509609</v>
      </c>
      <c r="AM98" s="304">
        <v>0.28929815290564748</v>
      </c>
      <c r="AN98" s="304">
        <v>0.31774446611532509</v>
      </c>
    </row>
    <row r="99" spans="1:40" x14ac:dyDescent="0.2">
      <c r="A99" s="13" t="str">
        <f t="shared" si="80"/>
        <v>Sales and customer service occupations</v>
      </c>
      <c r="B99" s="305">
        <f t="shared" si="82"/>
        <v>2.4601797249294535</v>
      </c>
      <c r="C99" s="305">
        <f t="shared" si="83"/>
        <v>2.7499343964224172</v>
      </c>
      <c r="D99" s="305">
        <f>SUM(H99,L99,P99,T99,X99,AB99,AF99,AJ99,AN99)</f>
        <v>2.7784533847562249</v>
      </c>
      <c r="E99" s="304"/>
      <c r="F99" s="304">
        <v>1.4878947423114295E-2</v>
      </c>
      <c r="G99" s="304">
        <v>1.9239657513299972E-2</v>
      </c>
      <c r="H99" s="304">
        <v>2.4337372368029436E-2</v>
      </c>
      <c r="I99" s="304"/>
      <c r="J99" s="304">
        <v>0.27714556522891842</v>
      </c>
      <c r="K99" s="304">
        <v>0.35073456074975495</v>
      </c>
      <c r="L99" s="304">
        <v>0.41774612127198563</v>
      </c>
      <c r="M99" s="304"/>
      <c r="N99" s="304">
        <v>0.6080091581884316</v>
      </c>
      <c r="O99" s="304">
        <v>0.71950074189466273</v>
      </c>
      <c r="P99" s="304">
        <v>0.81731611057614528</v>
      </c>
      <c r="Q99" s="304"/>
      <c r="R99" s="304">
        <v>0.32553763707622296</v>
      </c>
      <c r="S99" s="304">
        <v>0.33613329509405943</v>
      </c>
      <c r="T99" s="304">
        <v>0.34281405411300891</v>
      </c>
      <c r="U99" s="304"/>
      <c r="V99" s="304">
        <v>0.20925067435526473</v>
      </c>
      <c r="W99" s="304">
        <v>0.24063998846107332</v>
      </c>
      <c r="X99" s="304">
        <v>0.26988274702684917</v>
      </c>
      <c r="Y99" s="304"/>
      <c r="Z99" s="304">
        <v>0.49496536747702102</v>
      </c>
      <c r="AA99" s="304">
        <v>0.52847489795371028</v>
      </c>
      <c r="AB99" s="304">
        <v>0.51198437086907511</v>
      </c>
      <c r="AC99" s="304"/>
      <c r="AD99" s="304">
        <v>0.37138204395856861</v>
      </c>
      <c r="AE99" s="304">
        <v>0.37921960679518285</v>
      </c>
      <c r="AF99" s="304">
        <v>0.23034187924827748</v>
      </c>
      <c r="AG99" s="304"/>
      <c r="AH99" s="304">
        <v>0.11229163947865536</v>
      </c>
      <c r="AI99" s="304">
        <v>0.10432348987840082</v>
      </c>
      <c r="AJ99" s="304">
        <v>4.9602308339912998E-2</v>
      </c>
      <c r="AK99" s="304"/>
      <c r="AL99" s="304">
        <v>4.6718691743256498E-2</v>
      </c>
      <c r="AM99" s="304">
        <v>7.1668158082272893E-2</v>
      </c>
      <c r="AN99" s="304">
        <v>0.11442842094294109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2.4042145498155674</v>
      </c>
      <c r="C100" s="305">
        <f t="shared" si="83"/>
        <v>2.7559563983298019</v>
      </c>
      <c r="D100" s="305">
        <f t="shared" si="84"/>
        <v>2.6379928682906404</v>
      </c>
      <c r="E100" s="304"/>
      <c r="F100" s="304">
        <v>2.0423703336086535E-2</v>
      </c>
      <c r="G100" s="304">
        <v>2.7369865710397508E-2</v>
      </c>
      <c r="H100" s="304">
        <v>3.6113789423643052E-2</v>
      </c>
      <c r="I100" s="304"/>
      <c r="J100" s="304">
        <v>5.7552750206692108E-2</v>
      </c>
      <c r="K100" s="304">
        <v>8.0510187981302342E-2</v>
      </c>
      <c r="L100" s="304">
        <v>9.8486960471225293E-2</v>
      </c>
      <c r="M100" s="304"/>
      <c r="N100" s="304">
        <v>0.22159754874130178</v>
      </c>
      <c r="O100" s="304">
        <v>0.27938255989859878</v>
      </c>
      <c r="P100" s="304">
        <v>0.32070641310757164</v>
      </c>
      <c r="Q100" s="304"/>
      <c r="R100" s="304">
        <v>9.6632808817793819E-2</v>
      </c>
      <c r="S100" s="304">
        <v>0.1327087258822528</v>
      </c>
      <c r="T100" s="304">
        <v>0.16469865377139742</v>
      </c>
      <c r="U100" s="304"/>
      <c r="V100" s="304">
        <v>0.27625474119574173</v>
      </c>
      <c r="W100" s="304">
        <v>0.33019312528692374</v>
      </c>
      <c r="X100" s="304">
        <v>0.40427162296710561</v>
      </c>
      <c r="Y100" s="304"/>
      <c r="Z100" s="304">
        <v>0.64728556344505661</v>
      </c>
      <c r="AA100" s="304">
        <v>0.73441089264110693</v>
      </c>
      <c r="AB100" s="304">
        <v>0.76443573365824669</v>
      </c>
      <c r="AC100" s="304"/>
      <c r="AD100" s="304">
        <v>0.4489433245612281</v>
      </c>
      <c r="AE100" s="304">
        <v>0.46278461552494315</v>
      </c>
      <c r="AF100" s="304">
        <v>0.29964144743875604</v>
      </c>
      <c r="AG100" s="304"/>
      <c r="AH100" s="304">
        <v>0.5199871353196287</v>
      </c>
      <c r="AI100" s="304">
        <v>0.5627474027464322</v>
      </c>
      <c r="AJ100" s="304">
        <v>0.30935243012633956</v>
      </c>
      <c r="AK100" s="304"/>
      <c r="AL100" s="304">
        <v>0.11553697419203772</v>
      </c>
      <c r="AM100" s="304">
        <v>0.14584902265784444</v>
      </c>
      <c r="AN100" s="304">
        <v>0.24028581732635529</v>
      </c>
    </row>
    <row r="101" spans="1:40" x14ac:dyDescent="0.2">
      <c r="A101" s="39" t="str">
        <f t="shared" si="80"/>
        <v>Elementary occupations</v>
      </c>
      <c r="B101" s="307">
        <f t="shared" si="82"/>
        <v>7.0330251107851396</v>
      </c>
      <c r="C101" s="307">
        <f t="shared" si="83"/>
        <v>6.4172696573944998</v>
      </c>
      <c r="D101" s="307">
        <f t="shared" si="84"/>
        <v>5.0077004066302688</v>
      </c>
      <c r="E101" s="307"/>
      <c r="F101" s="307">
        <v>7.7878667524692866E-3</v>
      </c>
      <c r="G101" s="307">
        <v>8.3135575060036219E-3</v>
      </c>
      <c r="H101" s="307">
        <v>6.5552385003110275E-3</v>
      </c>
      <c r="I101" s="307"/>
      <c r="J101" s="307">
        <v>0.11131352951955834</v>
      </c>
      <c r="K101" s="307">
        <v>0.13630334692270507</v>
      </c>
      <c r="L101" s="307">
        <v>0.18629307106941101</v>
      </c>
      <c r="M101" s="307"/>
      <c r="N101" s="307">
        <v>0.36175620083694399</v>
      </c>
      <c r="O101" s="307">
        <v>0.42811455725193587</v>
      </c>
      <c r="P101" s="307">
        <v>0.53094164052665493</v>
      </c>
      <c r="Q101" s="307"/>
      <c r="R101" s="307">
        <v>0.32701656181845534</v>
      </c>
      <c r="S101" s="307">
        <v>0.35973289386582563</v>
      </c>
      <c r="T101" s="307">
        <v>0.40221714985253632</v>
      </c>
      <c r="U101" s="307"/>
      <c r="V101" s="307">
        <v>0.27999207171825319</v>
      </c>
      <c r="W101" s="307">
        <v>0.32228501986416597</v>
      </c>
      <c r="X101" s="307">
        <v>0.38099201850950348</v>
      </c>
      <c r="Y101" s="307"/>
      <c r="Z101" s="307">
        <v>1.6255696888214972</v>
      </c>
      <c r="AA101" s="307">
        <v>1.5847198493816075</v>
      </c>
      <c r="AB101" s="307">
        <v>1.4184047265336124</v>
      </c>
      <c r="AC101" s="307"/>
      <c r="AD101" s="307">
        <v>2.3024924248010397</v>
      </c>
      <c r="AE101" s="307">
        <v>2.2410205143344903</v>
      </c>
      <c r="AF101" s="307">
        <v>1.6802865217333902</v>
      </c>
      <c r="AG101" s="307"/>
      <c r="AH101" s="307">
        <v>1.5439111904229506</v>
      </c>
      <c r="AI101" s="307">
        <v>1.0768639941835321</v>
      </c>
      <c r="AJ101" s="307">
        <v>0.19440664483111891</v>
      </c>
      <c r="AK101" s="307"/>
      <c r="AL101" s="307">
        <v>0.47318557609397194</v>
      </c>
      <c r="AM101" s="307">
        <v>0.25991592408423353</v>
      </c>
      <c r="AN101" s="307">
        <v>0.20760339507373124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Dorset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Dorset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Dorset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Dorset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Dorset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Dorset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Dorset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Dorset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Dorset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0.86808318372130933</v>
      </c>
      <c r="C8" s="69">
        <v>1.0967124664431078</v>
      </c>
      <c r="D8" s="69">
        <v>1.2576604116261627</v>
      </c>
      <c r="E8" s="69">
        <v>1.3241159233561097</v>
      </c>
      <c r="F8" s="69">
        <v>1.7572739588791262</v>
      </c>
      <c r="G8" s="10"/>
      <c r="H8" s="69">
        <f>F8-D8</f>
        <v>0.49961354725296347</v>
      </c>
      <c r="I8" s="69">
        <f>'RD T1'!E36</f>
        <v>0.7839411466718369</v>
      </c>
      <c r="J8" s="69">
        <f>SUM(H8:I8)</f>
        <v>1.2835546939248004</v>
      </c>
      <c r="L8" t="str">
        <f>A8</f>
        <v>11 Corporate managers and directors</v>
      </c>
      <c r="M8" s="69">
        <v>7.1496113002366526</v>
      </c>
      <c r="N8" s="69">
        <v>9.469401882582229</v>
      </c>
      <c r="O8" s="69">
        <v>10.405814301611963</v>
      </c>
      <c r="P8" s="69">
        <v>10.78402788907403</v>
      </c>
      <c r="Q8" s="69">
        <v>14.084517163093009</v>
      </c>
      <c r="R8" s="10"/>
      <c r="S8" s="69">
        <f>Q8-O8</f>
        <v>3.678702861481046</v>
      </c>
      <c r="T8" s="69">
        <f>'RD T1'!E65</f>
        <v>6.3790569959071375</v>
      </c>
      <c r="U8" s="69">
        <f>SUM(S8:T8)</f>
        <v>10.057759857388184</v>
      </c>
      <c r="W8" t="str">
        <f>A8</f>
        <v>11 Corporate managers and directors</v>
      </c>
      <c r="X8" s="69">
        <v>18.126408780851882</v>
      </c>
      <c r="Y8" s="69">
        <v>22.07425678879601</v>
      </c>
      <c r="Z8" s="69">
        <v>21.705528915271593</v>
      </c>
      <c r="AA8" s="69">
        <v>20.955952537774248</v>
      </c>
      <c r="AB8" s="69">
        <v>24.274077396390787</v>
      </c>
      <c r="AC8" s="69"/>
      <c r="AD8" s="69">
        <f>AB8-Z8</f>
        <v>2.5685484811191941</v>
      </c>
      <c r="AE8" s="69">
        <f>'RD T1'!E94</f>
        <v>12.659679184575213</v>
      </c>
      <c r="AF8" s="69">
        <f>SUM(AD8:AE8)</f>
        <v>15.228227665694407</v>
      </c>
      <c r="AH8" t="str">
        <f>L8</f>
        <v>11 Corporate managers and directors</v>
      </c>
      <c r="AI8" s="69">
        <v>3.5179875012321262</v>
      </c>
      <c r="AJ8" s="69">
        <v>4.2071094364534698</v>
      </c>
      <c r="AK8" s="69">
        <v>4.263443609406548</v>
      </c>
      <c r="AL8" s="69">
        <v>3.9395235992788535</v>
      </c>
      <c r="AM8" s="69">
        <v>4.4074374574734776</v>
      </c>
      <c r="AN8" s="69"/>
      <c r="AO8" s="69">
        <f>AM8-AK8</f>
        <v>0.14399384806692961</v>
      </c>
      <c r="AP8" s="69">
        <f>'RD T1'!E123</f>
        <v>2.1921365146503424</v>
      </c>
      <c r="AQ8" s="69">
        <f>SUM(AO8:AP8)</f>
        <v>2.336130362717272</v>
      </c>
      <c r="AS8" t="str">
        <f>W8</f>
        <v>11 Corporate managers and directors</v>
      </c>
      <c r="AT8" s="69">
        <v>5.1854602115403612</v>
      </c>
      <c r="AU8" s="69">
        <v>6.1638363670055121</v>
      </c>
      <c r="AV8" s="69">
        <v>6.1922117389160016</v>
      </c>
      <c r="AW8" s="69">
        <v>5.5917834325407938</v>
      </c>
      <c r="AX8" s="69">
        <v>6.2553004255265581</v>
      </c>
      <c r="AY8" s="69"/>
      <c r="AZ8" s="69">
        <f>AX8-AV8</f>
        <v>6.3088686610556444E-2</v>
      </c>
      <c r="BA8" s="69">
        <f>'RD T1'!E152</f>
        <v>3.1175769477531423</v>
      </c>
      <c r="BB8" s="69">
        <f>SUM(AZ8:BA8)</f>
        <v>3.1806656343636988</v>
      </c>
      <c r="BD8" t="str">
        <f>AH8</f>
        <v>11 Corporate managers and directors</v>
      </c>
      <c r="BE8" s="69">
        <v>11.125240940257246</v>
      </c>
      <c r="BF8" s="69">
        <v>11.759904494927934</v>
      </c>
      <c r="BG8" s="69">
        <v>12.824859729912609</v>
      </c>
      <c r="BH8" s="69">
        <v>11.212122660184935</v>
      </c>
      <c r="BI8" s="69">
        <v>11.95118868868097</v>
      </c>
      <c r="BJ8" s="69"/>
      <c r="BK8" s="69">
        <f>BI8-BG8</f>
        <v>-0.87367104123163841</v>
      </c>
      <c r="BL8" s="69">
        <f>'RD T1'!E181</f>
        <v>5.1458254224459647</v>
      </c>
      <c r="BM8" s="69">
        <f>SUM(BK8:BL8)</f>
        <v>4.2721543812143263</v>
      </c>
      <c r="BO8" t="str">
        <f>AS8</f>
        <v>11 Corporate managers and directors</v>
      </c>
      <c r="BP8" s="69">
        <v>8.9229684971942067</v>
      </c>
      <c r="BQ8" s="69">
        <v>9.8284648492592979</v>
      </c>
      <c r="BR8" s="69">
        <v>9.3045210140794286</v>
      </c>
      <c r="BS8" s="69">
        <v>8.1957471837846416</v>
      </c>
      <c r="BT8" s="69">
        <v>6.8607436727501581</v>
      </c>
      <c r="BU8" s="69"/>
      <c r="BV8" s="69">
        <f>BT8-BR8</f>
        <v>-2.4437773413292705</v>
      </c>
      <c r="BW8" s="69">
        <f>'RD T1'!E210</f>
        <v>3.5248153468520114</v>
      </c>
      <c r="BX8" s="69">
        <f>SUM(BV8:BW8)</f>
        <v>1.0810380055227409</v>
      </c>
      <c r="BZ8" t="str">
        <f>BD8</f>
        <v>11 Corporate managers and directors</v>
      </c>
      <c r="CA8" s="69">
        <v>6.0166860419816777</v>
      </c>
      <c r="CB8" s="69">
        <v>6.1243301838770288</v>
      </c>
      <c r="CC8" s="69">
        <v>5.9984047466470889</v>
      </c>
      <c r="CD8" s="69">
        <v>5.8216641423191122</v>
      </c>
      <c r="CE8" s="69">
        <v>4.5278884254945826</v>
      </c>
      <c r="CF8" s="69"/>
      <c r="CG8" s="69">
        <f>CE8-CC8</f>
        <v>-1.4705163211525063</v>
      </c>
      <c r="CH8" s="69">
        <f>'RD T1'!E239</f>
        <v>2.3223570897427717</v>
      </c>
      <c r="CI8" s="69">
        <f>SUM(CG8:CH8)</f>
        <v>0.85184076859026536</v>
      </c>
      <c r="CK8" t="str">
        <f>BO8</f>
        <v>11 Corporate managers and directors</v>
      </c>
      <c r="CL8" s="69">
        <v>0.92009839031026885</v>
      </c>
      <c r="CM8" s="69">
        <v>1.1095685308943013</v>
      </c>
      <c r="CN8" s="69">
        <v>1.0278927976283041</v>
      </c>
      <c r="CO8" s="69">
        <v>1.0804197502676824</v>
      </c>
      <c r="CP8" s="69">
        <v>1.3731922286345377</v>
      </c>
      <c r="CQ8" s="69"/>
      <c r="CR8" s="69">
        <f>CP8-CN8</f>
        <v>0.34529943100623361</v>
      </c>
      <c r="CS8" s="69">
        <f>'RD T1'!E268</f>
        <v>0.35109269178590863</v>
      </c>
      <c r="CT8" s="69">
        <f>SUM(CR8:CS8)</f>
        <v>0.69639212279214224</v>
      </c>
    </row>
    <row r="9" spans="1:98" x14ac:dyDescent="0.2">
      <c r="A9" s="10" t="str">
        <f>name!D5</f>
        <v>12 Other managers and proprietors</v>
      </c>
      <c r="B9" s="69">
        <v>0.31861431439179377</v>
      </c>
      <c r="C9" s="69">
        <v>0.42434250488328634</v>
      </c>
      <c r="D9" s="69">
        <v>0.42911465250802416</v>
      </c>
      <c r="E9" s="69">
        <v>0.60737112628451428</v>
      </c>
      <c r="F9" s="69">
        <v>0.84575978251233275</v>
      </c>
      <c r="H9" s="69">
        <f t="shared" ref="H9:H32" si="26">F9-D9</f>
        <v>0.41664513000430858</v>
      </c>
      <c r="I9" s="69">
        <f>'RD T1'!E37</f>
        <v>0.41565228383740432</v>
      </c>
      <c r="J9" s="69">
        <f t="shared" ref="J9:J32" si="27">SUM(H9:I9)</f>
        <v>0.83229741384171296</v>
      </c>
      <c r="L9" t="str">
        <f t="shared" ref="L9:L32" si="28">A9</f>
        <v>12 Other managers and proprietors</v>
      </c>
      <c r="M9" s="69">
        <v>2.7099052733123257</v>
      </c>
      <c r="N9" s="69">
        <v>3.4450828480595361</v>
      </c>
      <c r="O9" s="69">
        <v>3.735299704751387</v>
      </c>
      <c r="P9" s="69">
        <v>5.2553276837555982</v>
      </c>
      <c r="Q9" s="69">
        <v>7.4089537757059212</v>
      </c>
      <c r="S9" s="69">
        <f t="shared" ref="S9:S35" si="29">Q9-O9</f>
        <v>3.6736540709545342</v>
      </c>
      <c r="T9" s="69">
        <f>'RD T1'!E66</f>
        <v>3.5555580317000577</v>
      </c>
      <c r="U9" s="69">
        <f t="shared" ref="U9:U32" si="30">SUM(S9:T9)</f>
        <v>7.2292121026545919</v>
      </c>
      <c r="W9" t="str">
        <f t="shared" ref="W9:W32" si="31">A9</f>
        <v>12 Other managers and proprietors</v>
      </c>
      <c r="X9" s="69">
        <v>6.4636436730534044</v>
      </c>
      <c r="Y9" s="69">
        <v>7.4090065254940223</v>
      </c>
      <c r="Z9" s="69">
        <v>7.1512972013868161</v>
      </c>
      <c r="AA9" s="69">
        <v>9.3153191821433357</v>
      </c>
      <c r="AB9" s="69">
        <v>11.631660520854828</v>
      </c>
      <c r="AC9" s="69"/>
      <c r="AD9" s="69">
        <f t="shared" ref="AD9:AD32" si="32">AB9-Z9</f>
        <v>4.4803633194680117</v>
      </c>
      <c r="AE9" s="69">
        <f>'RD T1'!E95</f>
        <v>6.3073004430041859</v>
      </c>
      <c r="AF9" s="69">
        <f t="shared" ref="AF9:AF32" si="33">SUM(AD9:AE9)</f>
        <v>10.787663762472198</v>
      </c>
      <c r="AH9" t="str">
        <f t="shared" ref="AH9:AH32" si="34">L9</f>
        <v>12 Other managers and proprietors</v>
      </c>
      <c r="AI9" s="69">
        <v>1.8317156808360961</v>
      </c>
      <c r="AJ9" s="69">
        <v>2.172194241045672</v>
      </c>
      <c r="AK9" s="69">
        <v>2.2184723408537539</v>
      </c>
      <c r="AL9" s="69">
        <v>2.7601822827654927</v>
      </c>
      <c r="AM9" s="69">
        <v>3.4518121474605548</v>
      </c>
      <c r="AN9" s="69"/>
      <c r="AO9" s="69">
        <f t="shared" ref="AO9:AO32" si="35">AM9-AK9</f>
        <v>1.2333398066068009</v>
      </c>
      <c r="AP9" s="69">
        <f>'RD T1'!E124</f>
        <v>1.9055989915997094</v>
      </c>
      <c r="AQ9" s="69">
        <f t="shared" ref="AQ9:AQ32" si="36">SUM(AO9:AP9)</f>
        <v>3.1389387982065102</v>
      </c>
      <c r="AS9" t="str">
        <f t="shared" ref="AS9:AS32" si="37">W9</f>
        <v>12 Other managers and proprietors</v>
      </c>
      <c r="AT9" s="69">
        <v>2.0849455074348691</v>
      </c>
      <c r="AU9" s="69">
        <v>2.3301056462724632</v>
      </c>
      <c r="AV9" s="69">
        <v>2.3093691546764323</v>
      </c>
      <c r="AW9" s="69">
        <v>2.9353606478546532</v>
      </c>
      <c r="AX9" s="69">
        <v>3.5405035907531275</v>
      </c>
      <c r="AY9" s="69"/>
      <c r="AZ9" s="69">
        <f t="shared" ref="AZ9:AZ32" si="38">AX9-AV9</f>
        <v>1.2311344360766951</v>
      </c>
      <c r="BA9" s="69">
        <f>'RD T1'!E153</f>
        <v>1.8615698010211448</v>
      </c>
      <c r="BB9" s="69">
        <f t="shared" ref="BB9:BB32" si="39">SUM(AZ9:BA9)</f>
        <v>3.0927042370978399</v>
      </c>
      <c r="BD9" t="str">
        <f t="shared" ref="BD9:BD32" si="40">AH9</f>
        <v>12 Other managers and proprietors</v>
      </c>
      <c r="BE9" s="69">
        <v>5.2600828414712071</v>
      </c>
      <c r="BF9" s="69">
        <v>4.8126953829845185</v>
      </c>
      <c r="BG9" s="69">
        <v>5.1226123052068093</v>
      </c>
      <c r="BH9" s="69">
        <v>5.871764470574476</v>
      </c>
      <c r="BI9" s="69">
        <v>6.2972720211617119</v>
      </c>
      <c r="BJ9" s="69"/>
      <c r="BK9" s="69">
        <f t="shared" ref="BK9:BK32" si="41">BI9-BG9</f>
        <v>1.1746597159549026</v>
      </c>
      <c r="BL9" s="69">
        <f>'RD T1'!E182</f>
        <v>2.9036575139901908</v>
      </c>
      <c r="BM9" s="69">
        <f t="shared" ref="BM9:BM32" si="42">SUM(BK9:BL9)</f>
        <v>4.0783172299450934</v>
      </c>
      <c r="BO9" t="str">
        <f t="shared" ref="BO9:BO32" si="43">AS9</f>
        <v>12 Other managers and proprietors</v>
      </c>
      <c r="BP9" s="69">
        <v>5.1335844674497064</v>
      </c>
      <c r="BQ9" s="69">
        <v>5.1617307655279356</v>
      </c>
      <c r="BR9" s="69">
        <v>4.9017983205561162</v>
      </c>
      <c r="BS9" s="69">
        <v>6.0438162419505828</v>
      </c>
      <c r="BT9" s="69">
        <v>5.94312213884497</v>
      </c>
      <c r="BU9" s="69"/>
      <c r="BV9" s="69">
        <f t="shared" ref="BV9:BV32" si="44">BT9-BR9</f>
        <v>1.0413238182888538</v>
      </c>
      <c r="BW9" s="69">
        <f>'RD T1'!E211</f>
        <v>3.1583160566911004</v>
      </c>
      <c r="BX9" s="69">
        <f t="shared" ref="BX9:BX32" si="45">SUM(BV9:BW9)</f>
        <v>4.1996398749799546</v>
      </c>
      <c r="BZ9" t="str">
        <f t="shared" ref="BZ9:BZ32" si="46">BD9</f>
        <v>12 Other managers and proprietors</v>
      </c>
      <c r="CA9" s="69">
        <v>3.2453632960242245</v>
      </c>
      <c r="CB9" s="69">
        <v>2.9988995425565652</v>
      </c>
      <c r="CC9" s="69">
        <v>2.6017740173242299</v>
      </c>
      <c r="CD9" s="69">
        <v>3.0563783752657017</v>
      </c>
      <c r="CE9" s="69">
        <v>2.3624323216448868</v>
      </c>
      <c r="CF9" s="69"/>
      <c r="CG9" s="69">
        <f t="shared" ref="CG9:CG32" si="47">CE9-CC9</f>
        <v>-0.23934169567934305</v>
      </c>
      <c r="CH9" s="69">
        <f>'RD T1'!E240</f>
        <v>1.2492516444353869</v>
      </c>
      <c r="CI9" s="69">
        <f t="shared" ref="CI9:CI32" si="48">SUM(CG9:CH9)</f>
        <v>1.0099099487560439</v>
      </c>
      <c r="CK9" t="str">
        <f t="shared" ref="CK9:CK32" si="49">BO9</f>
        <v>12 Other managers and proprietors</v>
      </c>
      <c r="CL9" s="69">
        <v>0.91681489678643358</v>
      </c>
      <c r="CM9" s="69">
        <v>0.96020170788549142</v>
      </c>
      <c r="CN9" s="69">
        <v>0.83759674391017835</v>
      </c>
      <c r="CO9" s="69">
        <v>1.2295040145671139</v>
      </c>
      <c r="CP9" s="69">
        <v>1.6385921042303599</v>
      </c>
      <c r="CQ9" s="69"/>
      <c r="CR9" s="69">
        <f t="shared" ref="CR9:CR32" si="50">CP9-CN9</f>
        <v>0.80099536032018159</v>
      </c>
      <c r="CS9" s="69">
        <f>'RD T1'!E269</f>
        <v>0.44557048721007453</v>
      </c>
      <c r="CT9" s="69">
        <f t="shared" ref="CT9:CT32" si="51">SUM(CR9:CS9)</f>
        <v>1.2465658475302561</v>
      </c>
    </row>
    <row r="10" spans="1:98" x14ac:dyDescent="0.2">
      <c r="A10" s="10" t="str">
        <f>name!D6</f>
        <v>21 Science, research, engineering and technology professionals</v>
      </c>
      <c r="B10" s="69">
        <v>2.3189998683847941</v>
      </c>
      <c r="C10" s="69">
        <v>2.9055448439291234</v>
      </c>
      <c r="D10" s="69">
        <v>3.131662919944092</v>
      </c>
      <c r="E10" s="69">
        <v>3.5552009902139856</v>
      </c>
      <c r="F10" s="69">
        <v>4.4744428048983531</v>
      </c>
      <c r="G10" s="11"/>
      <c r="H10" s="69">
        <f t="shared" si="26"/>
        <v>1.3427798849542611</v>
      </c>
      <c r="I10" s="69">
        <f>'RD T1'!E38</f>
        <v>1.459906009438237</v>
      </c>
      <c r="J10" s="69">
        <f t="shared" si="27"/>
        <v>2.8026858943924982</v>
      </c>
      <c r="L10" t="str">
        <f t="shared" si="28"/>
        <v>21 Science, research, engineering and technology professionals</v>
      </c>
      <c r="M10" s="69">
        <v>9.4659031818428616</v>
      </c>
      <c r="N10" s="69">
        <v>11.918647135021242</v>
      </c>
      <c r="O10" s="69">
        <v>13.62432322884975</v>
      </c>
      <c r="P10" s="69">
        <v>16.148896757662591</v>
      </c>
      <c r="Q10" s="69">
        <v>21.226686190835043</v>
      </c>
      <c r="R10" s="11"/>
      <c r="S10" s="69">
        <f t="shared" si="29"/>
        <v>7.6023629619852926</v>
      </c>
      <c r="T10" s="69">
        <f>'RD T1'!E67</f>
        <v>7.0606172415265291</v>
      </c>
      <c r="U10" s="69">
        <f t="shared" si="30"/>
        <v>14.662980203511822</v>
      </c>
      <c r="W10" t="str">
        <f t="shared" si="31"/>
        <v>21 Science, research, engineering and technology professionals</v>
      </c>
      <c r="X10" s="69">
        <v>18.630083280059747</v>
      </c>
      <c r="Y10" s="69">
        <v>20.341400484359692</v>
      </c>
      <c r="Z10" s="69">
        <v>20.26205485742879</v>
      </c>
      <c r="AA10" s="69">
        <v>21.274464330480274</v>
      </c>
      <c r="AB10" s="69">
        <v>22.602261258955149</v>
      </c>
      <c r="AC10" s="69"/>
      <c r="AD10" s="69">
        <f t="shared" si="32"/>
        <v>2.3402064015263591</v>
      </c>
      <c r="AE10" s="69">
        <f>'RD T1'!E96</f>
        <v>8.6399423844703502</v>
      </c>
      <c r="AF10" s="69">
        <f t="shared" si="33"/>
        <v>10.980148785996709</v>
      </c>
      <c r="AH10" t="str">
        <f t="shared" si="34"/>
        <v>21 Science, research, engineering and technology professionals</v>
      </c>
      <c r="AI10" s="69">
        <v>1.9245232336028075</v>
      </c>
      <c r="AJ10" s="69">
        <v>2.1363773829219155</v>
      </c>
      <c r="AK10" s="69">
        <v>2.2107125222226243</v>
      </c>
      <c r="AL10" s="69">
        <v>2.3677577500964375</v>
      </c>
      <c r="AM10" s="69">
        <v>2.7192278182796574</v>
      </c>
      <c r="AN10" s="69"/>
      <c r="AO10" s="69">
        <f t="shared" si="35"/>
        <v>0.50851529605703316</v>
      </c>
      <c r="AP10" s="69">
        <f>'RD T1'!E125</f>
        <v>0.96604815401022637</v>
      </c>
      <c r="AQ10" s="69">
        <f t="shared" si="36"/>
        <v>1.4745634500672595</v>
      </c>
      <c r="AS10" t="str">
        <f t="shared" si="37"/>
        <v>21 Science, research, engineering and technology professionals</v>
      </c>
      <c r="AT10" s="69">
        <v>4.8725314810000269</v>
      </c>
      <c r="AU10" s="69">
        <v>5.1994000626686407</v>
      </c>
      <c r="AV10" s="69">
        <v>5.1741244349012785</v>
      </c>
      <c r="AW10" s="69">
        <v>4.9129743846661231</v>
      </c>
      <c r="AX10" s="69">
        <v>4.9029489716444461</v>
      </c>
      <c r="AY10" s="69"/>
      <c r="AZ10" s="69">
        <f t="shared" si="38"/>
        <v>-0.27117546325683239</v>
      </c>
      <c r="BA10" s="69">
        <f>'RD T1'!E154</f>
        <v>1.8280345927166641</v>
      </c>
      <c r="BB10" s="69">
        <f t="shared" si="39"/>
        <v>1.5568591294598317</v>
      </c>
      <c r="BD10" t="str">
        <f t="shared" si="40"/>
        <v>21 Science, research, engineering and technology professionals</v>
      </c>
      <c r="BE10" s="69">
        <v>6.3524507369079437</v>
      </c>
      <c r="BF10" s="69">
        <v>6.0608750243296754</v>
      </c>
      <c r="BG10" s="69">
        <v>6.6200779083311296</v>
      </c>
      <c r="BH10" s="69">
        <v>6.0004172495401047</v>
      </c>
      <c r="BI10" s="69">
        <v>5.7181353134624278</v>
      </c>
      <c r="BJ10" s="69"/>
      <c r="BK10" s="69">
        <f t="shared" si="41"/>
        <v>-0.90194259486870187</v>
      </c>
      <c r="BL10" s="69">
        <f>'RD T1'!E183</f>
        <v>1.7103638550461051</v>
      </c>
      <c r="BM10" s="69">
        <f t="shared" si="42"/>
        <v>0.80842126017740323</v>
      </c>
      <c r="BO10" t="str">
        <f t="shared" si="43"/>
        <v>21 Science, research, engineering and technology professionals</v>
      </c>
      <c r="BP10" s="69">
        <v>4.6038843752198124</v>
      </c>
      <c r="BQ10" s="69">
        <v>4.8287399623640672</v>
      </c>
      <c r="BR10" s="69">
        <v>4.6534126848924187</v>
      </c>
      <c r="BS10" s="69">
        <v>4.6615116813676405</v>
      </c>
      <c r="BT10" s="69">
        <v>4.1881852589929434</v>
      </c>
      <c r="BU10" s="69"/>
      <c r="BV10" s="69">
        <f t="shared" si="44"/>
        <v>-0.4652274258994753</v>
      </c>
      <c r="BW10" s="69">
        <f>'RD T1'!E212</f>
        <v>1.4737839317707331</v>
      </c>
      <c r="BX10" s="69">
        <f t="shared" si="45"/>
        <v>1.0085565058712578</v>
      </c>
      <c r="BZ10" t="str">
        <f t="shared" si="46"/>
        <v>21 Science, research, engineering and technology professionals</v>
      </c>
      <c r="CA10" s="69">
        <v>3.0056678469315972</v>
      </c>
      <c r="CB10" s="69">
        <v>2.8212220235806162</v>
      </c>
      <c r="CC10" s="69">
        <v>2.6931212996469576</v>
      </c>
      <c r="CD10" s="69">
        <v>2.8834799628751862</v>
      </c>
      <c r="CE10" s="69">
        <v>2.0386526424637812</v>
      </c>
      <c r="CF10" s="69"/>
      <c r="CG10" s="69">
        <f t="shared" si="47"/>
        <v>-0.65446865718317637</v>
      </c>
      <c r="CH10" s="69">
        <f>'RD T1'!E241</f>
        <v>0.75741889225868708</v>
      </c>
      <c r="CI10" s="69">
        <f t="shared" si="48"/>
        <v>0.10295023507551071</v>
      </c>
      <c r="CK10" t="str">
        <f t="shared" si="49"/>
        <v>21 Science, research, engineering and technology professionals</v>
      </c>
      <c r="CL10" s="69">
        <v>0.49635220967097038</v>
      </c>
      <c r="CM10" s="69">
        <v>0.65512005975509557</v>
      </c>
      <c r="CN10" s="69">
        <v>0.6489175320816758</v>
      </c>
      <c r="CO10" s="69">
        <v>0.96180760326697501</v>
      </c>
      <c r="CP10" s="69">
        <v>1.4602202350161244</v>
      </c>
      <c r="CQ10" s="69"/>
      <c r="CR10" s="69">
        <f t="shared" si="50"/>
        <v>0.81130270293444862</v>
      </c>
      <c r="CS10" s="69">
        <f>'RD T1'!E270</f>
        <v>0.30941073985564349</v>
      </c>
      <c r="CT10" s="69">
        <f t="shared" si="51"/>
        <v>1.120713442790092</v>
      </c>
    </row>
    <row r="11" spans="1:98" x14ac:dyDescent="0.2">
      <c r="A11" s="10" t="str">
        <f>name!D7</f>
        <v>22 Health professionals</v>
      </c>
      <c r="B11" s="69">
        <v>1.485120606104531</v>
      </c>
      <c r="C11" s="69">
        <v>2.0200296741159285</v>
      </c>
      <c r="D11" s="69">
        <v>2.0794246778828711</v>
      </c>
      <c r="E11" s="69">
        <v>2.55206467691495</v>
      </c>
      <c r="F11" s="69">
        <v>3.2614400284177241</v>
      </c>
      <c r="G11" s="11"/>
      <c r="H11" s="69">
        <f t="shared" si="26"/>
        <v>1.182015350534853</v>
      </c>
      <c r="I11" s="69">
        <f>'RD T1'!E39</f>
        <v>1.3903416543579803</v>
      </c>
      <c r="J11" s="69">
        <f t="shared" si="27"/>
        <v>2.572357004892833</v>
      </c>
      <c r="L11" t="str">
        <f t="shared" si="28"/>
        <v>22 Health professionals</v>
      </c>
      <c r="M11" s="69">
        <v>4.6433723234018354</v>
      </c>
      <c r="N11" s="69">
        <v>6.4154714779041289</v>
      </c>
      <c r="O11" s="69">
        <v>6.6397750493388736</v>
      </c>
      <c r="P11" s="69">
        <v>7.9740900094705811</v>
      </c>
      <c r="Q11" s="69">
        <v>9.8101142103262546</v>
      </c>
      <c r="R11" s="11"/>
      <c r="S11" s="69">
        <f t="shared" si="29"/>
        <v>3.170339160987381</v>
      </c>
      <c r="T11" s="69">
        <f>'RD T1'!E68</f>
        <v>4.579125493464451</v>
      </c>
      <c r="U11" s="69">
        <f t="shared" si="30"/>
        <v>7.749464654451832</v>
      </c>
      <c r="W11" t="str">
        <f t="shared" si="31"/>
        <v>22 Health professionals</v>
      </c>
      <c r="X11" s="69">
        <v>10.35436943474056</v>
      </c>
      <c r="Y11" s="69">
        <v>12.832579267493761</v>
      </c>
      <c r="Z11" s="69">
        <v>12.390467692532043</v>
      </c>
      <c r="AA11" s="69">
        <v>13.997921400292661</v>
      </c>
      <c r="AB11" s="69">
        <v>16.034747435801954</v>
      </c>
      <c r="AC11" s="69"/>
      <c r="AD11" s="69">
        <f t="shared" si="32"/>
        <v>3.6442797432699106</v>
      </c>
      <c r="AE11" s="69">
        <f>'RD T1'!E97</f>
        <v>8.2752521877209571</v>
      </c>
      <c r="AF11" s="69">
        <f t="shared" si="33"/>
        <v>11.919531930990868</v>
      </c>
      <c r="AH11" t="str">
        <f t="shared" si="34"/>
        <v>22 Health professionals</v>
      </c>
      <c r="AI11" s="69">
        <v>5.3675382644959564</v>
      </c>
      <c r="AJ11" s="69">
        <v>4.5529998909288452</v>
      </c>
      <c r="AK11" s="69">
        <v>3.9338639344774791</v>
      </c>
      <c r="AL11" s="69">
        <v>2.431419389892123</v>
      </c>
      <c r="AM11" s="69">
        <v>0.92679240285891107</v>
      </c>
      <c r="AN11" s="69"/>
      <c r="AO11" s="69">
        <f t="shared" si="35"/>
        <v>-3.0070715316185681</v>
      </c>
      <c r="AP11" s="69">
        <f>'RD T1'!E126</f>
        <v>0.80782772487681587</v>
      </c>
      <c r="AQ11" s="69">
        <f t="shared" si="36"/>
        <v>-2.1992438067417521</v>
      </c>
      <c r="AS11" t="str">
        <f t="shared" si="37"/>
        <v>22 Health professionals</v>
      </c>
      <c r="AT11" s="69">
        <v>0.73522940282978078</v>
      </c>
      <c r="AU11" s="69">
        <v>0.87770532015096914</v>
      </c>
      <c r="AV11" s="69">
        <v>0.96693871178102098</v>
      </c>
      <c r="AW11" s="69">
        <v>1.0148990080037792</v>
      </c>
      <c r="AX11" s="69">
        <v>1.1230766195138713</v>
      </c>
      <c r="AY11" s="69"/>
      <c r="AZ11" s="69">
        <f t="shared" si="38"/>
        <v>0.1561379077328503</v>
      </c>
      <c r="BA11" s="69">
        <f>'RD T1'!E155</f>
        <v>0.53707465861659842</v>
      </c>
      <c r="BB11" s="69">
        <f t="shared" si="39"/>
        <v>0.69321256634944872</v>
      </c>
      <c r="BD11" t="str">
        <f t="shared" si="40"/>
        <v>22 Health professionals</v>
      </c>
      <c r="BE11" s="69">
        <v>2.7216680017283008</v>
      </c>
      <c r="BF11" s="69">
        <v>3.2831708994134532</v>
      </c>
      <c r="BG11" s="69">
        <v>3.5202058160958409</v>
      </c>
      <c r="BH11" s="69">
        <v>3.7542561325400934</v>
      </c>
      <c r="BI11" s="69">
        <v>4.1637280424936884</v>
      </c>
      <c r="BJ11" s="69"/>
      <c r="BK11" s="69">
        <f t="shared" si="41"/>
        <v>0.64352222639784751</v>
      </c>
      <c r="BL11" s="69">
        <f>'RD T1'!E184</f>
        <v>2.2131020272471349</v>
      </c>
      <c r="BM11" s="69">
        <f t="shared" si="42"/>
        <v>2.8566242536449824</v>
      </c>
      <c r="BO11" t="str">
        <f t="shared" si="43"/>
        <v>22 Health professionals</v>
      </c>
      <c r="BP11" s="69">
        <v>2.0021830746165428</v>
      </c>
      <c r="BQ11" s="69">
        <v>2.2545418225535734</v>
      </c>
      <c r="BR11" s="69">
        <v>2.230120729098882</v>
      </c>
      <c r="BS11" s="69">
        <v>2.2754418243118191</v>
      </c>
      <c r="BT11" s="69">
        <v>1.8271702339481604</v>
      </c>
      <c r="BU11" s="69"/>
      <c r="BV11" s="69">
        <f t="shared" si="44"/>
        <v>-0.40295049515072168</v>
      </c>
      <c r="BW11" s="69">
        <f>'RD T1'!E213</f>
        <v>1.0069680782383907</v>
      </c>
      <c r="BX11" s="69">
        <f t="shared" si="45"/>
        <v>0.60401758308766906</v>
      </c>
      <c r="BZ11" t="str">
        <f t="shared" si="46"/>
        <v>22 Health professionals</v>
      </c>
      <c r="CA11" s="69">
        <v>1.1808042240699785</v>
      </c>
      <c r="CB11" s="69">
        <v>1.4192240457754421</v>
      </c>
      <c r="CC11" s="69">
        <v>1.1553867267797797</v>
      </c>
      <c r="CD11" s="69">
        <v>1.2481122962816396</v>
      </c>
      <c r="CE11" s="69">
        <v>0.79763885071709828</v>
      </c>
      <c r="CF11" s="69"/>
      <c r="CG11" s="69">
        <f t="shared" si="47"/>
        <v>-0.35774787606268144</v>
      </c>
      <c r="CH11" s="69">
        <f>'RD T1'!E242</f>
        <v>0.47259233664087696</v>
      </c>
      <c r="CI11" s="69">
        <f t="shared" si="48"/>
        <v>0.11484446057819553</v>
      </c>
      <c r="CK11" t="str">
        <f t="shared" si="49"/>
        <v>22 Health professionals</v>
      </c>
      <c r="CL11" s="69">
        <v>0.10828489748244477</v>
      </c>
      <c r="CM11" s="69">
        <v>0.17815864706917101</v>
      </c>
      <c r="CN11" s="69">
        <v>0.18118665488586189</v>
      </c>
      <c r="CO11" s="69">
        <v>0.3251241212123771</v>
      </c>
      <c r="CP11" s="69">
        <v>0.65956836270199892</v>
      </c>
      <c r="CQ11" s="69"/>
      <c r="CR11" s="69">
        <f t="shared" si="50"/>
        <v>0.47838170781613704</v>
      </c>
      <c r="CS11" s="69">
        <f>'RD T1'!E271</f>
        <v>0.15435028678403656</v>
      </c>
      <c r="CT11" s="69">
        <f t="shared" si="51"/>
        <v>0.6327319946001736</v>
      </c>
    </row>
    <row r="12" spans="1:98" x14ac:dyDescent="0.2">
      <c r="A12" s="10" t="str">
        <f>name!D8</f>
        <v>23 Teaching and other educational professionals</v>
      </c>
      <c r="B12" s="69">
        <v>2.5436951622836688</v>
      </c>
      <c r="C12" s="69">
        <v>2.8950495596985633</v>
      </c>
      <c r="D12" s="69">
        <v>3.0280035690753757</v>
      </c>
      <c r="E12" s="69">
        <v>3.4126059406060043</v>
      </c>
      <c r="F12" s="69">
        <v>4.0764260666504386</v>
      </c>
      <c r="G12" s="11"/>
      <c r="H12" s="69">
        <f t="shared" si="26"/>
        <v>1.0484224975750629</v>
      </c>
      <c r="I12" s="69">
        <f>'RD T1'!E40</f>
        <v>1.8294912685361002</v>
      </c>
      <c r="J12" s="69">
        <f t="shared" si="27"/>
        <v>2.8779137661111633</v>
      </c>
      <c r="L12" t="str">
        <f t="shared" si="28"/>
        <v>23 Teaching and other educational professionals</v>
      </c>
      <c r="M12" s="69">
        <v>14.536071461668778</v>
      </c>
      <c r="N12" s="69">
        <v>16.838317246875626</v>
      </c>
      <c r="O12" s="69">
        <v>17.128759088271931</v>
      </c>
      <c r="P12" s="69">
        <v>19.181283938667864</v>
      </c>
      <c r="Q12" s="69">
        <v>22.455357194559067</v>
      </c>
      <c r="R12" s="11"/>
      <c r="S12" s="69">
        <f t="shared" si="29"/>
        <v>5.3265981062871361</v>
      </c>
      <c r="T12" s="69">
        <f>'RD T1'!E69</f>
        <v>10.720033449747826</v>
      </c>
      <c r="U12" s="69">
        <f t="shared" si="30"/>
        <v>16.04663155603496</v>
      </c>
      <c r="W12" t="str">
        <f t="shared" si="31"/>
        <v>23 Teaching and other educational professionals</v>
      </c>
      <c r="X12" s="69">
        <v>10.673206117853717</v>
      </c>
      <c r="Y12" s="69">
        <v>9.9441059782819963</v>
      </c>
      <c r="Z12" s="69">
        <v>9.6408625759185647</v>
      </c>
      <c r="AA12" s="69">
        <v>8.7514702112292042</v>
      </c>
      <c r="AB12" s="69">
        <v>7.8571830567515768</v>
      </c>
      <c r="AC12" s="69"/>
      <c r="AD12" s="69">
        <f t="shared" si="32"/>
        <v>-1.7836795191669879</v>
      </c>
      <c r="AE12" s="69">
        <f>'RD T1'!E98</f>
        <v>4.4410242778972826</v>
      </c>
      <c r="AF12" s="69">
        <f t="shared" si="33"/>
        <v>2.6573447587302947</v>
      </c>
      <c r="AH12" t="str">
        <f t="shared" si="34"/>
        <v>23 Teaching and other educational professionals</v>
      </c>
      <c r="AI12" s="69">
        <v>1.4251023141931931</v>
      </c>
      <c r="AJ12" s="69">
        <v>0.89628479929492677</v>
      </c>
      <c r="AK12" s="69">
        <v>0.79054249703324997</v>
      </c>
      <c r="AL12" s="69">
        <v>0.57975582174304174</v>
      </c>
      <c r="AM12" s="69">
        <v>0.60165274880783159</v>
      </c>
      <c r="AN12" s="69"/>
      <c r="AO12" s="69">
        <f t="shared" si="35"/>
        <v>-0.18888974822541837</v>
      </c>
      <c r="AP12" s="69">
        <f>'RD T1'!E127</f>
        <v>0.18586345135503798</v>
      </c>
      <c r="AQ12" s="69">
        <f t="shared" si="36"/>
        <v>-3.0262968703803905E-3</v>
      </c>
      <c r="AS12" t="str">
        <f t="shared" si="37"/>
        <v>23 Teaching and other educational professionals</v>
      </c>
      <c r="AT12" s="69">
        <v>0.37767504306015737</v>
      </c>
      <c r="AU12" s="69">
        <v>0.37963738421293314</v>
      </c>
      <c r="AV12" s="69">
        <v>0.3934924894680244</v>
      </c>
      <c r="AW12" s="69">
        <v>0.34134174440359855</v>
      </c>
      <c r="AX12" s="69">
        <v>0.32136622923134422</v>
      </c>
      <c r="AY12" s="69"/>
      <c r="AZ12" s="69">
        <f t="shared" si="38"/>
        <v>-7.2126260236680173E-2</v>
      </c>
      <c r="BA12" s="69">
        <f>'RD T1'!E156</f>
        <v>0.16649914322202033</v>
      </c>
      <c r="BB12" s="69">
        <f t="shared" si="39"/>
        <v>9.4372882985340162E-2</v>
      </c>
      <c r="BD12" t="str">
        <f t="shared" si="40"/>
        <v>23 Teaching and other educational professionals</v>
      </c>
      <c r="BE12" s="69">
        <v>1.3490715927925347</v>
      </c>
      <c r="BF12" s="69">
        <v>1.2714950062668793</v>
      </c>
      <c r="BG12" s="69">
        <v>1.4381278558670638</v>
      </c>
      <c r="BH12" s="69">
        <v>1.5094896876922836</v>
      </c>
      <c r="BI12" s="69">
        <v>1.8167778261920255</v>
      </c>
      <c r="BJ12" s="69"/>
      <c r="BK12" s="69">
        <f t="shared" si="41"/>
        <v>0.37864997032496173</v>
      </c>
      <c r="BL12" s="69">
        <f>'RD T1'!E185</f>
        <v>0.67020235894444213</v>
      </c>
      <c r="BM12" s="69">
        <f t="shared" si="42"/>
        <v>1.0488523292694039</v>
      </c>
      <c r="BO12" t="str">
        <f t="shared" si="43"/>
        <v>23 Teaching and other educational professionals</v>
      </c>
      <c r="BP12" s="69">
        <v>1.0930140721974277</v>
      </c>
      <c r="BQ12" s="69">
        <v>1.0357543963636173</v>
      </c>
      <c r="BR12" s="69">
        <v>1.0477691072087698</v>
      </c>
      <c r="BS12" s="69">
        <v>1.0314093535235822</v>
      </c>
      <c r="BT12" s="69">
        <v>0.96196575924156424</v>
      </c>
      <c r="BU12" s="69"/>
      <c r="BV12" s="69">
        <f t="shared" si="44"/>
        <v>-8.5803347967205568E-2</v>
      </c>
      <c r="BW12" s="69">
        <f>'RD T1'!E214</f>
        <v>0.45702882754358914</v>
      </c>
      <c r="BX12" s="69">
        <f t="shared" si="45"/>
        <v>0.37122547957638358</v>
      </c>
      <c r="BZ12" t="str">
        <f t="shared" si="46"/>
        <v>23 Teaching and other educational professionals</v>
      </c>
      <c r="CA12" s="69">
        <v>0.7374885142260218</v>
      </c>
      <c r="CB12" s="69">
        <v>0.71072997442956043</v>
      </c>
      <c r="CC12" s="69">
        <v>0.67222666481332904</v>
      </c>
      <c r="CD12" s="69">
        <v>0.76503246935876756</v>
      </c>
      <c r="CE12" s="69">
        <v>0.70397916737232857</v>
      </c>
      <c r="CF12" s="69"/>
      <c r="CG12" s="69">
        <f t="shared" si="47"/>
        <v>3.1752502558999529E-2</v>
      </c>
      <c r="CH12" s="69">
        <f>'RD T1'!E243</f>
        <v>0.31623631064602375</v>
      </c>
      <c r="CI12" s="69">
        <f t="shared" si="48"/>
        <v>0.34798881320502328</v>
      </c>
      <c r="CK12" t="str">
        <f t="shared" si="49"/>
        <v>23 Teaching and other educational professionals</v>
      </c>
      <c r="CL12" s="69">
        <v>0.10223007382757876</v>
      </c>
      <c r="CM12" s="69">
        <v>0.13640727186221616</v>
      </c>
      <c r="CN12" s="69">
        <v>0.1498874002171737</v>
      </c>
      <c r="CO12" s="69">
        <v>0.21259373010126795</v>
      </c>
      <c r="CP12" s="69">
        <v>0.2676793323283892</v>
      </c>
      <c r="CQ12" s="69"/>
      <c r="CR12" s="69">
        <f t="shared" si="50"/>
        <v>0.1177919321112155</v>
      </c>
      <c r="CS12" s="69">
        <f>'RD T1'!E272</f>
        <v>7.7057272624418888E-2</v>
      </c>
      <c r="CT12" s="69">
        <f t="shared" si="51"/>
        <v>0.19484920473563438</v>
      </c>
    </row>
    <row r="13" spans="1:98" x14ac:dyDescent="0.2">
      <c r="A13" s="10" t="str">
        <f>name!D9</f>
        <v>24 Business, media and public service professionals</v>
      </c>
      <c r="B13" s="69">
        <v>0.82172304134960472</v>
      </c>
      <c r="C13" s="69">
        <v>1.0571285847365139</v>
      </c>
      <c r="D13" s="69">
        <v>1.2356530801409007</v>
      </c>
      <c r="E13" s="69">
        <v>1.5617040109661715</v>
      </c>
      <c r="F13" s="69">
        <v>2.1230130447556603</v>
      </c>
      <c r="G13" s="11"/>
      <c r="H13" s="69">
        <f t="shared" si="26"/>
        <v>0.88735996461475963</v>
      </c>
      <c r="I13" s="69">
        <f>'RD T1'!E41</f>
        <v>0.84582074562694842</v>
      </c>
      <c r="J13" s="69">
        <f t="shared" si="27"/>
        <v>1.7331807102417081</v>
      </c>
      <c r="L13" t="str">
        <f t="shared" si="28"/>
        <v>24 Business, media and public service professionals</v>
      </c>
      <c r="M13" s="69">
        <v>10.347365561081078</v>
      </c>
      <c r="N13" s="69">
        <v>13.583544251229451</v>
      </c>
      <c r="O13" s="69">
        <v>14.951503844679232</v>
      </c>
      <c r="P13" s="69">
        <v>17.940527721841885</v>
      </c>
      <c r="Q13" s="69">
        <v>22.634059944337363</v>
      </c>
      <c r="R13" s="11"/>
      <c r="S13" s="69">
        <f t="shared" si="29"/>
        <v>7.6825560996581306</v>
      </c>
      <c r="T13" s="69">
        <f>'RD T1'!E70</f>
        <v>9.5729173377984722</v>
      </c>
      <c r="U13" s="69">
        <f t="shared" si="30"/>
        <v>17.255473437456601</v>
      </c>
      <c r="W13" t="str">
        <f t="shared" si="31"/>
        <v>24 Business, media and public service professionals</v>
      </c>
      <c r="X13" s="69">
        <v>19.236773272692332</v>
      </c>
      <c r="Y13" s="69">
        <v>22.018571077683291</v>
      </c>
      <c r="Z13" s="69">
        <v>23.028809232833417</v>
      </c>
      <c r="AA13" s="69">
        <v>25.57226905203088</v>
      </c>
      <c r="AB13" s="69">
        <v>28.300262513511715</v>
      </c>
      <c r="AC13" s="69"/>
      <c r="AD13" s="69">
        <f t="shared" si="32"/>
        <v>5.2714532806782977</v>
      </c>
      <c r="AE13" s="69">
        <f>'RD T1'!E99</f>
        <v>13.448407835916216</v>
      </c>
      <c r="AF13" s="69">
        <f t="shared" si="33"/>
        <v>18.719861116594515</v>
      </c>
      <c r="AH13" t="str">
        <f t="shared" si="34"/>
        <v>24 Business, media and public service professionals</v>
      </c>
      <c r="AI13" s="69">
        <v>2.0660739363163305</v>
      </c>
      <c r="AJ13" s="69">
        <v>2.0993027465663197</v>
      </c>
      <c r="AK13" s="69">
        <v>2.2243574555120493</v>
      </c>
      <c r="AL13" s="69">
        <v>2.1818559422831347</v>
      </c>
      <c r="AM13" s="69">
        <v>2.3614494453752433</v>
      </c>
      <c r="AN13" s="69"/>
      <c r="AO13" s="69">
        <f t="shared" si="35"/>
        <v>0.13709198986319393</v>
      </c>
      <c r="AP13" s="69">
        <f>'RD T1'!E128</f>
        <v>0.85851107042386243</v>
      </c>
      <c r="AQ13" s="69">
        <f t="shared" si="36"/>
        <v>0.99560306028705636</v>
      </c>
      <c r="AS13" t="str">
        <f t="shared" si="37"/>
        <v>24 Business, media and public service professionals</v>
      </c>
      <c r="AT13" s="69">
        <v>3.066079849024673</v>
      </c>
      <c r="AU13" s="69">
        <v>3.4067274150503795</v>
      </c>
      <c r="AV13" s="69">
        <v>3.5893743073165809</v>
      </c>
      <c r="AW13" s="69">
        <v>3.9307257614719813</v>
      </c>
      <c r="AX13" s="69">
        <v>4.4515001425959992</v>
      </c>
      <c r="AY13" s="69"/>
      <c r="AZ13" s="69">
        <f t="shared" si="38"/>
        <v>0.86212583527941833</v>
      </c>
      <c r="BA13" s="69">
        <f>'RD T1'!E157</f>
        <v>1.9836987989213601</v>
      </c>
      <c r="BB13" s="69">
        <f t="shared" si="39"/>
        <v>2.8458246342007785</v>
      </c>
      <c r="BD13" t="str">
        <f t="shared" si="40"/>
        <v>24 Business, media and public service professionals</v>
      </c>
      <c r="BE13" s="69">
        <v>6.3775775628881251</v>
      </c>
      <c r="BF13" s="69">
        <v>6.6415092332771684</v>
      </c>
      <c r="BG13" s="69">
        <v>7.6675592902845917</v>
      </c>
      <c r="BH13" s="69">
        <v>8.3801190276659678</v>
      </c>
      <c r="BI13" s="69">
        <v>9.0477104745747052</v>
      </c>
      <c r="BJ13" s="69"/>
      <c r="BK13" s="69">
        <f t="shared" si="41"/>
        <v>1.3801511842901135</v>
      </c>
      <c r="BL13" s="69">
        <f>'RD T1'!E186</f>
        <v>3.5207585467139859</v>
      </c>
      <c r="BM13" s="69">
        <f t="shared" si="42"/>
        <v>4.9009097310040994</v>
      </c>
      <c r="BO13" t="str">
        <f t="shared" si="43"/>
        <v>24 Business, media and public service professionals</v>
      </c>
      <c r="BP13" s="69">
        <v>4.5459076572843351</v>
      </c>
      <c r="BQ13" s="69">
        <v>4.8662914578066543</v>
      </c>
      <c r="BR13" s="69">
        <v>4.8322684335835158</v>
      </c>
      <c r="BS13" s="69">
        <v>5.0377618965193198</v>
      </c>
      <c r="BT13" s="69">
        <v>4.3613785991857625</v>
      </c>
      <c r="BU13" s="69"/>
      <c r="BV13" s="69">
        <f t="shared" si="44"/>
        <v>-0.47088983439775323</v>
      </c>
      <c r="BW13" s="69">
        <f>'RD T1'!E215</f>
        <v>1.9050799835738008</v>
      </c>
      <c r="BX13" s="69">
        <f t="shared" si="45"/>
        <v>1.4341901491760476</v>
      </c>
      <c r="BZ13" t="str">
        <f t="shared" si="46"/>
        <v>24 Business, media and public service professionals</v>
      </c>
      <c r="CA13" s="69">
        <v>2.7590419303758802</v>
      </c>
      <c r="CB13" s="69">
        <v>2.8264688982992578</v>
      </c>
      <c r="CC13" s="69">
        <v>2.7665281268955986</v>
      </c>
      <c r="CD13" s="69">
        <v>2.9288650877315185</v>
      </c>
      <c r="CE13" s="69">
        <v>1.9908273760326367</v>
      </c>
      <c r="CF13" s="69"/>
      <c r="CG13" s="69">
        <f t="shared" si="47"/>
        <v>-0.77570075086296186</v>
      </c>
      <c r="CH13" s="69">
        <f>'RD T1'!E244</f>
        <v>0.97515717263519264</v>
      </c>
      <c r="CI13" s="69">
        <f t="shared" si="48"/>
        <v>0.19945642177223077</v>
      </c>
      <c r="CK13" t="str">
        <f t="shared" si="49"/>
        <v>24 Business, media and public service professionals</v>
      </c>
      <c r="CL13" s="69">
        <v>0.48011239382400628</v>
      </c>
      <c r="CM13" s="69">
        <v>0.61497151922205606</v>
      </c>
      <c r="CN13" s="69">
        <v>0.63127586125978641</v>
      </c>
      <c r="CO13" s="69">
        <v>0.8628470476831207</v>
      </c>
      <c r="CP13" s="69">
        <v>1.2836676744604878</v>
      </c>
      <c r="CQ13" s="69"/>
      <c r="CR13" s="69">
        <f t="shared" si="50"/>
        <v>0.65239181320070139</v>
      </c>
      <c r="CS13" s="69">
        <f>'RD T1'!E273</f>
        <v>0.30828519895967954</v>
      </c>
      <c r="CT13" s="69">
        <f t="shared" si="51"/>
        <v>0.96067701216038093</v>
      </c>
    </row>
    <row r="14" spans="1:98" x14ac:dyDescent="0.2">
      <c r="A14" s="10" t="str">
        <f>name!D10</f>
        <v>31 Science, engineering and technology associate professionals</v>
      </c>
      <c r="B14" s="69">
        <v>0.24791560570432844</v>
      </c>
      <c r="C14" s="69">
        <v>0.35243993737999502</v>
      </c>
      <c r="D14" s="69">
        <v>0.40330911479918269</v>
      </c>
      <c r="E14" s="69">
        <v>0.43199561888482652</v>
      </c>
      <c r="F14" s="69">
        <v>0.61840895562686859</v>
      </c>
      <c r="G14" s="11"/>
      <c r="H14" s="69">
        <f t="shared" si="26"/>
        <v>0.21509984082768591</v>
      </c>
      <c r="I14" s="69">
        <f>'RD T1'!E42</f>
        <v>0.23257518512551534</v>
      </c>
      <c r="J14" s="69">
        <f t="shared" si="27"/>
        <v>0.44767502595320124</v>
      </c>
      <c r="L14" t="str">
        <f t="shared" si="28"/>
        <v>31 Science, engineering and technology associate professionals</v>
      </c>
      <c r="M14" s="69">
        <v>1.4252243110195428</v>
      </c>
      <c r="N14" s="69">
        <v>1.8695844388246041</v>
      </c>
      <c r="O14" s="69">
        <v>2.2391838109356303</v>
      </c>
      <c r="P14" s="69">
        <v>2.1581637408558216</v>
      </c>
      <c r="Q14" s="69">
        <v>2.7791300059697535</v>
      </c>
      <c r="R14" s="11"/>
      <c r="S14" s="69">
        <f t="shared" si="29"/>
        <v>0.53994619503412311</v>
      </c>
      <c r="T14" s="69">
        <f>'RD T1'!E71</f>
        <v>1.0519186796122295</v>
      </c>
      <c r="U14" s="69">
        <f t="shared" si="30"/>
        <v>1.5918648746463526</v>
      </c>
      <c r="W14" t="str">
        <f t="shared" si="31"/>
        <v>31 Science, engineering and technology associate professionals</v>
      </c>
      <c r="X14" s="69">
        <v>3.6754903363317601</v>
      </c>
      <c r="Y14" s="69">
        <v>4.4129650816135229</v>
      </c>
      <c r="Z14" s="69">
        <v>4.5851937135038439</v>
      </c>
      <c r="AA14" s="69">
        <v>4.1971340966931621</v>
      </c>
      <c r="AB14" s="69">
        <v>4.6784985290719625</v>
      </c>
      <c r="AC14" s="69"/>
      <c r="AD14" s="69">
        <f t="shared" si="32"/>
        <v>9.3304815568118649E-2</v>
      </c>
      <c r="AE14" s="69">
        <f>'RD T1'!E100</f>
        <v>1.9920739081389609</v>
      </c>
      <c r="AF14" s="69">
        <f t="shared" si="33"/>
        <v>2.0853787237070796</v>
      </c>
      <c r="AH14" t="str">
        <f t="shared" si="34"/>
        <v>31 Science, engineering and technology associate professionals</v>
      </c>
      <c r="AI14" s="69">
        <v>0.58641043376136703</v>
      </c>
      <c r="AJ14" s="69">
        <v>0.7149885849029457</v>
      </c>
      <c r="AK14" s="69">
        <v>0.79671005091161784</v>
      </c>
      <c r="AL14" s="69">
        <v>0.8025841596570118</v>
      </c>
      <c r="AM14" s="69">
        <v>1.0444787324820817</v>
      </c>
      <c r="AN14" s="69"/>
      <c r="AO14" s="69">
        <f t="shared" si="35"/>
        <v>0.24776868157046383</v>
      </c>
      <c r="AP14" s="69">
        <f>'RD T1'!E129</f>
        <v>0.42324509213217482</v>
      </c>
      <c r="AQ14" s="69">
        <f t="shared" si="36"/>
        <v>0.67101377370263871</v>
      </c>
      <c r="AS14" t="str">
        <f t="shared" si="37"/>
        <v>31 Science, engineering and technology associate professionals</v>
      </c>
      <c r="AT14" s="69">
        <v>1.5341463763095347</v>
      </c>
      <c r="AU14" s="69">
        <v>1.6985047042235744</v>
      </c>
      <c r="AV14" s="69">
        <v>1.7763769483965448</v>
      </c>
      <c r="AW14" s="69">
        <v>1.46076113918794</v>
      </c>
      <c r="AX14" s="69">
        <v>1.4617163440926981</v>
      </c>
      <c r="AY14" s="69"/>
      <c r="AZ14" s="69">
        <f t="shared" si="38"/>
        <v>-0.31466060430384668</v>
      </c>
      <c r="BA14" s="69">
        <f>'RD T1'!E158</f>
        <v>0.57800878845521919</v>
      </c>
      <c r="BB14" s="69">
        <f t="shared" si="39"/>
        <v>0.26334818415137251</v>
      </c>
      <c r="BD14" t="str">
        <f t="shared" si="40"/>
        <v>31 Science, engineering and technology associate professionals</v>
      </c>
      <c r="BE14" s="69">
        <v>2.3354409986158218</v>
      </c>
      <c r="BF14" s="69">
        <v>2.1892956923885611</v>
      </c>
      <c r="BG14" s="69">
        <v>2.5787558326537132</v>
      </c>
      <c r="BH14" s="69">
        <v>1.8785462825352681</v>
      </c>
      <c r="BI14" s="69">
        <v>1.4252067909283532</v>
      </c>
      <c r="BJ14" s="69"/>
      <c r="BK14" s="69">
        <f t="shared" si="41"/>
        <v>-1.15354904172536</v>
      </c>
      <c r="BL14" s="69">
        <f>'RD T1'!E187</f>
        <v>0.63617392333023426</v>
      </c>
      <c r="BM14" s="69">
        <f t="shared" si="42"/>
        <v>-0.51737511839512573</v>
      </c>
      <c r="BO14" t="str">
        <f t="shared" si="43"/>
        <v>31 Science, engineering and technology associate professionals</v>
      </c>
      <c r="BP14" s="69">
        <v>1.7369137967563519</v>
      </c>
      <c r="BQ14" s="69">
        <v>1.9415610915134491</v>
      </c>
      <c r="BR14" s="69">
        <v>1.9837551775031315</v>
      </c>
      <c r="BS14" s="69">
        <v>1.7018260615849405</v>
      </c>
      <c r="BT14" s="69">
        <v>1.5864135735738973</v>
      </c>
      <c r="BU14" s="69"/>
      <c r="BV14" s="69">
        <f t="shared" si="44"/>
        <v>-0.39734160392923412</v>
      </c>
      <c r="BW14" s="69">
        <f>'RD T1'!E216</f>
        <v>0.63750011551683283</v>
      </c>
      <c r="BX14" s="69">
        <f t="shared" si="45"/>
        <v>0.24015851158759871</v>
      </c>
      <c r="BZ14" t="str">
        <f t="shared" si="46"/>
        <v>31 Science, engineering and technology associate professionals</v>
      </c>
      <c r="CA14" s="69">
        <v>1.4016804591861411</v>
      </c>
      <c r="CB14" s="69">
        <v>1.4124278623304041</v>
      </c>
      <c r="CC14" s="69">
        <v>1.4765554904493368</v>
      </c>
      <c r="CD14" s="69">
        <v>1.3241227830686815</v>
      </c>
      <c r="CE14" s="69">
        <v>1.08878557566496</v>
      </c>
      <c r="CF14" s="69"/>
      <c r="CG14" s="69">
        <f t="shared" si="47"/>
        <v>-0.38776991478437672</v>
      </c>
      <c r="CH14" s="69">
        <f>'RD T1'!E245</f>
        <v>0.42781672151968603</v>
      </c>
      <c r="CI14" s="69">
        <f t="shared" si="48"/>
        <v>4.0046806735309304E-2</v>
      </c>
      <c r="CK14" t="str">
        <f t="shared" si="49"/>
        <v>31 Science, engineering and technology associate professionals</v>
      </c>
      <c r="CL14" s="69">
        <v>0.2228585452816936</v>
      </c>
      <c r="CM14" s="69">
        <v>0.30852357575799783</v>
      </c>
      <c r="CN14" s="69">
        <v>0.36436922501583552</v>
      </c>
      <c r="CO14" s="69">
        <v>0.47081491635113559</v>
      </c>
      <c r="CP14" s="69">
        <v>0.81785411866079383</v>
      </c>
      <c r="CQ14" s="69"/>
      <c r="CR14" s="69">
        <f t="shared" si="50"/>
        <v>0.45348489364495831</v>
      </c>
      <c r="CS14" s="69">
        <f>'RD T1'!E274</f>
        <v>0.19619661969190696</v>
      </c>
      <c r="CT14" s="69">
        <f t="shared" si="51"/>
        <v>0.6496815133368653</v>
      </c>
    </row>
    <row r="15" spans="1:98" x14ac:dyDescent="0.2">
      <c r="A15" s="10" t="str">
        <f>name!D11</f>
        <v>32 Health and social care associate professionals</v>
      </c>
      <c r="B15" s="69">
        <v>6.1338887882781808E-2</v>
      </c>
      <c r="C15" s="69">
        <v>7.7431059665101803E-2</v>
      </c>
      <c r="D15" s="69">
        <v>7.5567492524598878E-2</v>
      </c>
      <c r="E15" s="69">
        <v>9.7662129717680471E-2</v>
      </c>
      <c r="F15" s="69">
        <v>0.13626818500334575</v>
      </c>
      <c r="G15" s="11"/>
      <c r="H15" s="69">
        <f t="shared" si="26"/>
        <v>6.0700692478746876E-2</v>
      </c>
      <c r="I15" s="69">
        <f>'RD T1'!E43</f>
        <v>6.5954918416271852E-2</v>
      </c>
      <c r="J15" s="69">
        <f t="shared" si="27"/>
        <v>0.12665561089501873</v>
      </c>
      <c r="L15" t="str">
        <f t="shared" si="28"/>
        <v>32 Health and social care associate professionals</v>
      </c>
      <c r="M15" s="69">
        <v>1.2253489731838278</v>
      </c>
      <c r="N15" s="69">
        <v>1.6641574956252934</v>
      </c>
      <c r="O15" s="69">
        <v>1.7328424943744423</v>
      </c>
      <c r="P15" s="69">
        <v>2.0721934903925128</v>
      </c>
      <c r="Q15" s="69">
        <v>2.7513710093470696</v>
      </c>
      <c r="R15" s="11"/>
      <c r="S15" s="69">
        <f t="shared" si="29"/>
        <v>1.0185285149726273</v>
      </c>
      <c r="T15" s="69">
        <f>'RD T1'!E72</f>
        <v>1.3305832202559436</v>
      </c>
      <c r="U15" s="69">
        <f t="shared" si="30"/>
        <v>2.3491117352285711</v>
      </c>
      <c r="W15" t="str">
        <f t="shared" si="31"/>
        <v>32 Health and social care associate professionals</v>
      </c>
      <c r="X15" s="69">
        <v>3.7540977833304514</v>
      </c>
      <c r="Y15" s="69">
        <v>4.5907513052446278</v>
      </c>
      <c r="Z15" s="69">
        <v>4.5629579428167357</v>
      </c>
      <c r="AA15" s="69">
        <v>5.0937636275390989</v>
      </c>
      <c r="AB15" s="69">
        <v>6.1955740557364471</v>
      </c>
      <c r="AC15" s="69"/>
      <c r="AD15" s="69">
        <f t="shared" si="32"/>
        <v>1.6326161129197114</v>
      </c>
      <c r="AE15" s="69">
        <f>'RD T1'!E101</f>
        <v>3.3808705706864428</v>
      </c>
      <c r="AF15" s="69">
        <f t="shared" si="33"/>
        <v>5.0134866836061542</v>
      </c>
      <c r="AH15" t="str">
        <f t="shared" si="34"/>
        <v>32 Health and social care associate professionals</v>
      </c>
      <c r="AI15" s="69">
        <v>2.5456013266082018</v>
      </c>
      <c r="AJ15" s="69">
        <v>2.3206804084733776</v>
      </c>
      <c r="AK15" s="69">
        <v>2.1693682107374781</v>
      </c>
      <c r="AL15" s="69">
        <v>1.603160930560096</v>
      </c>
      <c r="AM15" s="69">
        <v>0.99672759348606887</v>
      </c>
      <c r="AN15" s="69"/>
      <c r="AO15" s="69">
        <f t="shared" si="35"/>
        <v>-1.1726406172514092</v>
      </c>
      <c r="AP15" s="69">
        <f>'RD T1'!E130</f>
        <v>0.62976557423250734</v>
      </c>
      <c r="AQ15" s="69">
        <f t="shared" si="36"/>
        <v>-0.54287504301890188</v>
      </c>
      <c r="AS15" t="str">
        <f t="shared" si="37"/>
        <v>32 Health and social care associate professionals</v>
      </c>
      <c r="AT15" s="69">
        <v>0.58346733510395643</v>
      </c>
      <c r="AU15" s="69">
        <v>0.67006446726866242</v>
      </c>
      <c r="AV15" s="69">
        <v>0.74463649596211345</v>
      </c>
      <c r="AW15" s="69">
        <v>0.7227580714131161</v>
      </c>
      <c r="AX15" s="69">
        <v>0.81401173633602186</v>
      </c>
      <c r="AY15" s="69"/>
      <c r="AZ15" s="69">
        <f t="shared" si="38"/>
        <v>6.9375240373908409E-2</v>
      </c>
      <c r="BA15" s="69">
        <f>'RD T1'!E159</f>
        <v>0.42938169482547939</v>
      </c>
      <c r="BB15" s="69">
        <f t="shared" si="39"/>
        <v>0.4987569351993878</v>
      </c>
      <c r="BD15" t="str">
        <f t="shared" si="40"/>
        <v>32 Health and social care associate professionals</v>
      </c>
      <c r="BE15" s="69">
        <v>2.1372746121220318</v>
      </c>
      <c r="BF15" s="69">
        <v>2.4886046682722083</v>
      </c>
      <c r="BG15" s="69">
        <v>2.716662170423247</v>
      </c>
      <c r="BH15" s="69">
        <v>2.7058016363694297</v>
      </c>
      <c r="BI15" s="69">
        <v>3.1902033113707273</v>
      </c>
      <c r="BJ15" s="69"/>
      <c r="BK15" s="69">
        <f t="shared" si="41"/>
        <v>0.47354114094748034</v>
      </c>
      <c r="BL15" s="69">
        <f>'RD T1'!E188</f>
        <v>1.7030219023093007</v>
      </c>
      <c r="BM15" s="69">
        <f t="shared" si="42"/>
        <v>2.1765630432567811</v>
      </c>
      <c r="BO15" t="str">
        <f t="shared" si="43"/>
        <v>32 Health and social care associate professionals</v>
      </c>
      <c r="BP15" s="69">
        <v>1.6904478738765876</v>
      </c>
      <c r="BQ15" s="69">
        <v>1.8044077336955686</v>
      </c>
      <c r="BR15" s="69">
        <v>1.7973990433683495</v>
      </c>
      <c r="BS15" s="69">
        <v>1.7187683868310557</v>
      </c>
      <c r="BT15" s="69">
        <v>1.4587779791123163</v>
      </c>
      <c r="BU15" s="69"/>
      <c r="BV15" s="69">
        <f t="shared" si="44"/>
        <v>-0.33862106425603322</v>
      </c>
      <c r="BW15" s="69">
        <f>'RD T1'!E217</f>
        <v>0.83351424331972368</v>
      </c>
      <c r="BX15" s="69">
        <f t="shared" si="45"/>
        <v>0.49489317906369046</v>
      </c>
      <c r="BZ15" t="str">
        <f t="shared" si="46"/>
        <v>32 Health and social care associate professionals</v>
      </c>
      <c r="CA15" s="69">
        <v>0.69203124411003047</v>
      </c>
      <c r="CB15" s="69">
        <v>0.64681852517869276</v>
      </c>
      <c r="CC15" s="69">
        <v>0.54786047622458678</v>
      </c>
      <c r="CD15" s="69">
        <v>0.51277106708702791</v>
      </c>
      <c r="CE15" s="69">
        <v>0.32974757165912266</v>
      </c>
      <c r="CF15" s="69"/>
      <c r="CG15" s="69">
        <f t="shared" si="47"/>
        <v>-0.21811290456546412</v>
      </c>
      <c r="CH15" s="69">
        <f>'RD T1'!E246</f>
        <v>0.19696960816909162</v>
      </c>
      <c r="CI15" s="69">
        <f t="shared" si="48"/>
        <v>-2.1143296396372496E-2</v>
      </c>
      <c r="CK15" t="str">
        <f t="shared" si="49"/>
        <v>32 Health and social care associate professionals</v>
      </c>
      <c r="CL15" s="69">
        <v>7.9728634151274028E-2</v>
      </c>
      <c r="CM15" s="69">
        <v>0.10333382450754848</v>
      </c>
      <c r="CN15" s="69">
        <v>0.10816128433134452</v>
      </c>
      <c r="CO15" s="69">
        <v>0.16103535088370005</v>
      </c>
      <c r="CP15" s="69">
        <v>0.31252571693355657</v>
      </c>
      <c r="CQ15" s="69"/>
      <c r="CR15" s="69">
        <f t="shared" si="50"/>
        <v>0.20436443260221204</v>
      </c>
      <c r="CS15" s="69">
        <f>'RD T1'!E275</f>
        <v>7.8752382100874693E-2</v>
      </c>
      <c r="CT15" s="69">
        <f t="shared" si="51"/>
        <v>0.28311681470308675</v>
      </c>
    </row>
    <row r="16" spans="1:98" x14ac:dyDescent="0.2">
      <c r="A16" s="10" t="str">
        <f>name!D12</f>
        <v>33 Protective service occupations</v>
      </c>
      <c r="B16" s="69">
        <v>3.1714398819373282E-2</v>
      </c>
      <c r="C16" s="69">
        <v>3.2893577024820909E-2</v>
      </c>
      <c r="D16" s="69">
        <v>3.8316591544490117E-2</v>
      </c>
      <c r="E16" s="69">
        <v>5.464406640067649E-2</v>
      </c>
      <c r="F16" s="69">
        <v>8.3548162211262184E-2</v>
      </c>
      <c r="G16" s="11"/>
      <c r="H16" s="69">
        <f t="shared" si="26"/>
        <v>4.5231570666772067E-2</v>
      </c>
      <c r="I16" s="69">
        <f>'RD T1'!E44</f>
        <v>2.1487485115400464E-2</v>
      </c>
      <c r="J16" s="69">
        <f t="shared" si="27"/>
        <v>6.6719055782172534E-2</v>
      </c>
      <c r="L16" t="str">
        <f t="shared" si="28"/>
        <v>33 Protective service occupations</v>
      </c>
      <c r="M16" s="69">
        <v>0.57435793227429943</v>
      </c>
      <c r="N16" s="69">
        <v>0.64864816267345859</v>
      </c>
      <c r="O16" s="69">
        <v>0.80035708210475254</v>
      </c>
      <c r="P16" s="69">
        <v>1.0762741002551017</v>
      </c>
      <c r="Q16" s="69">
        <v>1.6489426958106626</v>
      </c>
      <c r="R16" s="11"/>
      <c r="S16" s="69">
        <f t="shared" si="29"/>
        <v>0.84858561370591001</v>
      </c>
      <c r="T16" s="69">
        <f>'RD T1'!E73</f>
        <v>0.41221662916473195</v>
      </c>
      <c r="U16" s="69">
        <f t="shared" si="30"/>
        <v>1.260802242870642</v>
      </c>
      <c r="W16" t="str">
        <f t="shared" si="31"/>
        <v>33 Protective service occupations</v>
      </c>
      <c r="X16" s="69">
        <v>2.5696987458402072</v>
      </c>
      <c r="Y16" s="69">
        <v>2.857493276112486</v>
      </c>
      <c r="Z16" s="69">
        <v>3.1280224285997869</v>
      </c>
      <c r="AA16" s="69">
        <v>3.9829327717150562</v>
      </c>
      <c r="AB16" s="69">
        <v>5.4373444679098082</v>
      </c>
      <c r="AC16" s="69"/>
      <c r="AD16" s="69">
        <f t="shared" si="32"/>
        <v>2.3093220393100213</v>
      </c>
      <c r="AE16" s="69">
        <f>'RD T1'!E102</f>
        <v>1.8532045257899454</v>
      </c>
      <c r="AF16" s="69">
        <f t="shared" si="33"/>
        <v>4.1625265650999665</v>
      </c>
      <c r="AH16" t="str">
        <f t="shared" si="34"/>
        <v>33 Protective service occupations</v>
      </c>
      <c r="AI16" s="69">
        <v>0.67773451262162521</v>
      </c>
      <c r="AJ16" s="69">
        <v>0.71983662617728195</v>
      </c>
      <c r="AK16" s="69">
        <v>0.79133409966138246</v>
      </c>
      <c r="AL16" s="69">
        <v>0.97198653792226375</v>
      </c>
      <c r="AM16" s="69">
        <v>1.2764259714313737</v>
      </c>
      <c r="AN16" s="69"/>
      <c r="AO16" s="69">
        <f t="shared" si="35"/>
        <v>0.48509187176999125</v>
      </c>
      <c r="AP16" s="69">
        <f>'RD T1'!E131</f>
        <v>0.39973255028921578</v>
      </c>
      <c r="AQ16" s="69">
        <f t="shared" si="36"/>
        <v>0.88482442205920697</v>
      </c>
      <c r="AS16" t="str">
        <f t="shared" si="37"/>
        <v>33 Protective service occupations</v>
      </c>
      <c r="AT16" s="69">
        <v>0.66099151744679241</v>
      </c>
      <c r="AU16" s="69">
        <v>0.60601685677325656</v>
      </c>
      <c r="AV16" s="69">
        <v>0.64933546725742919</v>
      </c>
      <c r="AW16" s="69">
        <v>0.70243295938927364</v>
      </c>
      <c r="AX16" s="69">
        <v>0.78830680202955927</v>
      </c>
      <c r="AY16" s="69"/>
      <c r="AZ16" s="69">
        <f t="shared" si="38"/>
        <v>0.13897133477213008</v>
      </c>
      <c r="BA16" s="69">
        <f>'RD T1'!E160</f>
        <v>0.26525140791134194</v>
      </c>
      <c r="BB16" s="69">
        <f t="shared" si="39"/>
        <v>0.40422274268347202</v>
      </c>
      <c r="BD16" t="str">
        <f t="shared" si="40"/>
        <v>33 Protective service occupations</v>
      </c>
      <c r="BE16" s="69">
        <v>2.2458181073087564</v>
      </c>
      <c r="BF16" s="69">
        <v>1.8249837899905195</v>
      </c>
      <c r="BG16" s="69">
        <v>2.0445035526677016</v>
      </c>
      <c r="BH16" s="69">
        <v>2.2343012261748392</v>
      </c>
      <c r="BI16" s="69">
        <v>2.1832180335431124</v>
      </c>
      <c r="BJ16" s="69"/>
      <c r="BK16" s="69">
        <f t="shared" si="41"/>
        <v>0.13871448087541083</v>
      </c>
      <c r="BL16" s="69">
        <f>'RD T1'!E189</f>
        <v>0.55877026865867363</v>
      </c>
      <c r="BM16" s="69">
        <f t="shared" si="42"/>
        <v>0.69748474953408446</v>
      </c>
      <c r="BO16" t="str">
        <f t="shared" si="43"/>
        <v>33 Protective service occupations</v>
      </c>
      <c r="BP16" s="69">
        <v>2.3840390763901778</v>
      </c>
      <c r="BQ16" s="69">
        <v>2.2768191162432316</v>
      </c>
      <c r="BR16" s="69">
        <v>2.1842617420508073</v>
      </c>
      <c r="BS16" s="69">
        <v>2.4297146345642715</v>
      </c>
      <c r="BT16" s="69">
        <v>2.071381450109445</v>
      </c>
      <c r="BU16" s="69"/>
      <c r="BV16" s="69">
        <f t="shared" si="44"/>
        <v>-0.11288029194136229</v>
      </c>
      <c r="BW16" s="69">
        <f>'RD T1'!E218</f>
        <v>0.66692398789845664</v>
      </c>
      <c r="BX16" s="69">
        <f t="shared" si="45"/>
        <v>0.55404369595709435</v>
      </c>
      <c r="BZ16" t="str">
        <f t="shared" si="46"/>
        <v>33 Protective service occupations</v>
      </c>
      <c r="CA16" s="69">
        <v>1.3423355377780299</v>
      </c>
      <c r="CB16" s="69">
        <v>1.1562598632985295</v>
      </c>
      <c r="CC16" s="69">
        <v>1.1435174196242717</v>
      </c>
      <c r="CD16" s="69">
        <v>1.3039211958180226</v>
      </c>
      <c r="CE16" s="69">
        <v>1.0127482116258</v>
      </c>
      <c r="CF16" s="69"/>
      <c r="CG16" s="69">
        <f t="shared" si="47"/>
        <v>-0.13076920799847169</v>
      </c>
      <c r="CH16" s="69">
        <f>'RD T1'!E247</f>
        <v>0.43067310656598995</v>
      </c>
      <c r="CI16" s="69">
        <f t="shared" si="48"/>
        <v>0.29990389856751826</v>
      </c>
      <c r="CK16" t="str">
        <f t="shared" si="49"/>
        <v>33 Protective service occupations</v>
      </c>
      <c r="CL16" s="69">
        <v>0.1757586135465494</v>
      </c>
      <c r="CM16" s="69">
        <v>0.15388849842783145</v>
      </c>
      <c r="CN16" s="69">
        <v>0.14851240870626309</v>
      </c>
      <c r="CO16" s="69">
        <v>0.1003481900981144</v>
      </c>
      <c r="CP16" s="69">
        <v>0.10396706286065224</v>
      </c>
      <c r="CQ16" s="69"/>
      <c r="CR16" s="69">
        <f t="shared" si="50"/>
        <v>-4.4545345845610845E-2</v>
      </c>
      <c r="CS16" s="69">
        <f>'RD T1'!E276</f>
        <v>2.1254286891458831E-2</v>
      </c>
      <c r="CT16" s="69">
        <f t="shared" si="51"/>
        <v>-2.3291058954152014E-2</v>
      </c>
    </row>
    <row r="17" spans="1:98" x14ac:dyDescent="0.2">
      <c r="A17" s="10" t="str">
        <f>name!D13</f>
        <v>34 Culture, media and sports occupations</v>
      </c>
      <c r="B17" s="69">
        <v>0.17495353412059533</v>
      </c>
      <c r="C17" s="69">
        <v>0.22739984336794847</v>
      </c>
      <c r="D17" s="69">
        <v>0.24762496389738789</v>
      </c>
      <c r="E17" s="69">
        <v>0.27667471524107379</v>
      </c>
      <c r="F17" s="69">
        <v>0.35019812073610523</v>
      </c>
      <c r="G17" s="11"/>
      <c r="H17" s="69">
        <f t="shared" si="26"/>
        <v>0.10257315683871734</v>
      </c>
      <c r="I17" s="69">
        <f>'RD T1'!E45</f>
        <v>0.16071669220147528</v>
      </c>
      <c r="J17" s="69">
        <f t="shared" si="27"/>
        <v>0.26328984904019259</v>
      </c>
      <c r="L17" t="str">
        <f t="shared" si="28"/>
        <v>34 Culture, media and sports occupations</v>
      </c>
      <c r="M17" s="69">
        <v>3.023770811796695</v>
      </c>
      <c r="N17" s="69">
        <v>3.288767562984019</v>
      </c>
      <c r="O17" s="69">
        <v>3.835286775725729</v>
      </c>
      <c r="P17" s="69">
        <v>4.3514697059200049</v>
      </c>
      <c r="Q17" s="69">
        <v>5.6860097063740431</v>
      </c>
      <c r="R17" s="11"/>
      <c r="S17" s="69">
        <f t="shared" si="29"/>
        <v>1.8507229306483142</v>
      </c>
      <c r="T17" s="69">
        <f>'RD T1'!E74</f>
        <v>2.4734064502899411</v>
      </c>
      <c r="U17" s="69">
        <f t="shared" si="30"/>
        <v>4.3241293809382553</v>
      </c>
      <c r="W17" t="str">
        <f t="shared" si="31"/>
        <v>34 Culture, media and sports occupations</v>
      </c>
      <c r="X17" s="69">
        <v>6.9801728981282372</v>
      </c>
      <c r="Y17" s="69">
        <v>6.7850039389768826</v>
      </c>
      <c r="Z17" s="69">
        <v>6.7314509873784338</v>
      </c>
      <c r="AA17" s="69">
        <v>6.8570732141027264</v>
      </c>
      <c r="AB17" s="69">
        <v>7.604031883438112</v>
      </c>
      <c r="AC17" s="69"/>
      <c r="AD17" s="69">
        <f t="shared" si="32"/>
        <v>0.87258089605967815</v>
      </c>
      <c r="AE17" s="69">
        <f>'RD T1'!E103</f>
        <v>3.4419218467009687</v>
      </c>
      <c r="AF17" s="69">
        <f t="shared" si="33"/>
        <v>4.3145027427606468</v>
      </c>
      <c r="AH17" t="str">
        <f t="shared" si="34"/>
        <v>34 Culture, media and sports occupations</v>
      </c>
      <c r="AI17" s="69">
        <v>0.75919575208296652</v>
      </c>
      <c r="AJ17" s="69">
        <v>0.77391846285429833</v>
      </c>
      <c r="AK17" s="69">
        <v>0.86509142814147044</v>
      </c>
      <c r="AL17" s="69">
        <v>0.83299244941364425</v>
      </c>
      <c r="AM17" s="69">
        <v>1.0369573328332824</v>
      </c>
      <c r="AN17" s="69"/>
      <c r="AO17" s="69">
        <f t="shared" si="35"/>
        <v>0.17186590469181195</v>
      </c>
      <c r="AP17" s="69">
        <f>'RD T1'!E132</f>
        <v>0.41006777557336216</v>
      </c>
      <c r="AQ17" s="69">
        <f t="shared" si="36"/>
        <v>0.58193368026517411</v>
      </c>
      <c r="AS17" t="str">
        <f t="shared" si="37"/>
        <v>34 Culture, media and sports occupations</v>
      </c>
      <c r="AT17" s="69">
        <v>1.1358517950765907</v>
      </c>
      <c r="AU17" s="69">
        <v>1.0538209207661318</v>
      </c>
      <c r="AV17" s="69">
        <v>1.0147752864281241</v>
      </c>
      <c r="AW17" s="69">
        <v>0.94718473464154207</v>
      </c>
      <c r="AX17" s="69">
        <v>0.96151583802586804</v>
      </c>
      <c r="AY17" s="69"/>
      <c r="AZ17" s="69">
        <f t="shared" si="38"/>
        <v>-5.3259448402256049E-2</v>
      </c>
      <c r="BA17" s="69">
        <f>'RD T1'!E161</f>
        <v>0.4382247048725888</v>
      </c>
      <c r="BB17" s="69">
        <f t="shared" si="39"/>
        <v>0.38496525647033275</v>
      </c>
      <c r="BD17" t="str">
        <f t="shared" si="40"/>
        <v>34 Culture, media and sports occupations</v>
      </c>
      <c r="BE17" s="69">
        <v>2.6978237187617511</v>
      </c>
      <c r="BF17" s="69">
        <v>2.1643261217752032</v>
      </c>
      <c r="BG17" s="69">
        <v>2.3571123447011022</v>
      </c>
      <c r="BH17" s="69">
        <v>2.1804383938499741</v>
      </c>
      <c r="BI17" s="69">
        <v>2.2121385245026932</v>
      </c>
      <c r="BJ17" s="69"/>
      <c r="BK17" s="69">
        <f t="shared" si="41"/>
        <v>-0.14497382019840899</v>
      </c>
      <c r="BL17" s="69">
        <f>'RD T1'!E190</f>
        <v>0.80238591529152392</v>
      </c>
      <c r="BM17" s="69">
        <f t="shared" si="42"/>
        <v>0.65741209509311493</v>
      </c>
      <c r="BO17" t="str">
        <f t="shared" si="43"/>
        <v>34 Culture, media and sports occupations</v>
      </c>
      <c r="BP17" s="69">
        <v>1.6279108176057169</v>
      </c>
      <c r="BQ17" s="69">
        <v>1.2760885856494641</v>
      </c>
      <c r="BR17" s="69">
        <v>1.1374454751457992</v>
      </c>
      <c r="BS17" s="69">
        <v>0.9391805554129109</v>
      </c>
      <c r="BT17" s="69">
        <v>0.59097601878499129</v>
      </c>
      <c r="BU17" s="69"/>
      <c r="BV17" s="69">
        <f t="shared" si="44"/>
        <v>-0.5464694563608079</v>
      </c>
      <c r="BW17" s="69">
        <f>'RD T1'!E219</f>
        <v>0.31526531524475682</v>
      </c>
      <c r="BX17" s="69">
        <f t="shared" si="45"/>
        <v>-0.23120414111605109</v>
      </c>
      <c r="BZ17" t="str">
        <f t="shared" si="46"/>
        <v>34 Culture, media and sports occupations</v>
      </c>
      <c r="CA17" s="69">
        <v>1.1855471362827932</v>
      </c>
      <c r="CB17" s="69">
        <v>0.97230591146018397</v>
      </c>
      <c r="CC17" s="69">
        <v>0.87894531606645332</v>
      </c>
      <c r="CD17" s="69">
        <v>0.79947849596487108</v>
      </c>
      <c r="CE17" s="69">
        <v>0.52634209005434796</v>
      </c>
      <c r="CF17" s="69"/>
      <c r="CG17" s="69">
        <f t="shared" si="47"/>
        <v>-0.35260322601210536</v>
      </c>
      <c r="CH17" s="69">
        <f>'RD T1'!E248</f>
        <v>0.25809750184748115</v>
      </c>
      <c r="CI17" s="69">
        <f t="shared" si="48"/>
        <v>-9.4505724164624216E-2</v>
      </c>
      <c r="CK17" t="str">
        <f t="shared" si="49"/>
        <v>34 Culture, media and sports occupations</v>
      </c>
      <c r="CL17" s="69">
        <v>0.28920114155909632</v>
      </c>
      <c r="CM17" s="69">
        <v>0.31725175145472906</v>
      </c>
      <c r="CN17" s="69">
        <v>0.30624781551949537</v>
      </c>
      <c r="CO17" s="69">
        <v>0.37951834482466423</v>
      </c>
      <c r="CP17" s="69">
        <v>0.54149961692780169</v>
      </c>
      <c r="CQ17" s="69"/>
      <c r="CR17" s="69">
        <f t="shared" si="50"/>
        <v>0.23525180140830632</v>
      </c>
      <c r="CS17" s="69">
        <f>'RD T1'!E277</f>
        <v>0.12498011139380431</v>
      </c>
      <c r="CT17" s="69">
        <f t="shared" si="51"/>
        <v>0.36023191280211064</v>
      </c>
    </row>
    <row r="18" spans="1:98" x14ac:dyDescent="0.2">
      <c r="A18" s="10" t="str">
        <f>name!D14</f>
        <v>35 Business and public service associate professionals</v>
      </c>
      <c r="B18" s="69">
        <v>0.61688153487720865</v>
      </c>
      <c r="C18" s="69">
        <v>0.73707879045775215</v>
      </c>
      <c r="D18" s="69">
        <v>0.86643119584511408</v>
      </c>
      <c r="E18" s="69">
        <v>0.97730286526584709</v>
      </c>
      <c r="F18" s="69">
        <v>1.2942791936266334</v>
      </c>
      <c r="G18" s="11"/>
      <c r="H18" s="69">
        <f t="shared" si="26"/>
        <v>0.42784799778151927</v>
      </c>
      <c r="I18" s="69">
        <f>'RD T1'!E46</f>
        <v>0.52088370114363181</v>
      </c>
      <c r="J18" s="69">
        <f t="shared" si="27"/>
        <v>0.94873169892515108</v>
      </c>
      <c r="L18" t="str">
        <f t="shared" si="28"/>
        <v>35 Business and public service associate professionals</v>
      </c>
      <c r="M18" s="69">
        <v>6.4097363727873837</v>
      </c>
      <c r="N18" s="69">
        <v>7.9040226448427955</v>
      </c>
      <c r="O18" s="69">
        <v>8.6092969024163075</v>
      </c>
      <c r="P18" s="69">
        <v>9.4406480786911313</v>
      </c>
      <c r="Q18" s="69">
        <v>11.711316895688945</v>
      </c>
      <c r="R18" s="11"/>
      <c r="S18" s="69">
        <f t="shared" si="29"/>
        <v>3.1020199932726378</v>
      </c>
      <c r="T18" s="69">
        <f>'RD T1'!E75</f>
        <v>4.9934499219135136</v>
      </c>
      <c r="U18" s="69">
        <f t="shared" si="30"/>
        <v>8.0954699151861504</v>
      </c>
      <c r="W18" t="str">
        <f t="shared" si="31"/>
        <v>35 Business and public service associate professionals</v>
      </c>
      <c r="X18" s="69">
        <v>14.656682769824592</v>
      </c>
      <c r="Y18" s="69">
        <v>16.051143658873357</v>
      </c>
      <c r="Z18" s="69">
        <v>16.221005487518745</v>
      </c>
      <c r="AA18" s="69">
        <v>16.037020568096921</v>
      </c>
      <c r="AB18" s="69">
        <v>17.268768456836266</v>
      </c>
      <c r="AC18" s="69"/>
      <c r="AD18" s="69">
        <f t="shared" si="32"/>
        <v>1.047762969317521</v>
      </c>
      <c r="AE18" s="69">
        <f>'RD T1'!E104</f>
        <v>8.2819927575419481</v>
      </c>
      <c r="AF18" s="69">
        <f t="shared" si="33"/>
        <v>9.3297557268594691</v>
      </c>
      <c r="AH18" t="str">
        <f t="shared" si="34"/>
        <v>35 Business and public service associate professionals</v>
      </c>
      <c r="AI18" s="69">
        <v>3.7738751286231969</v>
      </c>
      <c r="AJ18" s="69">
        <v>4.1588111382008428</v>
      </c>
      <c r="AK18" s="69">
        <v>4.3107179997902572</v>
      </c>
      <c r="AL18" s="69">
        <v>4.2247156876945322</v>
      </c>
      <c r="AM18" s="69">
        <v>4.7129584170156802</v>
      </c>
      <c r="AN18" s="69"/>
      <c r="AO18" s="69">
        <f t="shared" si="35"/>
        <v>0.40224041722542303</v>
      </c>
      <c r="AP18" s="69">
        <f>'RD T1'!E133</f>
        <v>2.1377116444547228</v>
      </c>
      <c r="AQ18" s="69">
        <f t="shared" si="36"/>
        <v>2.5399520616801459</v>
      </c>
      <c r="AS18" t="str">
        <f t="shared" si="37"/>
        <v>35 Business and public service associate professionals</v>
      </c>
      <c r="AT18" s="69">
        <v>3.5154848101423326</v>
      </c>
      <c r="AU18" s="69">
        <v>3.812787324704213</v>
      </c>
      <c r="AV18" s="69">
        <v>3.9203107472277789</v>
      </c>
      <c r="AW18" s="69">
        <v>3.7956634536721454</v>
      </c>
      <c r="AX18" s="69">
        <v>4.1903946146254185</v>
      </c>
      <c r="AY18" s="69"/>
      <c r="AZ18" s="69">
        <f t="shared" si="38"/>
        <v>0.27008386739763957</v>
      </c>
      <c r="BA18" s="69">
        <f>'RD T1'!E162</f>
        <v>1.8906595329041433</v>
      </c>
      <c r="BB18" s="69">
        <f t="shared" si="39"/>
        <v>2.1607434003017829</v>
      </c>
      <c r="BD18" t="str">
        <f t="shared" si="40"/>
        <v>35 Business and public service associate professionals</v>
      </c>
      <c r="BE18" s="69">
        <v>9.8280732940184556</v>
      </c>
      <c r="BF18" s="69">
        <v>9.4342864208857264</v>
      </c>
      <c r="BG18" s="69">
        <v>10.508833705662397</v>
      </c>
      <c r="BH18" s="69">
        <v>9.4557723050770299</v>
      </c>
      <c r="BI18" s="69">
        <v>9.2352089946964924</v>
      </c>
      <c r="BJ18" s="69"/>
      <c r="BK18" s="69">
        <f t="shared" si="41"/>
        <v>-1.2736247109659047</v>
      </c>
      <c r="BL18" s="69">
        <f>'RD T1'!E191</f>
        <v>4.0935550438763988</v>
      </c>
      <c r="BM18" s="69">
        <f t="shared" si="42"/>
        <v>2.8199303329104941</v>
      </c>
      <c r="BO18" t="str">
        <f t="shared" si="43"/>
        <v>35 Business and public service associate professionals</v>
      </c>
      <c r="BP18" s="69">
        <v>7.9469614781883902</v>
      </c>
      <c r="BQ18" s="69">
        <v>7.8353572515232743</v>
      </c>
      <c r="BR18" s="69">
        <v>7.6214133124527663</v>
      </c>
      <c r="BS18" s="69">
        <v>6.8262033760891443</v>
      </c>
      <c r="BT18" s="69">
        <v>5.6146639406568664</v>
      </c>
      <c r="BU18" s="69"/>
      <c r="BV18" s="69">
        <f t="shared" si="44"/>
        <v>-2.0067493717959</v>
      </c>
      <c r="BW18" s="69">
        <f>'RD T1'!E220</f>
        <v>2.5109004749744623</v>
      </c>
      <c r="BX18" s="69">
        <f t="shared" si="45"/>
        <v>0.50415110317856238</v>
      </c>
      <c r="BZ18" t="str">
        <f t="shared" si="46"/>
        <v>35 Business and public service associate professionals</v>
      </c>
      <c r="CA18" s="69">
        <v>4.6993463904445418</v>
      </c>
      <c r="CB18" s="69">
        <v>4.307415616640303</v>
      </c>
      <c r="CC18" s="69">
        <v>3.9853712142779827</v>
      </c>
      <c r="CD18" s="69">
        <v>3.4638621509527852</v>
      </c>
      <c r="CE18" s="69">
        <v>2.1170597884935769</v>
      </c>
      <c r="CF18" s="69"/>
      <c r="CG18" s="69">
        <f t="shared" si="47"/>
        <v>-1.8683114257844058</v>
      </c>
      <c r="CH18" s="69">
        <f>'RD T1'!E249</f>
        <v>1.066201267437715</v>
      </c>
      <c r="CI18" s="69">
        <f t="shared" si="48"/>
        <v>-0.80211015834669075</v>
      </c>
      <c r="CK18" t="str">
        <f t="shared" si="49"/>
        <v>35 Business and public service associate professionals</v>
      </c>
      <c r="CL18" s="69">
        <v>0.78504029806083886</v>
      </c>
      <c r="CM18" s="69">
        <v>0.88955857832963681</v>
      </c>
      <c r="CN18" s="69">
        <v>0.90380581064804955</v>
      </c>
      <c r="CO18" s="69">
        <v>0.99579351880147993</v>
      </c>
      <c r="CP18" s="69">
        <v>1.4078574141160347</v>
      </c>
      <c r="CQ18" s="69"/>
      <c r="CR18" s="69">
        <f t="shared" si="50"/>
        <v>0.50405160346798517</v>
      </c>
      <c r="CS18" s="69">
        <f>'RD T1'!E278</f>
        <v>0.32488385803068065</v>
      </c>
      <c r="CT18" s="69">
        <f t="shared" si="51"/>
        <v>0.82893546149866582</v>
      </c>
    </row>
    <row r="19" spans="1:98" x14ac:dyDescent="0.2">
      <c r="A19" s="10" t="str">
        <f>name!D15</f>
        <v>41 Administrative occupations</v>
      </c>
      <c r="B19" s="69">
        <v>0.32783605848287517</v>
      </c>
      <c r="C19" s="69">
        <v>0.37244859355737792</v>
      </c>
      <c r="D19" s="69">
        <v>0.45715091220915727</v>
      </c>
      <c r="E19" s="69">
        <v>0.52820722908961981</v>
      </c>
      <c r="F19" s="69">
        <v>0.73198682762141121</v>
      </c>
      <c r="G19" s="11"/>
      <c r="H19" s="69">
        <f t="shared" si="26"/>
        <v>0.27483591541225394</v>
      </c>
      <c r="I19" s="69">
        <f>'RD T1'!E47</f>
        <v>0.31269444459613055</v>
      </c>
      <c r="J19" s="69">
        <f t="shared" si="27"/>
        <v>0.58753036000838454</v>
      </c>
      <c r="L19" t="str">
        <f t="shared" si="28"/>
        <v>41 Administrative occupations</v>
      </c>
      <c r="M19" s="69">
        <v>3.8446263711988409</v>
      </c>
      <c r="N19" s="69">
        <v>4.5964668696557727</v>
      </c>
      <c r="O19" s="69">
        <v>5.0601922756175446</v>
      </c>
      <c r="P19" s="69">
        <v>5.6713507023513552</v>
      </c>
      <c r="Q19" s="69">
        <v>7.3399950021263516</v>
      </c>
      <c r="R19" s="11"/>
      <c r="S19" s="69">
        <f t="shared" si="29"/>
        <v>2.279802726508807</v>
      </c>
      <c r="T19" s="69">
        <f>'RD T1'!E76</f>
        <v>3.3162294941978576</v>
      </c>
      <c r="U19" s="69">
        <f t="shared" si="30"/>
        <v>5.5960322207066646</v>
      </c>
      <c r="W19" t="str">
        <f t="shared" si="31"/>
        <v>41 Administrative occupations</v>
      </c>
      <c r="X19" s="69">
        <v>12.958962872686506</v>
      </c>
      <c r="Y19" s="69">
        <v>13.893055316756046</v>
      </c>
      <c r="Z19" s="69">
        <v>14.51949893414691</v>
      </c>
      <c r="AA19" s="69">
        <v>14.920343456325815</v>
      </c>
      <c r="AB19" s="69">
        <v>17.23225397976325</v>
      </c>
      <c r="AC19" s="69"/>
      <c r="AD19" s="69">
        <f t="shared" si="32"/>
        <v>2.7127550456163405</v>
      </c>
      <c r="AE19" s="69">
        <f>'RD T1'!E105</f>
        <v>8.6458129475966157</v>
      </c>
      <c r="AF19" s="69">
        <f t="shared" si="33"/>
        <v>11.358567993212956</v>
      </c>
      <c r="AH19" t="str">
        <f t="shared" si="34"/>
        <v>41 Administrative occupations</v>
      </c>
      <c r="AI19" s="69">
        <v>4.7979402111403964</v>
      </c>
      <c r="AJ19" s="69">
        <v>5.2078615909451704</v>
      </c>
      <c r="AK19" s="69">
        <v>5.52468813520737</v>
      </c>
      <c r="AL19" s="69">
        <v>5.5799577142901411</v>
      </c>
      <c r="AM19" s="69">
        <v>6.3131928972177302</v>
      </c>
      <c r="AN19" s="69"/>
      <c r="AO19" s="69">
        <f t="shared" si="35"/>
        <v>0.78850476201036024</v>
      </c>
      <c r="AP19" s="69">
        <f>'RD T1'!E134</f>
        <v>3.3787776992478489</v>
      </c>
      <c r="AQ19" s="69">
        <f t="shared" si="36"/>
        <v>4.1672824612582087</v>
      </c>
      <c r="AS19" t="str">
        <f t="shared" si="37"/>
        <v>41 Administrative occupations</v>
      </c>
      <c r="AT19" s="69">
        <v>4.4671840598983588</v>
      </c>
      <c r="AU19" s="69">
        <v>4.7356721448133214</v>
      </c>
      <c r="AV19" s="69">
        <v>5.0370031050136603</v>
      </c>
      <c r="AW19" s="69">
        <v>4.8560195965216844</v>
      </c>
      <c r="AX19" s="69">
        <v>5.4881231483088824</v>
      </c>
      <c r="AY19" s="69"/>
      <c r="AZ19" s="69">
        <f t="shared" si="38"/>
        <v>0.45112004329522204</v>
      </c>
      <c r="BA19" s="69">
        <f>'RD T1'!E163</f>
        <v>2.7826006289234155</v>
      </c>
      <c r="BB19" s="69">
        <f t="shared" si="39"/>
        <v>3.2337206722186376</v>
      </c>
      <c r="BD19" t="str">
        <f t="shared" si="40"/>
        <v>41 Administrative occupations</v>
      </c>
      <c r="BE19" s="69">
        <v>14.469697245542832</v>
      </c>
      <c r="BF19" s="69">
        <v>13.029916687204382</v>
      </c>
      <c r="BG19" s="69">
        <v>14.321176908365375</v>
      </c>
      <c r="BH19" s="69">
        <v>12.120575984749591</v>
      </c>
      <c r="BI19" s="69">
        <v>9.1286718038186816</v>
      </c>
      <c r="BJ19" s="69"/>
      <c r="BK19" s="69">
        <f t="shared" si="41"/>
        <v>-5.1925051045466937</v>
      </c>
      <c r="BL19" s="69">
        <f>'RD T1'!E192</f>
        <v>5.6117675163449912</v>
      </c>
      <c r="BM19" s="69">
        <f t="shared" si="42"/>
        <v>0.41926241179829749</v>
      </c>
      <c r="BO19" t="str">
        <f t="shared" si="43"/>
        <v>41 Administrative occupations</v>
      </c>
      <c r="BP19" s="69">
        <v>16.180226655460128</v>
      </c>
      <c r="BQ19" s="69">
        <v>13.976535013154665</v>
      </c>
      <c r="BR19" s="69">
        <v>14.110499321919447</v>
      </c>
      <c r="BS19" s="69">
        <v>11.741946449129744</v>
      </c>
      <c r="BT19" s="69">
        <v>7.5640864544772803</v>
      </c>
      <c r="BU19" s="69"/>
      <c r="BV19" s="69">
        <f t="shared" si="44"/>
        <v>-6.5464128674421662</v>
      </c>
      <c r="BW19" s="69">
        <f>'RD T1'!E221</f>
        <v>4.431021939388363</v>
      </c>
      <c r="BX19" s="69">
        <f t="shared" si="45"/>
        <v>-2.1153909280538032</v>
      </c>
      <c r="BZ19" t="str">
        <f t="shared" si="46"/>
        <v>41 Administrative occupations</v>
      </c>
      <c r="CA19" s="69">
        <v>8.9931727007636901</v>
      </c>
      <c r="CB19" s="69">
        <v>7.8800017464156529</v>
      </c>
      <c r="CC19" s="69">
        <v>6.8009165454056513</v>
      </c>
      <c r="CD19" s="69">
        <v>4.7118566269232769</v>
      </c>
      <c r="CE19" s="69">
        <v>1.5566683614358252</v>
      </c>
      <c r="CF19" s="69"/>
      <c r="CG19" s="69">
        <f t="shared" si="47"/>
        <v>-5.2442481839698258</v>
      </c>
      <c r="CH19" s="69">
        <f>'RD T1'!E250</f>
        <v>1.4176719989668034</v>
      </c>
      <c r="CI19" s="69">
        <f t="shared" si="48"/>
        <v>-3.8265761850030224</v>
      </c>
      <c r="CK19" t="str">
        <f t="shared" si="49"/>
        <v>41 Administrative occupations</v>
      </c>
      <c r="CL19" s="69">
        <v>1.5172329963292162</v>
      </c>
      <c r="CM19" s="69">
        <v>1.5847164299883911</v>
      </c>
      <c r="CN19" s="69">
        <v>1.5117943859708345</v>
      </c>
      <c r="CO19" s="69">
        <v>1.1342186994409604</v>
      </c>
      <c r="CP19" s="69">
        <v>1.0200425211138098</v>
      </c>
      <c r="CQ19" s="69"/>
      <c r="CR19" s="69">
        <f t="shared" si="50"/>
        <v>-0.49175186485702471</v>
      </c>
      <c r="CS19" s="69">
        <f>'RD T1'!E279</f>
        <v>0.31142015277616836</v>
      </c>
      <c r="CT19" s="69">
        <f t="shared" si="51"/>
        <v>-0.18033171208085635</v>
      </c>
    </row>
    <row r="20" spans="1:98" x14ac:dyDescent="0.2">
      <c r="A20" s="10" t="str">
        <f>name!D16</f>
        <v>42 Secretarial and related occupations</v>
      </c>
      <c r="B20" s="69">
        <v>3.6013731641129788E-2</v>
      </c>
      <c r="C20" s="69">
        <v>4.6935527963433761E-2</v>
      </c>
      <c r="D20" s="69">
        <v>4.8107105660329288E-2</v>
      </c>
      <c r="E20" s="69">
        <v>7.7819314868264891E-2</v>
      </c>
      <c r="F20" s="69">
        <v>0.1462619137346689</v>
      </c>
      <c r="G20" s="11"/>
      <c r="H20" s="69">
        <f t="shared" si="26"/>
        <v>9.8154808074339614E-2</v>
      </c>
      <c r="I20" s="69">
        <f>'RD T1'!E48</f>
        <v>6.3068150209102614E-2</v>
      </c>
      <c r="J20" s="69">
        <f t="shared" si="27"/>
        <v>0.16122295828344224</v>
      </c>
      <c r="L20" t="str">
        <f t="shared" si="28"/>
        <v>42 Secretarial and related occupations</v>
      </c>
      <c r="M20" s="69">
        <v>0.78952581941496081</v>
      </c>
      <c r="N20" s="69">
        <v>0.90571560262419115</v>
      </c>
      <c r="O20" s="69">
        <v>0.9503772016565476</v>
      </c>
      <c r="P20" s="69">
        <v>1.4546617918525018</v>
      </c>
      <c r="Q20" s="69">
        <v>1.8269699156196115</v>
      </c>
      <c r="R20" s="11"/>
      <c r="S20" s="69">
        <f t="shared" si="29"/>
        <v>0.87659271396306393</v>
      </c>
      <c r="T20" s="69">
        <f>'RD T1'!E77</f>
        <v>0.89563875679736282</v>
      </c>
      <c r="U20" s="69">
        <f t="shared" si="30"/>
        <v>1.7722314707604268</v>
      </c>
      <c r="W20" t="str">
        <f t="shared" si="31"/>
        <v>42 Secretarial and related occupations</v>
      </c>
      <c r="X20" s="69">
        <v>2.7742207095767335</v>
      </c>
      <c r="Y20" s="69">
        <v>2.8386784671515173</v>
      </c>
      <c r="Z20" s="69">
        <v>2.9067668617524833</v>
      </c>
      <c r="AA20" s="69">
        <v>4.1864254068181914</v>
      </c>
      <c r="AB20" s="69">
        <v>6.4039782196126049</v>
      </c>
      <c r="AC20" s="69"/>
      <c r="AD20" s="69">
        <f t="shared" si="32"/>
        <v>3.4972113578601216</v>
      </c>
      <c r="AE20" s="69">
        <f>'RD T1'!E106</f>
        <v>2.8662826586386774</v>
      </c>
      <c r="AF20" s="69">
        <f t="shared" si="33"/>
        <v>6.363494016498799</v>
      </c>
      <c r="AH20" t="str">
        <f t="shared" si="34"/>
        <v>42 Secretarial and related occupations</v>
      </c>
      <c r="AI20" s="69">
        <v>1.3806984693771125</v>
      </c>
      <c r="AJ20" s="69">
        <v>1.4110378371224039</v>
      </c>
      <c r="AK20" s="69">
        <v>1.4558474054257233</v>
      </c>
      <c r="AL20" s="69">
        <v>1.9789412916552678</v>
      </c>
      <c r="AM20" s="69">
        <v>2.4644541147282757</v>
      </c>
      <c r="AN20" s="69"/>
      <c r="AO20" s="69">
        <f t="shared" si="35"/>
        <v>1.0086067093025524</v>
      </c>
      <c r="AP20" s="69">
        <f>'RD T1'!E135</f>
        <v>1.2285937069696979</v>
      </c>
      <c r="AQ20" s="69">
        <f t="shared" si="36"/>
        <v>2.2372004162722501</v>
      </c>
      <c r="AS20" t="str">
        <f t="shared" si="37"/>
        <v>42 Secretarial and related occupations</v>
      </c>
      <c r="AT20" s="69">
        <v>1.0879934992771001</v>
      </c>
      <c r="AU20" s="69">
        <v>1.0640221336884401</v>
      </c>
      <c r="AV20" s="69">
        <v>1.0921598430957911</v>
      </c>
      <c r="AW20" s="69">
        <v>1.3971608989883528</v>
      </c>
      <c r="AX20" s="69">
        <v>1.4757689890025243</v>
      </c>
      <c r="AY20" s="69"/>
      <c r="AZ20" s="69">
        <f t="shared" si="38"/>
        <v>0.38360914590673323</v>
      </c>
      <c r="BA20" s="69">
        <f>'RD T1'!E164</f>
        <v>0.78818936703413789</v>
      </c>
      <c r="BB20" s="69">
        <f t="shared" si="39"/>
        <v>1.171798512940871</v>
      </c>
      <c r="BD20" t="str">
        <f t="shared" si="40"/>
        <v>42 Secretarial and related occupations</v>
      </c>
      <c r="BE20" s="69">
        <v>3.9502268339630686</v>
      </c>
      <c r="BF20" s="69">
        <v>3.4459489012488813</v>
      </c>
      <c r="BG20" s="69">
        <v>3.6012817534340771</v>
      </c>
      <c r="BH20" s="69">
        <v>3.7891001427008644</v>
      </c>
      <c r="BI20" s="69">
        <v>0.87157039825365856</v>
      </c>
      <c r="BJ20" s="69"/>
      <c r="BK20" s="69">
        <f t="shared" si="41"/>
        <v>-2.7297113551804184</v>
      </c>
      <c r="BL20" s="69">
        <f>'RD T1'!E193</f>
        <v>1.3652767429724812</v>
      </c>
      <c r="BM20" s="69">
        <f t="shared" si="42"/>
        <v>-1.3644346122079372</v>
      </c>
      <c r="BO20" t="str">
        <f t="shared" si="43"/>
        <v>42 Secretarial and related occupations</v>
      </c>
      <c r="BP20" s="69">
        <v>5.2433031031130302</v>
      </c>
      <c r="BQ20" s="69">
        <v>3.9160722450475678</v>
      </c>
      <c r="BR20" s="69">
        <v>3.8189871054492763</v>
      </c>
      <c r="BS20" s="69">
        <v>3.1580631109242412</v>
      </c>
      <c r="BT20" s="69">
        <v>0.67817591349304196</v>
      </c>
      <c r="BU20" s="69"/>
      <c r="BV20" s="69">
        <f t="shared" si="44"/>
        <v>-3.1408111919562343</v>
      </c>
      <c r="BW20" s="69">
        <f>'RD T1'!E222</f>
        <v>1.0315824268459308</v>
      </c>
      <c r="BX20" s="69">
        <f t="shared" si="45"/>
        <v>-2.1092287651103034</v>
      </c>
      <c r="BZ20" t="str">
        <f t="shared" si="46"/>
        <v>42 Secretarial and related occupations</v>
      </c>
      <c r="CA20" s="69">
        <v>4.0560248989217706</v>
      </c>
      <c r="CB20" s="69">
        <v>3.5541681888535299</v>
      </c>
      <c r="CC20" s="69">
        <v>2.9356502250495611</v>
      </c>
      <c r="CD20" s="69">
        <v>1.3318477978753742</v>
      </c>
      <c r="CE20" s="69">
        <v>0.14075912055569789</v>
      </c>
      <c r="CF20" s="69"/>
      <c r="CG20" s="69">
        <f t="shared" si="47"/>
        <v>-2.7948911044938631</v>
      </c>
      <c r="CH20" s="69">
        <f>'RD T1'!E251</f>
        <v>0.48449059761224622</v>
      </c>
      <c r="CI20" s="69">
        <f t="shared" si="48"/>
        <v>-2.3104005068816171</v>
      </c>
      <c r="CK20" t="str">
        <f t="shared" si="49"/>
        <v>42 Secretarial and related occupations</v>
      </c>
      <c r="CL20" s="69">
        <v>0.7057292208814312</v>
      </c>
      <c r="CM20" s="69">
        <v>0.74444580160847285</v>
      </c>
      <c r="CN20" s="69">
        <v>0.70999044660747057</v>
      </c>
      <c r="CO20" s="69">
        <v>0.641394825305587</v>
      </c>
      <c r="CP20" s="69">
        <v>0.40017215698131403</v>
      </c>
      <c r="CQ20" s="69"/>
      <c r="CR20" s="69">
        <f t="shared" si="50"/>
        <v>-0.30981828962615654</v>
      </c>
      <c r="CS20" s="69">
        <f>'RD T1'!E280</f>
        <v>0.19430687027138169</v>
      </c>
      <c r="CT20" s="69">
        <f t="shared" si="51"/>
        <v>-0.11551141935477485</v>
      </c>
    </row>
    <row r="21" spans="1:98" x14ac:dyDescent="0.2">
      <c r="A21" s="10" t="str">
        <f>name!D17</f>
        <v>51 Skilled agricultural and related trades</v>
      </c>
      <c r="B21" s="69">
        <v>2.991221048570665E-2</v>
      </c>
      <c r="C21" s="69">
        <v>3.5188886871064251E-2</v>
      </c>
      <c r="D21" s="69">
        <v>3.982869393449593E-2</v>
      </c>
      <c r="E21" s="69">
        <v>4.8708987126056688E-2</v>
      </c>
      <c r="F21" s="69">
        <v>6.1325667515253285E-2</v>
      </c>
      <c r="G21" s="11"/>
      <c r="H21" s="69">
        <f t="shared" si="26"/>
        <v>2.1496973580757354E-2</v>
      </c>
      <c r="I21" s="69">
        <f>'RD T1'!E49</f>
        <v>3.7220086231847499E-2</v>
      </c>
      <c r="J21" s="69">
        <f t="shared" si="27"/>
        <v>5.8717059812604853E-2</v>
      </c>
      <c r="L21" t="str">
        <f t="shared" si="28"/>
        <v>51 Skilled agricultural and related trades</v>
      </c>
      <c r="M21" s="69">
        <v>0.17548753644902079</v>
      </c>
      <c r="N21" s="69">
        <v>0.21704501122610248</v>
      </c>
      <c r="O21" s="69">
        <v>0.18348263152257688</v>
      </c>
      <c r="P21" s="69">
        <v>0.20028872554041699</v>
      </c>
      <c r="Q21" s="69">
        <v>0.27358338952217875</v>
      </c>
      <c r="R21" s="11"/>
      <c r="S21" s="69">
        <f t="shared" si="29"/>
        <v>9.0100757999601877E-2</v>
      </c>
      <c r="T21" s="69">
        <f>'RD T1'!E78</f>
        <v>0.12711610679248717</v>
      </c>
      <c r="U21" s="69">
        <f t="shared" si="30"/>
        <v>0.21721686479208904</v>
      </c>
      <c r="W21" t="str">
        <f t="shared" si="31"/>
        <v>51 Skilled agricultural and related trades</v>
      </c>
      <c r="X21" s="69">
        <v>1.3610140318477817</v>
      </c>
      <c r="Y21" s="69">
        <v>1.5124591434786079</v>
      </c>
      <c r="Z21" s="69">
        <v>1.5875185325921066</v>
      </c>
      <c r="AA21" s="69">
        <v>1.8727260768247525</v>
      </c>
      <c r="AB21" s="69">
        <v>2.695468438592131</v>
      </c>
      <c r="AC21" s="69"/>
      <c r="AD21" s="69">
        <f t="shared" si="32"/>
        <v>1.1079499060000244</v>
      </c>
      <c r="AE21" s="69">
        <f>'RD T1'!E107</f>
        <v>1.4351701832494672</v>
      </c>
      <c r="AF21" s="69">
        <f t="shared" si="33"/>
        <v>2.5431200892494914</v>
      </c>
      <c r="AH21" t="str">
        <f t="shared" si="34"/>
        <v>51 Skilled agricultural and related trades</v>
      </c>
      <c r="AI21" s="69">
        <v>0.53616698765997572</v>
      </c>
      <c r="AJ21" s="69">
        <v>0.66136377481684838</v>
      </c>
      <c r="AK21" s="69">
        <v>0.55206517181160752</v>
      </c>
      <c r="AL21" s="69">
        <v>0.63507785536491823</v>
      </c>
      <c r="AM21" s="69">
        <v>0.84487420862179663</v>
      </c>
      <c r="AN21" s="69"/>
      <c r="AO21" s="69">
        <f t="shared" si="35"/>
        <v>0.29280903681018911</v>
      </c>
      <c r="AP21" s="69">
        <f>'RD T1'!E136</f>
        <v>0.50161574624292149</v>
      </c>
      <c r="AQ21" s="69">
        <f t="shared" si="36"/>
        <v>0.79442478305311059</v>
      </c>
      <c r="AS21" t="str">
        <f t="shared" si="37"/>
        <v>51 Skilled agricultural and related trades</v>
      </c>
      <c r="AT21" s="69">
        <v>0.77786293236650939</v>
      </c>
      <c r="AU21" s="69">
        <v>1.0647840264547133</v>
      </c>
      <c r="AV21" s="69">
        <v>0.87917611088828229</v>
      </c>
      <c r="AW21" s="69">
        <v>0.93654022893951383</v>
      </c>
      <c r="AX21" s="69">
        <v>1.2591651212633528</v>
      </c>
      <c r="AY21" s="69"/>
      <c r="AZ21" s="69">
        <f t="shared" si="38"/>
        <v>0.37998901037507049</v>
      </c>
      <c r="BA21" s="69">
        <f>'RD T1'!E165</f>
        <v>0.67453648662565235</v>
      </c>
      <c r="BB21" s="69">
        <f t="shared" si="39"/>
        <v>1.0545254970007227</v>
      </c>
      <c r="BD21" t="str">
        <f t="shared" si="40"/>
        <v>51 Skilled agricultural and related trades</v>
      </c>
      <c r="BE21" s="69">
        <v>1.4795564702664412</v>
      </c>
      <c r="BF21" s="69">
        <v>1.4420694786938595</v>
      </c>
      <c r="BG21" s="69">
        <v>1.3206966862929281</v>
      </c>
      <c r="BH21" s="69">
        <v>1.28813775627366</v>
      </c>
      <c r="BI21" s="69">
        <v>1.3150079651505016</v>
      </c>
      <c r="BJ21" s="69"/>
      <c r="BK21" s="69">
        <f t="shared" si="41"/>
        <v>-5.6887211424265782E-3</v>
      </c>
      <c r="BL21" s="69">
        <f>'RD T1'!E194</f>
        <v>0.712103995040414</v>
      </c>
      <c r="BM21" s="69">
        <f t="shared" si="42"/>
        <v>0.70641527389798742</v>
      </c>
      <c r="BO21" t="str">
        <f t="shared" si="43"/>
        <v>51 Skilled agricultural and related trades</v>
      </c>
      <c r="BP21" s="69">
        <v>2.0951888383902033</v>
      </c>
      <c r="BQ21" s="69">
        <v>2.3167670809460708</v>
      </c>
      <c r="BR21" s="69">
        <v>1.7994094524460502</v>
      </c>
      <c r="BS21" s="69">
        <v>1.8579281184356089</v>
      </c>
      <c r="BT21" s="69">
        <v>1.8940251439450797</v>
      </c>
      <c r="BU21" s="69"/>
      <c r="BV21" s="69">
        <f t="shared" si="44"/>
        <v>9.4615691499029486E-2</v>
      </c>
      <c r="BW21" s="69">
        <f>'RD T1'!E223</f>
        <v>0.97717088916856931</v>
      </c>
      <c r="BX21" s="69">
        <f t="shared" si="45"/>
        <v>1.0717865806675988</v>
      </c>
      <c r="BZ21" t="str">
        <f t="shared" si="46"/>
        <v>51 Skilled agricultural and related trades</v>
      </c>
      <c r="CA21" s="69">
        <v>1.7651083424815679</v>
      </c>
      <c r="CB21" s="69">
        <v>1.6551453754230216</v>
      </c>
      <c r="CC21" s="69">
        <v>1.407411530775605</v>
      </c>
      <c r="CD21" s="69">
        <v>1.4174965444240137</v>
      </c>
      <c r="CE21" s="69">
        <v>1.6003752020154685</v>
      </c>
      <c r="CF21" s="69"/>
      <c r="CG21" s="69">
        <f t="shared" si="47"/>
        <v>0.19296367123986347</v>
      </c>
      <c r="CH21" s="69">
        <f>'RD T1'!E252</f>
        <v>0.66800245075500242</v>
      </c>
      <c r="CI21" s="69">
        <f t="shared" si="48"/>
        <v>0.86096612199486589</v>
      </c>
      <c r="CK21" t="str">
        <f t="shared" si="49"/>
        <v>51 Skilled agricultural and related trades</v>
      </c>
      <c r="CL21" s="69">
        <v>0.86596565068298093</v>
      </c>
      <c r="CM21" s="69">
        <v>1.1023210052597887</v>
      </c>
      <c r="CN21" s="69">
        <v>0.76067542068153948</v>
      </c>
      <c r="CO21" s="69">
        <v>0.82533133379607715</v>
      </c>
      <c r="CP21" s="69">
        <v>0.45826668064782533</v>
      </c>
      <c r="CQ21" s="69"/>
      <c r="CR21" s="69">
        <f t="shared" si="50"/>
        <v>-0.30240874003371415</v>
      </c>
      <c r="CS21" s="69">
        <f>'RD T1'!E281</f>
        <v>0.21382661089633978</v>
      </c>
      <c r="CT21" s="69">
        <f t="shared" si="51"/>
        <v>-8.8582129137374371E-2</v>
      </c>
    </row>
    <row r="22" spans="1:98" x14ac:dyDescent="0.2">
      <c r="A22" s="10" t="str">
        <f>name!D18</f>
        <v>52 Skilled metal, electrical and electronic trades</v>
      </c>
      <c r="B22" s="69">
        <v>2.7333576432024997E-2</v>
      </c>
      <c r="C22" s="69">
        <v>3.0957327637422292E-2</v>
      </c>
      <c r="D22" s="69">
        <v>3.3141474508851333E-2</v>
      </c>
      <c r="E22" s="69">
        <v>3.4720657407536291E-2</v>
      </c>
      <c r="F22" s="69">
        <v>4.6502781803148575E-2</v>
      </c>
      <c r="G22" s="11"/>
      <c r="H22" s="69">
        <f t="shared" si="26"/>
        <v>1.3361307294297242E-2</v>
      </c>
      <c r="I22" s="69">
        <f>'RD T1'!E50</f>
        <v>1.7324600081978034E-2</v>
      </c>
      <c r="J22" s="69">
        <f t="shared" si="27"/>
        <v>3.0685907376275277E-2</v>
      </c>
      <c r="L22" t="str">
        <f t="shared" si="28"/>
        <v>52 Skilled metal, electrical and electronic trades</v>
      </c>
      <c r="M22" s="69">
        <v>0.55536254660201723</v>
      </c>
      <c r="N22" s="69">
        <v>0.6749889655307606</v>
      </c>
      <c r="O22" s="69">
        <v>0.62829413793896893</v>
      </c>
      <c r="P22" s="69">
        <v>0.90496786067088275</v>
      </c>
      <c r="Q22" s="69">
        <v>1.4866535817883859</v>
      </c>
      <c r="R22" s="11"/>
      <c r="S22" s="69">
        <f t="shared" si="29"/>
        <v>0.85835944384941698</v>
      </c>
      <c r="T22" s="69">
        <f>'RD T1'!E79</f>
        <v>0.54412204617054438</v>
      </c>
      <c r="U22" s="69">
        <f t="shared" si="30"/>
        <v>1.4024814900199614</v>
      </c>
      <c r="W22" t="str">
        <f t="shared" si="31"/>
        <v>52 Skilled metal, electrical and electronic trades</v>
      </c>
      <c r="X22" s="69">
        <v>1.613333238868023</v>
      </c>
      <c r="Y22" s="69">
        <v>1.8084335486130196</v>
      </c>
      <c r="Z22" s="69">
        <v>1.4960142152038172</v>
      </c>
      <c r="AA22" s="69">
        <v>1.805601245780611</v>
      </c>
      <c r="AB22" s="69">
        <v>2.3260595192829996</v>
      </c>
      <c r="AC22" s="69"/>
      <c r="AD22" s="69">
        <f t="shared" si="32"/>
        <v>0.83004530407918242</v>
      </c>
      <c r="AE22" s="69">
        <f>'RD T1'!E108</f>
        <v>0.98992443090734938</v>
      </c>
      <c r="AF22" s="69">
        <f t="shared" si="33"/>
        <v>1.8199697349865318</v>
      </c>
      <c r="AH22" t="str">
        <f t="shared" si="34"/>
        <v>52 Skilled metal, electrical and electronic trades</v>
      </c>
      <c r="AI22" s="69">
        <v>0.57523612289245363</v>
      </c>
      <c r="AJ22" s="69">
        <v>0.67102743801532272</v>
      </c>
      <c r="AK22" s="69">
        <v>0.57089228461749109</v>
      </c>
      <c r="AL22" s="69">
        <v>0.60116935991300424</v>
      </c>
      <c r="AM22" s="69">
        <v>0.73412486417449618</v>
      </c>
      <c r="AN22" s="69"/>
      <c r="AO22" s="69">
        <f t="shared" si="35"/>
        <v>0.1632325795570051</v>
      </c>
      <c r="AP22" s="69">
        <f>'RD T1'!E137</f>
        <v>0.29882266709574601</v>
      </c>
      <c r="AQ22" s="69">
        <f t="shared" si="36"/>
        <v>0.46205524665275111</v>
      </c>
      <c r="AS22" t="str">
        <f t="shared" si="37"/>
        <v>52 Skilled metal, electrical and electronic trades</v>
      </c>
      <c r="AT22" s="69">
        <v>2.285882119434631</v>
      </c>
      <c r="AU22" s="69">
        <v>2.5477175209842042</v>
      </c>
      <c r="AV22" s="69">
        <v>2.244712366793812</v>
      </c>
      <c r="AW22" s="69">
        <v>2.3283151099735613</v>
      </c>
      <c r="AX22" s="69">
        <v>2.8258715883413079</v>
      </c>
      <c r="AY22" s="69"/>
      <c r="AZ22" s="69">
        <f t="shared" si="38"/>
        <v>0.58115922154749589</v>
      </c>
      <c r="BA22" s="69">
        <f>'RD T1'!E166</f>
        <v>1.156434404138607</v>
      </c>
      <c r="BB22" s="69">
        <f t="shared" si="39"/>
        <v>1.7375936256861029</v>
      </c>
      <c r="BD22" t="str">
        <f t="shared" si="40"/>
        <v>52 Skilled metal, electrical and electronic trades</v>
      </c>
      <c r="BE22" s="69">
        <v>10.938524464859531</v>
      </c>
      <c r="BF22" s="69">
        <v>10.60309045698645</v>
      </c>
      <c r="BG22" s="69">
        <v>9.9472991989031936</v>
      </c>
      <c r="BH22" s="69">
        <v>9.9091502708080341</v>
      </c>
      <c r="BI22" s="69">
        <v>9.8004957508616979</v>
      </c>
      <c r="BJ22" s="69"/>
      <c r="BK22" s="69">
        <f t="shared" si="41"/>
        <v>-0.1468034480414957</v>
      </c>
      <c r="BL22" s="69">
        <f>'RD T1'!E195</f>
        <v>3.4256524040316529</v>
      </c>
      <c r="BM22" s="69">
        <f t="shared" si="42"/>
        <v>3.2788489559901572</v>
      </c>
      <c r="BO22" t="str">
        <f t="shared" si="43"/>
        <v>52 Skilled metal, electrical and electronic trades</v>
      </c>
      <c r="BP22" s="69">
        <v>6.3822439384787852</v>
      </c>
      <c r="BQ22" s="69">
        <v>6.8923209562437044</v>
      </c>
      <c r="BR22" s="69">
        <v>5.5135123707705755</v>
      </c>
      <c r="BS22" s="69">
        <v>5.3547549764918685</v>
      </c>
      <c r="BT22" s="69">
        <v>4.644817052419854</v>
      </c>
      <c r="BU22" s="69"/>
      <c r="BV22" s="69">
        <f t="shared" si="44"/>
        <v>-0.86869531835072156</v>
      </c>
      <c r="BW22" s="69">
        <f>'RD T1'!E224</f>
        <v>1.8557589909332073</v>
      </c>
      <c r="BX22" s="69">
        <f t="shared" si="45"/>
        <v>0.98706367258248573</v>
      </c>
      <c r="BZ22" t="str">
        <f t="shared" si="46"/>
        <v>52 Skilled metal, electrical and electronic trades</v>
      </c>
      <c r="CA22" s="69">
        <v>3.6633522481915235</v>
      </c>
      <c r="CB22" s="69">
        <v>3.1369240166201382</v>
      </c>
      <c r="CC22" s="69">
        <v>2.5968992434885907</v>
      </c>
      <c r="CD22" s="69">
        <v>2.6589199733320212</v>
      </c>
      <c r="CE22" s="69">
        <v>1.5326109293133523</v>
      </c>
      <c r="CF22" s="69"/>
      <c r="CG22" s="69">
        <f t="shared" si="47"/>
        <v>-1.0642883141752384</v>
      </c>
      <c r="CH22" s="69">
        <f>'RD T1'!E253</f>
        <v>0.8267846782439725</v>
      </c>
      <c r="CI22" s="69">
        <f t="shared" si="48"/>
        <v>-0.23750363593126589</v>
      </c>
      <c r="CK22" t="str">
        <f t="shared" si="49"/>
        <v>52 Skilled metal, electrical and electronic trades</v>
      </c>
      <c r="CL22" s="69">
        <v>0.96486853041076126</v>
      </c>
      <c r="CM22" s="69">
        <v>1.0916347775534669</v>
      </c>
      <c r="CN22" s="69">
        <v>0.86328008098599696</v>
      </c>
      <c r="CO22" s="69">
        <v>0.99921455445293983</v>
      </c>
      <c r="CP22" s="69">
        <v>0.72138090470892069</v>
      </c>
      <c r="CQ22" s="69"/>
      <c r="CR22" s="69">
        <f t="shared" si="50"/>
        <v>-0.14189917627707627</v>
      </c>
      <c r="CS22" s="69">
        <f>'RD T1'!E282</f>
        <v>0.27253620578088605</v>
      </c>
      <c r="CT22" s="69">
        <f t="shared" si="51"/>
        <v>0.13063702950380979</v>
      </c>
    </row>
    <row r="23" spans="1:98" x14ac:dyDescent="0.2">
      <c r="A23" s="10" t="str">
        <f>name!D19</f>
        <v>53 Skilled construction and building trades</v>
      </c>
      <c r="B23" s="69">
        <v>1.6681700944120616E-2</v>
      </c>
      <c r="C23" s="69">
        <v>1.1387981238653021E-2</v>
      </c>
      <c r="D23" s="69">
        <v>9.8932795665776525E-3</v>
      </c>
      <c r="E23" s="69">
        <v>1.5100662289464387E-2</v>
      </c>
      <c r="F23" s="69">
        <v>1.6502706350263571E-2</v>
      </c>
      <c r="G23" s="11"/>
      <c r="H23" s="69">
        <f t="shared" si="26"/>
        <v>6.6094267836859181E-3</v>
      </c>
      <c r="I23" s="69">
        <f>'RD T1'!E51</f>
        <v>7.000234796326007E-3</v>
      </c>
      <c r="J23" s="69">
        <f t="shared" si="27"/>
        <v>1.3609661580011926E-2</v>
      </c>
      <c r="L23" t="str">
        <f t="shared" si="28"/>
        <v>53 Skilled construction and building trades</v>
      </c>
      <c r="M23" s="69">
        <v>0.26273998187753933</v>
      </c>
      <c r="N23" s="69">
        <v>0.28580196114147305</v>
      </c>
      <c r="O23" s="69">
        <v>0.28225028071548725</v>
      </c>
      <c r="P23" s="69">
        <v>0.34000694979114621</v>
      </c>
      <c r="Q23" s="69">
        <v>0.42948168304541573</v>
      </c>
      <c r="R23" s="11"/>
      <c r="S23" s="69">
        <f t="shared" si="29"/>
        <v>0.14723140232992848</v>
      </c>
      <c r="T23" s="69">
        <f>'RD T1'!E80</f>
        <v>0.18308944589302881</v>
      </c>
      <c r="U23" s="69">
        <f t="shared" si="30"/>
        <v>0.33032084822295726</v>
      </c>
      <c r="W23" t="str">
        <f t="shared" si="31"/>
        <v>53 Skilled construction and building trades</v>
      </c>
      <c r="X23" s="69">
        <v>0.98853185996650395</v>
      </c>
      <c r="Y23" s="69">
        <v>0.98149047441359683</v>
      </c>
      <c r="Z23" s="69">
        <v>0.87147625602594758</v>
      </c>
      <c r="AA23" s="69">
        <v>1.0438988493434318</v>
      </c>
      <c r="AB23" s="69">
        <v>1.2001927440891642</v>
      </c>
      <c r="AC23" s="69"/>
      <c r="AD23" s="69">
        <f t="shared" si="32"/>
        <v>0.32871648806321663</v>
      </c>
      <c r="AE23" s="69">
        <f>'RD T1'!E109</f>
        <v>0.57100746476601294</v>
      </c>
      <c r="AF23" s="69">
        <f t="shared" si="33"/>
        <v>0.89972395282922957</v>
      </c>
      <c r="AH23" t="str">
        <f t="shared" si="34"/>
        <v>53 Skilled construction and building trades</v>
      </c>
      <c r="AI23" s="69">
        <v>0.56640264123548767</v>
      </c>
      <c r="AJ23" s="69">
        <v>0.65437484526685818</v>
      </c>
      <c r="AK23" s="69">
        <v>0.57891086897623545</v>
      </c>
      <c r="AL23" s="69">
        <v>0.67538586800153555</v>
      </c>
      <c r="AM23" s="69">
        <v>0.79864414352245261</v>
      </c>
      <c r="AN23" s="69"/>
      <c r="AO23" s="69">
        <f t="shared" si="35"/>
        <v>0.21973327454621716</v>
      </c>
      <c r="AP23" s="69">
        <f>'RD T1'!E138</f>
        <v>0.40749738430376298</v>
      </c>
      <c r="AQ23" s="69">
        <f t="shared" si="36"/>
        <v>0.62723065884998008</v>
      </c>
      <c r="AS23" t="str">
        <f t="shared" si="37"/>
        <v>53 Skilled construction and building trades</v>
      </c>
      <c r="AT23" s="69">
        <v>0.86174652672139318</v>
      </c>
      <c r="AU23" s="69">
        <v>0.85558905072476343</v>
      </c>
      <c r="AV23" s="69">
        <v>0.7913010079886198</v>
      </c>
      <c r="AW23" s="69">
        <v>0.95264818277028696</v>
      </c>
      <c r="AX23" s="69">
        <v>1.0399039758200457</v>
      </c>
      <c r="AY23" s="69"/>
      <c r="AZ23" s="69">
        <f t="shared" si="38"/>
        <v>0.24860296783142588</v>
      </c>
      <c r="BA23" s="69">
        <f>'RD T1'!E167</f>
        <v>0.5364457069688906</v>
      </c>
      <c r="BB23" s="69">
        <f t="shared" si="39"/>
        <v>0.78504867480031648</v>
      </c>
      <c r="BD23" t="str">
        <f t="shared" si="40"/>
        <v>53 Skilled construction and building trades</v>
      </c>
      <c r="BE23" s="69">
        <v>8.3492260890598118</v>
      </c>
      <c r="BF23" s="69">
        <v>7.097966563489341</v>
      </c>
      <c r="BG23" s="69">
        <v>6.7714216904675846</v>
      </c>
      <c r="BH23" s="69">
        <v>6.8307238839009514</v>
      </c>
      <c r="BI23" s="69">
        <v>6.0827249292313104</v>
      </c>
      <c r="BJ23" s="69"/>
      <c r="BK23" s="69">
        <f t="shared" si="41"/>
        <v>-0.68869676123627421</v>
      </c>
      <c r="BL23" s="69">
        <f>'RD T1'!E196</f>
        <v>2.4633536633695376</v>
      </c>
      <c r="BM23" s="69">
        <f t="shared" si="42"/>
        <v>1.7746569021332634</v>
      </c>
      <c r="BO23" t="str">
        <f t="shared" si="43"/>
        <v>53 Skilled construction and building trades</v>
      </c>
      <c r="BP23" s="69">
        <v>6.9261327543559039</v>
      </c>
      <c r="BQ23" s="69">
        <v>7.4717055691035599</v>
      </c>
      <c r="BR23" s="69">
        <v>6.1442704829153545</v>
      </c>
      <c r="BS23" s="69">
        <v>6.9058976671052923</v>
      </c>
      <c r="BT23" s="69">
        <v>6.9189386050746755</v>
      </c>
      <c r="BU23" s="69"/>
      <c r="BV23" s="69">
        <f t="shared" si="44"/>
        <v>0.77466812215932102</v>
      </c>
      <c r="BW23" s="69">
        <f>'RD T1'!E225</f>
        <v>2.9881936719354094</v>
      </c>
      <c r="BX23" s="69">
        <f t="shared" si="45"/>
        <v>3.7628617940947304</v>
      </c>
      <c r="BZ23" t="str">
        <f t="shared" si="46"/>
        <v>53 Skilled construction and building trades</v>
      </c>
      <c r="CA23" s="69">
        <v>3.9993790019376516</v>
      </c>
      <c r="CB23" s="69">
        <v>3.2786962144809642</v>
      </c>
      <c r="CC23" s="69">
        <v>2.8910782642212598</v>
      </c>
      <c r="CD23" s="69">
        <v>3.2641230834260395</v>
      </c>
      <c r="CE23" s="69">
        <v>3.1542006531771771</v>
      </c>
      <c r="CF23" s="69"/>
      <c r="CG23" s="69">
        <f t="shared" si="47"/>
        <v>0.26312238895591733</v>
      </c>
      <c r="CH23" s="69">
        <f>'RD T1'!E254</f>
        <v>1.255883317387843</v>
      </c>
      <c r="CI23" s="69">
        <f t="shared" si="48"/>
        <v>1.5190057063437603</v>
      </c>
      <c r="CK23" t="str">
        <f t="shared" si="49"/>
        <v>53 Skilled construction and building trades</v>
      </c>
      <c r="CL23" s="69">
        <v>1.7370030197037551</v>
      </c>
      <c r="CM23" s="69">
        <v>1.5906270991283253</v>
      </c>
      <c r="CN23" s="69">
        <v>1.2545844092369485</v>
      </c>
      <c r="CO23" s="69">
        <v>1.1417685579083725</v>
      </c>
      <c r="CP23" s="69">
        <v>0.36537656560132964</v>
      </c>
      <c r="CQ23" s="69"/>
      <c r="CR23" s="69">
        <f t="shared" si="50"/>
        <v>-0.88920784363561878</v>
      </c>
      <c r="CS23" s="69">
        <f>'RD T1'!E283</f>
        <v>0.22982565025510251</v>
      </c>
      <c r="CT23" s="69">
        <f t="shared" si="51"/>
        <v>-0.65938219338051629</v>
      </c>
    </row>
    <row r="24" spans="1:98" x14ac:dyDescent="0.2">
      <c r="A24" s="10" t="str">
        <f>name!D20</f>
        <v>54 Textiles, printing and other skilled trades</v>
      </c>
      <c r="B24" s="69">
        <v>5.5800131435613458E-2</v>
      </c>
      <c r="C24" s="69">
        <v>6.0356480596591489E-2</v>
      </c>
      <c r="D24" s="69">
        <v>6.6358433719845081E-2</v>
      </c>
      <c r="E24" s="69">
        <v>8.555074307652219E-2</v>
      </c>
      <c r="F24" s="69">
        <v>0.11895635696965205</v>
      </c>
      <c r="G24" s="11"/>
      <c r="H24" s="69">
        <f t="shared" si="26"/>
        <v>5.2597923249806972E-2</v>
      </c>
      <c r="I24" s="69">
        <f>'RD T1'!E52</f>
        <v>4.8836448333773409E-2</v>
      </c>
      <c r="J24" s="69">
        <f t="shared" si="27"/>
        <v>0.10143437158358037</v>
      </c>
      <c r="L24" t="str">
        <f t="shared" si="28"/>
        <v>54 Textiles, printing and other skilled trades</v>
      </c>
      <c r="M24" s="69">
        <v>0.52421318659234906</v>
      </c>
      <c r="N24" s="69">
        <v>0.60421276869676743</v>
      </c>
      <c r="O24" s="69">
        <v>0.65070350425064927</v>
      </c>
      <c r="P24" s="69">
        <v>0.81826309605260839</v>
      </c>
      <c r="Q24" s="69">
        <v>1.1913577148637726</v>
      </c>
      <c r="R24" s="11"/>
      <c r="S24" s="69">
        <f t="shared" si="29"/>
        <v>0.54065421061312335</v>
      </c>
      <c r="T24" s="69">
        <f>'RD T1'!E81</f>
        <v>0.51519614564118255</v>
      </c>
      <c r="U24" s="69">
        <f t="shared" si="30"/>
        <v>1.055850356254306</v>
      </c>
      <c r="W24" t="str">
        <f t="shared" si="31"/>
        <v>54 Textiles, printing and other skilled trades</v>
      </c>
      <c r="X24" s="69">
        <v>1.6353113688463496</v>
      </c>
      <c r="Y24" s="69">
        <v>1.7363736394562732</v>
      </c>
      <c r="Z24" s="69">
        <v>1.6208780444821635</v>
      </c>
      <c r="AA24" s="69">
        <v>1.9762540506286368</v>
      </c>
      <c r="AB24" s="69">
        <v>2.5602047324752841</v>
      </c>
      <c r="AC24" s="69"/>
      <c r="AD24" s="69">
        <f t="shared" si="32"/>
        <v>0.93932668799312058</v>
      </c>
      <c r="AE24" s="69">
        <f>'RD T1'!E110</f>
        <v>1.183440271803289</v>
      </c>
      <c r="AF24" s="69">
        <f t="shared" si="33"/>
        <v>2.1227669597964098</v>
      </c>
      <c r="AH24" t="str">
        <f t="shared" si="34"/>
        <v>54 Textiles, printing and other skilled trades</v>
      </c>
      <c r="AI24" s="69">
        <v>0.63487031040872755</v>
      </c>
      <c r="AJ24" s="69">
        <v>0.63037669017718156</v>
      </c>
      <c r="AK24" s="69">
        <v>0.61078467495344224</v>
      </c>
      <c r="AL24" s="69">
        <v>0.65513119396041231</v>
      </c>
      <c r="AM24" s="69">
        <v>0.81402988612563609</v>
      </c>
      <c r="AN24" s="69"/>
      <c r="AO24" s="69">
        <f t="shared" si="35"/>
        <v>0.20324521117219385</v>
      </c>
      <c r="AP24" s="69">
        <f>'RD T1'!E139</f>
        <v>0.38088597372187216</v>
      </c>
      <c r="AQ24" s="69">
        <f t="shared" si="36"/>
        <v>0.58413118489406601</v>
      </c>
      <c r="AS24" t="str">
        <f t="shared" si="37"/>
        <v>54 Textiles, printing and other skilled trades</v>
      </c>
      <c r="AT24" s="69">
        <v>0.76329076595322642</v>
      </c>
      <c r="AU24" s="69">
        <v>0.76411426764290147</v>
      </c>
      <c r="AV24" s="69">
        <v>0.7362989095518514</v>
      </c>
      <c r="AW24" s="69">
        <v>0.85481297049141269</v>
      </c>
      <c r="AX24" s="69">
        <v>1.0528965908689258</v>
      </c>
      <c r="AY24" s="69"/>
      <c r="AZ24" s="69">
        <f t="shared" si="38"/>
        <v>0.31659768131707444</v>
      </c>
      <c r="BA24" s="69">
        <f>'RD T1'!E168</f>
        <v>0.48571891462835742</v>
      </c>
      <c r="BB24" s="69">
        <f t="shared" si="39"/>
        <v>0.80231659594543192</v>
      </c>
      <c r="BD24" t="str">
        <f t="shared" si="40"/>
        <v>54 Textiles, printing and other skilled trades</v>
      </c>
      <c r="BE24" s="69">
        <v>5.0196754962919288</v>
      </c>
      <c r="BF24" s="69">
        <v>4.590159111158898</v>
      </c>
      <c r="BG24" s="69">
        <v>4.4724646153875041</v>
      </c>
      <c r="BH24" s="69">
        <v>4.8579052245711196</v>
      </c>
      <c r="BI24" s="69">
        <v>5.3433456779331783</v>
      </c>
      <c r="BJ24" s="69"/>
      <c r="BK24" s="69">
        <f t="shared" si="41"/>
        <v>0.87088106254567421</v>
      </c>
      <c r="BL24" s="69">
        <f>'RD T1'!E197</f>
        <v>2.0435876400405131</v>
      </c>
      <c r="BM24" s="69">
        <f t="shared" si="42"/>
        <v>2.9144687025861873</v>
      </c>
      <c r="BO24" t="str">
        <f t="shared" si="43"/>
        <v>54 Textiles, printing and other skilled trades</v>
      </c>
      <c r="BP24" s="69">
        <v>4.978111354370057</v>
      </c>
      <c r="BQ24" s="69">
        <v>4.2126507517488703</v>
      </c>
      <c r="BR24" s="69">
        <v>3.8518906263718873</v>
      </c>
      <c r="BS24" s="69">
        <v>3.4436895225202391</v>
      </c>
      <c r="BT24" s="69">
        <v>3.0571121652199773</v>
      </c>
      <c r="BU24" s="69"/>
      <c r="BV24" s="69">
        <f t="shared" si="44"/>
        <v>-0.79477846115190998</v>
      </c>
      <c r="BW24" s="69">
        <f>'RD T1'!E226</f>
        <v>1.2980953757605127</v>
      </c>
      <c r="BX24" s="69">
        <f t="shared" si="45"/>
        <v>0.50331691460860273</v>
      </c>
      <c r="BZ24" t="str">
        <f t="shared" si="46"/>
        <v>54 Textiles, printing and other skilled trades</v>
      </c>
      <c r="CA24" s="69">
        <v>4.5557356516982415</v>
      </c>
      <c r="CB24" s="69">
        <v>3.8432891068206008</v>
      </c>
      <c r="CC24" s="69">
        <v>3.3519614107479079</v>
      </c>
      <c r="CD24" s="69">
        <v>3.4828410417182867</v>
      </c>
      <c r="CE24" s="69">
        <v>2.8777521919789777</v>
      </c>
      <c r="CF24" s="69"/>
      <c r="CG24" s="69">
        <f t="shared" si="47"/>
        <v>-0.47420921876893019</v>
      </c>
      <c r="CH24" s="69">
        <f>'RD T1'!E255</f>
        <v>1.1937338876817354</v>
      </c>
      <c r="CI24" s="69">
        <f t="shared" si="48"/>
        <v>0.7195246689128052</v>
      </c>
      <c r="CK24" t="str">
        <f t="shared" si="49"/>
        <v>54 Textiles, printing and other skilled trades</v>
      </c>
      <c r="CL24" s="69">
        <v>1.4730144607878763</v>
      </c>
      <c r="CM24" s="69">
        <v>1.3864972497137134</v>
      </c>
      <c r="CN24" s="69">
        <v>1.2119153858852016</v>
      </c>
      <c r="CO24" s="69">
        <v>0.91621161972170684</v>
      </c>
      <c r="CP24" s="69">
        <v>0.58939844610519276</v>
      </c>
      <c r="CQ24" s="69"/>
      <c r="CR24" s="69">
        <f t="shared" si="50"/>
        <v>-0.62251693978000888</v>
      </c>
      <c r="CS24" s="69">
        <f>'RD T1'!E284</f>
        <v>0.22506784615903236</v>
      </c>
      <c r="CT24" s="69">
        <f t="shared" si="51"/>
        <v>-0.39744909362097652</v>
      </c>
    </row>
    <row r="25" spans="1:98" x14ac:dyDescent="0.2">
      <c r="A25" s="10" t="str">
        <f>name!D21</f>
        <v>61 Caring personal service occupations</v>
      </c>
      <c r="B25" s="69">
        <v>4.8338876068804049E-2</v>
      </c>
      <c r="C25" s="69">
        <v>5.8276616111074889E-2</v>
      </c>
      <c r="D25" s="69">
        <v>5.8084727510995263E-2</v>
      </c>
      <c r="E25" s="69">
        <v>8.1140996787697831E-2</v>
      </c>
      <c r="F25" s="69">
        <v>0.11771696522640043</v>
      </c>
      <c r="G25" s="11"/>
      <c r="H25" s="69">
        <f t="shared" si="26"/>
        <v>5.963223771540517E-2</v>
      </c>
      <c r="I25" s="69">
        <f>'RD T1'!E53</f>
        <v>5.0026487932256655E-2</v>
      </c>
      <c r="J25" s="69">
        <f t="shared" si="27"/>
        <v>0.10965872564766183</v>
      </c>
      <c r="L25" t="str">
        <f t="shared" si="28"/>
        <v>61 Caring personal service occupations</v>
      </c>
      <c r="M25" s="69">
        <v>2.0553673743051042</v>
      </c>
      <c r="N25" s="69">
        <v>2.7375412931425513</v>
      </c>
      <c r="O25" s="69">
        <v>2.7728414787347724</v>
      </c>
      <c r="P25" s="69">
        <v>3.7292397321456034</v>
      </c>
      <c r="Q25" s="69">
        <v>5.2210239462312229</v>
      </c>
      <c r="R25" s="11"/>
      <c r="S25" s="69">
        <f t="shared" si="29"/>
        <v>2.4481824674964505</v>
      </c>
      <c r="T25" s="69">
        <f>'RD T1'!E82</f>
        <v>2.4333715686566673</v>
      </c>
      <c r="U25" s="69">
        <f t="shared" si="30"/>
        <v>4.8815540361531173</v>
      </c>
      <c r="W25" t="str">
        <f t="shared" si="31"/>
        <v>61 Caring personal service occupations</v>
      </c>
      <c r="X25" s="69">
        <v>6.6806888094473864</v>
      </c>
      <c r="Y25" s="69">
        <v>7.8704392147729454</v>
      </c>
      <c r="Z25" s="69">
        <v>7.4438979185559786</v>
      </c>
      <c r="AA25" s="69">
        <v>8.9933683342978625</v>
      </c>
      <c r="AB25" s="69">
        <v>10.954850151442649</v>
      </c>
      <c r="AC25" s="69"/>
      <c r="AD25" s="69">
        <f t="shared" si="32"/>
        <v>3.5109522328866705</v>
      </c>
      <c r="AE25" s="69">
        <f>'RD T1'!E111</f>
        <v>6.0241094309814569</v>
      </c>
      <c r="AF25" s="69">
        <f t="shared" si="33"/>
        <v>9.5350616638681274</v>
      </c>
      <c r="AH25" t="str">
        <f t="shared" si="34"/>
        <v>61 Caring personal service occupations</v>
      </c>
      <c r="AI25" s="69">
        <v>5.9647342164848336</v>
      </c>
      <c r="AJ25" s="69">
        <v>6.2526129110332889</v>
      </c>
      <c r="AK25" s="69">
        <v>5.9351074919057609</v>
      </c>
      <c r="AL25" s="69">
        <v>6.428238509305821</v>
      </c>
      <c r="AM25" s="69">
        <v>6.9365024328978349</v>
      </c>
      <c r="AN25" s="69"/>
      <c r="AO25" s="69">
        <f t="shared" si="35"/>
        <v>1.0013949409920739</v>
      </c>
      <c r="AP25" s="69">
        <f>'RD T1'!E140</f>
        <v>3.7610058963660582</v>
      </c>
      <c r="AQ25" s="69">
        <f t="shared" si="36"/>
        <v>4.7624008373581326</v>
      </c>
      <c r="AS25" t="str">
        <f t="shared" si="37"/>
        <v>61 Caring personal service occupations</v>
      </c>
      <c r="AT25" s="69">
        <v>3.2884078882034795</v>
      </c>
      <c r="AU25" s="69">
        <v>3.7410965138759247</v>
      </c>
      <c r="AV25" s="69">
        <v>3.5674616524993583</v>
      </c>
      <c r="AW25" s="69">
        <v>3.9336958625925726</v>
      </c>
      <c r="AX25" s="69">
        <v>4.4384508194371222</v>
      </c>
      <c r="AY25" s="69"/>
      <c r="AZ25" s="69">
        <f t="shared" si="38"/>
        <v>0.87098916693776385</v>
      </c>
      <c r="BA25" s="69">
        <f>'RD T1'!E169</f>
        <v>2.3763011996770378</v>
      </c>
      <c r="BB25" s="69">
        <f t="shared" si="39"/>
        <v>3.2472903666148016</v>
      </c>
      <c r="BD25" t="str">
        <f t="shared" si="40"/>
        <v>61 Caring personal service occupations</v>
      </c>
      <c r="BE25" s="69">
        <v>18.700811073546568</v>
      </c>
      <c r="BF25" s="69">
        <v>19.792819684050972</v>
      </c>
      <c r="BG25" s="69">
        <v>19.498505825131151</v>
      </c>
      <c r="BH25" s="69">
        <v>21.271985058335293</v>
      </c>
      <c r="BI25" s="69">
        <v>25.110156602105441</v>
      </c>
      <c r="BJ25" s="69"/>
      <c r="BK25" s="69">
        <f t="shared" si="41"/>
        <v>5.6116507769742903</v>
      </c>
      <c r="BL25" s="69">
        <f>'RD T1'!E198</f>
        <v>12.660546631910677</v>
      </c>
      <c r="BM25" s="69">
        <f t="shared" si="42"/>
        <v>18.272197408884967</v>
      </c>
      <c r="BO25" t="str">
        <f t="shared" si="43"/>
        <v>61 Caring personal service occupations</v>
      </c>
      <c r="BP25" s="69">
        <v>14.67842542236699</v>
      </c>
      <c r="BQ25" s="69">
        <v>13.897761464735309</v>
      </c>
      <c r="BR25" s="69">
        <v>12.502811459748294</v>
      </c>
      <c r="BS25" s="69">
        <v>12.984392043781638</v>
      </c>
      <c r="BT25" s="69">
        <v>11.3728552818897</v>
      </c>
      <c r="BU25" s="69"/>
      <c r="BV25" s="69">
        <f t="shared" si="44"/>
        <v>-1.1299561778585936</v>
      </c>
      <c r="BW25" s="69">
        <f>'RD T1'!E227</f>
        <v>5.775893047730877</v>
      </c>
      <c r="BX25" s="69">
        <f t="shared" si="45"/>
        <v>4.6459368698722834</v>
      </c>
      <c r="BZ25" t="str">
        <f t="shared" si="46"/>
        <v>61 Caring personal service occupations</v>
      </c>
      <c r="CA25" s="69">
        <v>4.5883084724683032</v>
      </c>
      <c r="CB25" s="69">
        <v>2.7569761083538844</v>
      </c>
      <c r="CC25" s="69">
        <v>2.3506353995617064</v>
      </c>
      <c r="CD25" s="69">
        <v>2.0452387027975201</v>
      </c>
      <c r="CE25" s="69">
        <v>1.8026860122398372</v>
      </c>
      <c r="CF25" s="69"/>
      <c r="CG25" s="69">
        <f t="shared" si="47"/>
        <v>-0.54794938732186926</v>
      </c>
      <c r="CH25" s="69">
        <f>'RD T1'!E256</f>
        <v>0.64699796545206301</v>
      </c>
      <c r="CI25" s="69">
        <f t="shared" si="48"/>
        <v>9.9048578130193743E-2</v>
      </c>
      <c r="CK25" t="str">
        <f t="shared" si="49"/>
        <v>61 Caring personal service occupations</v>
      </c>
      <c r="CL25" s="69">
        <v>0.60420111090623907</v>
      </c>
      <c r="CM25" s="69">
        <v>0.50123511836768486</v>
      </c>
      <c r="CN25" s="69">
        <v>0.4923068370173373</v>
      </c>
      <c r="CO25" s="69">
        <v>0.63954924210055764</v>
      </c>
      <c r="CP25" s="69">
        <v>0.81781679552501685</v>
      </c>
      <c r="CQ25" s="69"/>
      <c r="CR25" s="69">
        <f t="shared" si="50"/>
        <v>0.32550995850767955</v>
      </c>
      <c r="CS25" s="69">
        <f>'RD T1'!E285</f>
        <v>0.175553252944949</v>
      </c>
      <c r="CT25" s="69">
        <f t="shared" si="51"/>
        <v>0.50106321145262855</v>
      </c>
    </row>
    <row r="26" spans="1:98" x14ac:dyDescent="0.2">
      <c r="A26" s="10" t="str">
        <f>name!D22</f>
        <v>62 Leisure, travel and related personal service occupations</v>
      </c>
      <c r="B26" s="69">
        <v>2.7738616033296304E-2</v>
      </c>
      <c r="C26" s="69">
        <v>3.9372109969514499E-2</v>
      </c>
      <c r="D26" s="69">
        <v>4.3425737442243768E-2</v>
      </c>
      <c r="E26" s="69">
        <v>5.2705879638861475E-2</v>
      </c>
      <c r="F26" s="69">
        <v>7.220127150672763E-2</v>
      </c>
      <c r="G26" s="11"/>
      <c r="H26" s="69">
        <f t="shared" si="26"/>
        <v>2.8775534064483861E-2</v>
      </c>
      <c r="I26" s="69">
        <f>'RD T1'!E54</f>
        <v>3.2506877235468072E-2</v>
      </c>
      <c r="J26" s="69">
        <f t="shared" si="27"/>
        <v>6.1282411299951933E-2</v>
      </c>
      <c r="L26" t="str">
        <f t="shared" si="28"/>
        <v>62 Leisure, travel and related personal service occupations</v>
      </c>
      <c r="M26" s="69">
        <v>0.40716881880158445</v>
      </c>
      <c r="N26" s="69">
        <v>0.53957103947959639</v>
      </c>
      <c r="O26" s="69">
        <v>0.51738697403220268</v>
      </c>
      <c r="P26" s="69">
        <v>0.64608701466747909</v>
      </c>
      <c r="Q26" s="69">
        <v>0.86562319295714896</v>
      </c>
      <c r="R26" s="11"/>
      <c r="S26" s="69">
        <f t="shared" si="29"/>
        <v>0.34823621892494627</v>
      </c>
      <c r="T26" s="69">
        <f>'RD T1'!E83</f>
        <v>0.39798737191805666</v>
      </c>
      <c r="U26" s="69">
        <f t="shared" si="30"/>
        <v>0.74622359084300294</v>
      </c>
      <c r="W26" t="str">
        <f t="shared" si="31"/>
        <v>62 Leisure, travel and related personal service occupations</v>
      </c>
      <c r="X26" s="69">
        <v>1.8906630091388141</v>
      </c>
      <c r="Y26" s="69">
        <v>2.3767297366846196</v>
      </c>
      <c r="Z26" s="69">
        <v>2.177508588119621</v>
      </c>
      <c r="AA26" s="69">
        <v>2.7092422554232507</v>
      </c>
      <c r="AB26" s="69">
        <v>3.6775206218205514</v>
      </c>
      <c r="AC26" s="69"/>
      <c r="AD26" s="69">
        <f t="shared" si="32"/>
        <v>1.5000120337009304</v>
      </c>
      <c r="AE26" s="69">
        <f>'RD T1'!E112</f>
        <v>1.8064628516672034</v>
      </c>
      <c r="AF26" s="69">
        <f t="shared" si="33"/>
        <v>3.3064748853681341</v>
      </c>
      <c r="AH26" t="str">
        <f t="shared" si="34"/>
        <v>62 Leisure, travel and related personal service occupations</v>
      </c>
      <c r="AI26" s="69">
        <v>1.1743322985071571</v>
      </c>
      <c r="AJ26" s="69">
        <v>1.4783730987919008</v>
      </c>
      <c r="AK26" s="69">
        <v>1.3704039391633704</v>
      </c>
      <c r="AL26" s="69">
        <v>1.5615224205739111</v>
      </c>
      <c r="AM26" s="69">
        <v>2.0942764298701455</v>
      </c>
      <c r="AN26" s="69"/>
      <c r="AO26" s="69">
        <f t="shared" si="35"/>
        <v>0.72387249070677506</v>
      </c>
      <c r="AP26" s="69">
        <f>'RD T1'!E141</f>
        <v>1.0498212438110737</v>
      </c>
      <c r="AQ26" s="69">
        <f t="shared" si="36"/>
        <v>1.7736937345178487</v>
      </c>
      <c r="AS26" t="str">
        <f t="shared" si="37"/>
        <v>62 Leisure, travel and related personal service occupations</v>
      </c>
      <c r="AT26" s="69">
        <v>1.426929762572007</v>
      </c>
      <c r="AU26" s="69">
        <v>1.8458433634579288</v>
      </c>
      <c r="AV26" s="69">
        <v>1.8275009916834597</v>
      </c>
      <c r="AW26" s="69">
        <v>2.1560530343588811</v>
      </c>
      <c r="AX26" s="69">
        <v>3.0294381708237164</v>
      </c>
      <c r="AY26" s="69"/>
      <c r="AZ26" s="69">
        <f t="shared" si="38"/>
        <v>1.2019371791402567</v>
      </c>
      <c r="BA26" s="69">
        <f>'RD T1'!E170</f>
        <v>1.5052305020255765</v>
      </c>
      <c r="BB26" s="69">
        <f t="shared" si="39"/>
        <v>2.7071676811658332</v>
      </c>
      <c r="BD26" t="str">
        <f t="shared" si="40"/>
        <v>62 Leisure, travel and related personal service occupations</v>
      </c>
      <c r="BE26" s="69">
        <v>5.1117277920829247</v>
      </c>
      <c r="BF26" s="69">
        <v>4.9740367724405141</v>
      </c>
      <c r="BG26" s="69">
        <v>4.8725388575529136</v>
      </c>
      <c r="BH26" s="69">
        <v>4.6087017215145281</v>
      </c>
      <c r="BI26" s="69">
        <v>4.1796505336688332</v>
      </c>
      <c r="BJ26" s="69"/>
      <c r="BK26" s="69">
        <f t="shared" si="41"/>
        <v>-0.69288832388408039</v>
      </c>
      <c r="BL26" s="69">
        <f>'RD T1'!E199</f>
        <v>2.0956883652047669</v>
      </c>
      <c r="BM26" s="69">
        <f t="shared" si="42"/>
        <v>1.4028000413206865</v>
      </c>
      <c r="BO26" t="str">
        <f t="shared" si="43"/>
        <v>62 Leisure, travel and related personal service occupations</v>
      </c>
      <c r="BP26" s="69">
        <v>5.0652594066152723</v>
      </c>
      <c r="BQ26" s="69">
        <v>4.844946307379967</v>
      </c>
      <c r="BR26" s="69">
        <v>4.4211906134487542</v>
      </c>
      <c r="BS26" s="69">
        <v>4.1075682461400751</v>
      </c>
      <c r="BT26" s="69">
        <v>3.3931299193197257</v>
      </c>
      <c r="BU26" s="69"/>
      <c r="BV26" s="69">
        <f t="shared" si="44"/>
        <v>-1.0280606941290285</v>
      </c>
      <c r="BW26" s="69">
        <f>'RD T1'!E228</f>
        <v>1.7530529701251196</v>
      </c>
      <c r="BX26" s="69">
        <f t="shared" si="45"/>
        <v>0.72499227599609117</v>
      </c>
      <c r="BZ26" t="str">
        <f t="shared" si="46"/>
        <v>62 Leisure, travel and related personal service occupations</v>
      </c>
      <c r="CA26" s="69">
        <v>3.0782507820251768</v>
      </c>
      <c r="CB26" s="69">
        <v>3.231912470726912</v>
      </c>
      <c r="CC26" s="69">
        <v>2.6339609214434887</v>
      </c>
      <c r="CD26" s="69">
        <v>2.6851257008845804</v>
      </c>
      <c r="CE26" s="69">
        <v>1.9812397448865753</v>
      </c>
      <c r="CF26" s="69"/>
      <c r="CG26" s="69">
        <f t="shared" si="47"/>
        <v>-0.65272117655691342</v>
      </c>
      <c r="CH26" s="69">
        <f>'RD T1'!E257</f>
        <v>1.0201921188605731</v>
      </c>
      <c r="CI26" s="69">
        <f t="shared" si="48"/>
        <v>0.36747094230365973</v>
      </c>
      <c r="CK26" t="str">
        <f t="shared" si="49"/>
        <v>62 Leisure, travel and related personal service occupations</v>
      </c>
      <c r="CL26" s="69">
        <v>0.93167039232818771</v>
      </c>
      <c r="CM26" s="69">
        <v>0.96887176795326968</v>
      </c>
      <c r="CN26" s="69">
        <v>0.8294265172579538</v>
      </c>
      <c r="CO26" s="69">
        <v>0.7178083408309438</v>
      </c>
      <c r="CP26" s="69">
        <v>0.71510413883735047</v>
      </c>
      <c r="CQ26" s="69"/>
      <c r="CR26" s="69">
        <f t="shared" si="50"/>
        <v>-0.11432237842060333</v>
      </c>
      <c r="CS26" s="69">
        <f>'RD T1'!E286</f>
        <v>0.21350796818841655</v>
      </c>
      <c r="CT26" s="69">
        <f t="shared" si="51"/>
        <v>9.918558976781322E-2</v>
      </c>
    </row>
    <row r="27" spans="1:98" x14ac:dyDescent="0.2">
      <c r="A27" s="10" t="str">
        <f>name!D23</f>
        <v>63 Community and civil enforcement occupations</v>
      </c>
      <c r="B27" s="69">
        <v>1.8650744733615112E-3</v>
      </c>
      <c r="C27" s="69">
        <v>1.8095392282338281E-3</v>
      </c>
      <c r="D27" s="69">
        <v>2.1518323744023522E-3</v>
      </c>
      <c r="E27" s="69">
        <v>2.2972310727285678E-3</v>
      </c>
      <c r="F27" s="69">
        <v>3.2442074714204325E-3</v>
      </c>
      <c r="G27" s="11"/>
      <c r="H27" s="69">
        <f t="shared" si="26"/>
        <v>1.0923750970180802E-3</v>
      </c>
      <c r="I27" s="69">
        <f>'RD T1'!E55</f>
        <v>1.4302568575977094E-3</v>
      </c>
      <c r="J27" s="69">
        <f t="shared" si="27"/>
        <v>2.5226319546157896E-3</v>
      </c>
      <c r="L27" t="str">
        <f t="shared" si="28"/>
        <v>63 Community and civil enforcement occupations</v>
      </c>
      <c r="M27" s="69">
        <v>3.5613714324922038E-2</v>
      </c>
      <c r="N27" s="69">
        <v>3.3932287880542686E-2</v>
      </c>
      <c r="O27" s="69">
        <v>5.0442836234527486E-2</v>
      </c>
      <c r="P27" s="69">
        <v>4.4984856449567741E-2</v>
      </c>
      <c r="Q27" s="69">
        <v>6.4071695825362152E-2</v>
      </c>
      <c r="R27" s="11"/>
      <c r="S27" s="69">
        <f t="shared" si="29"/>
        <v>1.3628859590834666E-2</v>
      </c>
      <c r="T27" s="69">
        <f>'RD T1'!E84</f>
        <v>2.7683701698278575E-2</v>
      </c>
      <c r="U27" s="69">
        <f t="shared" si="30"/>
        <v>4.1312561289113245E-2</v>
      </c>
      <c r="W27" t="str">
        <f t="shared" si="31"/>
        <v>63 Community and civil enforcement occupations</v>
      </c>
      <c r="X27" s="69">
        <v>0.17059936701146244</v>
      </c>
      <c r="Y27" s="69">
        <v>0.17785133665538885</v>
      </c>
      <c r="Z27" s="69">
        <v>0.19662011672614896</v>
      </c>
      <c r="AA27" s="69">
        <v>0.20950703561551495</v>
      </c>
      <c r="AB27" s="69">
        <v>0.25185348599840157</v>
      </c>
      <c r="AC27" s="69"/>
      <c r="AD27" s="69">
        <f t="shared" si="32"/>
        <v>5.5233369272252614E-2</v>
      </c>
      <c r="AE27" s="69">
        <f>'RD T1'!E113</f>
        <v>0.14001352804511405</v>
      </c>
      <c r="AF27" s="69">
        <f t="shared" si="33"/>
        <v>0.19524689731736666</v>
      </c>
      <c r="AH27" t="str">
        <f t="shared" si="34"/>
        <v>63 Community and civil enforcement occupations</v>
      </c>
      <c r="AI27" s="69">
        <v>4.6886535576621438E-2</v>
      </c>
      <c r="AJ27" s="69">
        <v>4.4815154588782324E-2</v>
      </c>
      <c r="AK27" s="69">
        <v>5.8146297722186192E-2</v>
      </c>
      <c r="AL27" s="69">
        <v>4.9666014021142423E-2</v>
      </c>
      <c r="AM27" s="69">
        <v>5.8475103801717269E-2</v>
      </c>
      <c r="AN27" s="69"/>
      <c r="AO27" s="69">
        <f t="shared" si="35"/>
        <v>3.288060795310771E-4</v>
      </c>
      <c r="AP27" s="69">
        <f>'RD T1'!E142</f>
        <v>3.1599400733175805E-2</v>
      </c>
      <c r="AQ27" s="69">
        <f t="shared" si="36"/>
        <v>3.1928206812706882E-2</v>
      </c>
      <c r="AS27" t="str">
        <f t="shared" si="37"/>
        <v>63 Community and civil enforcement occupations</v>
      </c>
      <c r="AT27" s="69">
        <v>4.8266260959105196E-2</v>
      </c>
      <c r="AU27" s="69">
        <v>4.2142631622428858E-2</v>
      </c>
      <c r="AV27" s="69">
        <v>5.3000678811982595E-2</v>
      </c>
      <c r="AW27" s="69">
        <v>4.2058502065506813E-2</v>
      </c>
      <c r="AX27" s="69">
        <v>4.4614301003393281E-2</v>
      </c>
      <c r="AY27" s="69"/>
      <c r="AZ27" s="69">
        <f t="shared" si="38"/>
        <v>-8.386377808589314E-3</v>
      </c>
      <c r="BA27" s="69">
        <f>'RD T1'!E171</f>
        <v>2.5930386608853492E-2</v>
      </c>
      <c r="BB27" s="69">
        <f t="shared" si="39"/>
        <v>1.7544008800264178E-2</v>
      </c>
      <c r="BD27" t="str">
        <f t="shared" si="40"/>
        <v>63 Community and civil enforcement occupations</v>
      </c>
      <c r="BE27" s="69">
        <v>0.17459602664653354</v>
      </c>
      <c r="BF27" s="69">
        <v>0.10976871555387627</v>
      </c>
      <c r="BG27" s="69">
        <v>0.16865280835370161</v>
      </c>
      <c r="BH27" s="69">
        <v>0.10835737382538664</v>
      </c>
      <c r="BI27" s="69">
        <v>0.11166762778707259</v>
      </c>
      <c r="BJ27" s="69"/>
      <c r="BK27" s="69">
        <f t="shared" si="41"/>
        <v>-5.6985180566629018E-2</v>
      </c>
      <c r="BL27" s="69">
        <f>'RD T1'!E200</f>
        <v>4.2697409475475886E-2</v>
      </c>
      <c r="BM27" s="69">
        <f t="shared" si="42"/>
        <v>-1.4287771091153131E-2</v>
      </c>
      <c r="BO27" t="str">
        <f t="shared" si="43"/>
        <v>63 Community and civil enforcement occupations</v>
      </c>
      <c r="BP27" s="69">
        <v>0.21951649010016855</v>
      </c>
      <c r="BQ27" s="69">
        <v>0.18194098649958626</v>
      </c>
      <c r="BR27" s="69">
        <v>0.22119439131381646</v>
      </c>
      <c r="BS27" s="69">
        <v>0.16294262256405351</v>
      </c>
      <c r="BT27" s="69">
        <v>0.15025266188687708</v>
      </c>
      <c r="BU27" s="69"/>
      <c r="BV27" s="69">
        <f t="shared" si="44"/>
        <v>-7.0941729426939382E-2</v>
      </c>
      <c r="BW27" s="69">
        <f>'RD T1'!E229</f>
        <v>6.7840926262956167E-2</v>
      </c>
      <c r="BX27" s="69">
        <f t="shared" si="45"/>
        <v>-3.1008031639832151E-3</v>
      </c>
      <c r="BZ27" t="str">
        <f t="shared" si="46"/>
        <v>63 Community and civil enforcement occupations</v>
      </c>
      <c r="CA27" s="69">
        <v>0.17698547987999394</v>
      </c>
      <c r="CB27" s="69">
        <v>0.14211943843093069</v>
      </c>
      <c r="CC27" s="69">
        <v>0.16757010437943273</v>
      </c>
      <c r="CD27" s="69">
        <v>0.14038449314437357</v>
      </c>
      <c r="CE27" s="69">
        <v>0.11481677469096013</v>
      </c>
      <c r="CF27" s="69"/>
      <c r="CG27" s="69">
        <f t="shared" si="47"/>
        <v>-5.27533296884726E-2</v>
      </c>
      <c r="CH27" s="69">
        <f>'RD T1'!E258</f>
        <v>5.3751217620476022E-2</v>
      </c>
      <c r="CI27" s="69">
        <f t="shared" si="48"/>
        <v>9.9788793200342174E-4</v>
      </c>
      <c r="CK27" t="str">
        <f t="shared" si="49"/>
        <v>63 Community and civil enforcement occupations</v>
      </c>
      <c r="CL27" s="69">
        <v>4.7207792388667708E-2</v>
      </c>
      <c r="CM27" s="69">
        <v>3.5349865125072481E-2</v>
      </c>
      <c r="CN27" s="69">
        <v>4.8846633935608536E-2</v>
      </c>
      <c r="CO27" s="69">
        <v>2.81010771571077E-2</v>
      </c>
      <c r="CP27" s="69">
        <v>2.2951752046169914E-2</v>
      </c>
      <c r="CQ27" s="69"/>
      <c r="CR27" s="69">
        <f t="shared" si="50"/>
        <v>-2.5894881889438622E-2</v>
      </c>
      <c r="CS27" s="69">
        <f>'RD T1'!E287</f>
        <v>6.7775562234296295E-3</v>
      </c>
      <c r="CT27" s="69">
        <f t="shared" si="51"/>
        <v>-1.9117325666008992E-2</v>
      </c>
    </row>
    <row r="28" spans="1:98" x14ac:dyDescent="0.2">
      <c r="A28" s="10" t="str">
        <f>name!D24</f>
        <v>71 Sales occupations</v>
      </c>
      <c r="B28" s="69">
        <v>0.12689419174142927</v>
      </c>
      <c r="C28" s="69">
        <v>0.1485158711984082</v>
      </c>
      <c r="D28" s="69">
        <v>0.13772150535827132</v>
      </c>
      <c r="E28" s="69">
        <v>0.1511092035590631</v>
      </c>
      <c r="F28" s="69">
        <v>0.19115571906631454</v>
      </c>
      <c r="G28" s="11"/>
      <c r="H28" s="69">
        <f t="shared" si="26"/>
        <v>5.3434213708043216E-2</v>
      </c>
      <c r="I28" s="69">
        <f>'RD T1'!E56</f>
        <v>7.6612700647361795E-2</v>
      </c>
      <c r="J28" s="69">
        <f t="shared" si="27"/>
        <v>0.130046914355405</v>
      </c>
      <c r="L28" t="str">
        <f t="shared" si="28"/>
        <v>71 Sales occupations</v>
      </c>
      <c r="M28" s="69">
        <v>1.6265150481960042</v>
      </c>
      <c r="N28" s="69">
        <v>1.9542006306531734</v>
      </c>
      <c r="O28" s="69">
        <v>2.1506836677348549</v>
      </c>
      <c r="P28" s="69">
        <v>2.4269581266257911</v>
      </c>
      <c r="Q28" s="69">
        <v>3.3687836814082504</v>
      </c>
      <c r="R28" s="11"/>
      <c r="S28" s="69">
        <f t="shared" si="29"/>
        <v>1.2181000136733955</v>
      </c>
      <c r="T28" s="69">
        <f>'RD T1'!E85</f>
        <v>1.3024470225098059</v>
      </c>
      <c r="U28" s="69">
        <f t="shared" si="30"/>
        <v>2.5205470361832014</v>
      </c>
      <c r="W28" t="str">
        <f t="shared" si="31"/>
        <v>71 Sales occupations</v>
      </c>
      <c r="X28" s="69">
        <v>6.3525253363882594</v>
      </c>
      <c r="Y28" s="69">
        <v>7.2073995177431529</v>
      </c>
      <c r="Z28" s="69">
        <v>7.4413431361218967</v>
      </c>
      <c r="AA28" s="69">
        <v>7.8580406305984987</v>
      </c>
      <c r="AB28" s="69">
        <v>9.8054394223229462</v>
      </c>
      <c r="AC28" s="69"/>
      <c r="AD28" s="69">
        <f t="shared" si="32"/>
        <v>2.3640962862010495</v>
      </c>
      <c r="AE28" s="69">
        <f>'RD T1'!E114</f>
        <v>4.4609620751197081</v>
      </c>
      <c r="AF28" s="69">
        <f t="shared" si="33"/>
        <v>6.8250583613207576</v>
      </c>
      <c r="AH28" t="str">
        <f t="shared" si="34"/>
        <v>71 Sales occupations</v>
      </c>
      <c r="AI28" s="69">
        <v>2.0858760542514978</v>
      </c>
      <c r="AJ28" s="69">
        <v>2.1802960228280486</v>
      </c>
      <c r="AK28" s="69">
        <v>2.2685580608311571</v>
      </c>
      <c r="AL28" s="69">
        <v>2.2535528544715793</v>
      </c>
      <c r="AM28" s="69">
        <v>2.6332516753607043</v>
      </c>
      <c r="AN28" s="69"/>
      <c r="AO28" s="69">
        <f t="shared" si="35"/>
        <v>0.36469361452954718</v>
      </c>
      <c r="AP28" s="69">
        <f>'RD T1'!E143</f>
        <v>1.2479324225578157</v>
      </c>
      <c r="AQ28" s="69">
        <f t="shared" si="36"/>
        <v>1.6126260370873629</v>
      </c>
      <c r="AS28" t="str">
        <f t="shared" si="37"/>
        <v>71 Sales occupations</v>
      </c>
      <c r="AT28" s="69">
        <v>1.7891362921786766</v>
      </c>
      <c r="AU28" s="69">
        <v>1.8327078720273</v>
      </c>
      <c r="AV28" s="69">
        <v>1.8819200177792776</v>
      </c>
      <c r="AW28" s="69">
        <v>1.8117201144321953</v>
      </c>
      <c r="AX28" s="69">
        <v>2.1068407052529987</v>
      </c>
      <c r="AY28" s="69"/>
      <c r="AZ28" s="69">
        <f t="shared" si="38"/>
        <v>0.22492068747372107</v>
      </c>
      <c r="BA28" s="69">
        <f>'RD T1'!E172</f>
        <v>0.86642682599070542</v>
      </c>
      <c r="BB28" s="69">
        <f t="shared" si="39"/>
        <v>1.0913475134644264</v>
      </c>
      <c r="BD28" t="str">
        <f t="shared" si="40"/>
        <v>71 Sales occupations</v>
      </c>
      <c r="BE28" s="69">
        <v>13.107265448179593</v>
      </c>
      <c r="BF28" s="69">
        <v>12.659553499242712</v>
      </c>
      <c r="BG28" s="69">
        <v>13.995086559379496</v>
      </c>
      <c r="BH28" s="69">
        <v>13.058319113297706</v>
      </c>
      <c r="BI28" s="69">
        <v>13.443235963497184</v>
      </c>
      <c r="BJ28" s="69"/>
      <c r="BK28" s="69">
        <f t="shared" si="41"/>
        <v>-0.55185059588231233</v>
      </c>
      <c r="BL28" s="69">
        <f>'RD T1'!E201</f>
        <v>5.836018970425207</v>
      </c>
      <c r="BM28" s="69">
        <f t="shared" si="42"/>
        <v>5.2841683745428947</v>
      </c>
      <c r="BO28" t="str">
        <f t="shared" si="43"/>
        <v>71 Sales occupations</v>
      </c>
      <c r="BP28" s="69">
        <v>13.144436754307442</v>
      </c>
      <c r="BQ28" s="69">
        <v>12.014255958200412</v>
      </c>
      <c r="BR28" s="69">
        <v>11.563796196216229</v>
      </c>
      <c r="BS28" s="69">
        <v>10.106500628783085</v>
      </c>
      <c r="BT28" s="69">
        <v>7.9293370556311595</v>
      </c>
      <c r="BU28" s="69"/>
      <c r="BV28" s="69">
        <f t="shared" si="44"/>
        <v>-3.6344591405850695</v>
      </c>
      <c r="BW28" s="69">
        <f>'RD T1'!E230</f>
        <v>4.0336598872074898</v>
      </c>
      <c r="BX28" s="69">
        <f t="shared" si="45"/>
        <v>0.39920074662242033</v>
      </c>
      <c r="BZ28" t="str">
        <f t="shared" si="46"/>
        <v>71 Sales occupations</v>
      </c>
      <c r="CA28" s="69">
        <v>8.8819868516389686</v>
      </c>
      <c r="CB28" s="69">
        <v>8.3737734182371639</v>
      </c>
      <c r="CC28" s="69">
        <v>7.4165183657626841</v>
      </c>
      <c r="CD28" s="69">
        <v>6.0519616035016615</v>
      </c>
      <c r="CE28" s="69">
        <v>2.469766996054914</v>
      </c>
      <c r="CF28" s="69"/>
      <c r="CG28" s="69">
        <f t="shared" si="47"/>
        <v>-4.9467513697077701</v>
      </c>
      <c r="CH28" s="69">
        <f>'RD T1'!E259</f>
        <v>1.666198207349068</v>
      </c>
      <c r="CI28" s="69">
        <f t="shared" si="48"/>
        <v>-3.2805531623587019</v>
      </c>
      <c r="CK28" t="str">
        <f t="shared" si="49"/>
        <v>71 Sales occupations</v>
      </c>
      <c r="CL28" s="69">
        <v>2.9688304501974496</v>
      </c>
      <c r="CM28" s="69">
        <v>2.9388817496986999</v>
      </c>
      <c r="CN28" s="69">
        <v>2.6246595235285817</v>
      </c>
      <c r="CO28" s="69">
        <v>2.2573100096193039</v>
      </c>
      <c r="CP28" s="69">
        <v>1.7995376794256519</v>
      </c>
      <c r="CQ28" s="69"/>
      <c r="CR28" s="69">
        <f t="shared" si="50"/>
        <v>-0.82512184410292977</v>
      </c>
      <c r="CS28" s="69">
        <f>'RD T1'!E288</f>
        <v>0.52001884359270445</v>
      </c>
      <c r="CT28" s="69">
        <f t="shared" si="51"/>
        <v>-0.30510300051022532</v>
      </c>
    </row>
    <row r="29" spans="1:98" x14ac:dyDescent="0.2">
      <c r="A29" s="10" t="str">
        <f>name!D25</f>
        <v>72 Customer service occupations</v>
      </c>
      <c r="B29" s="69">
        <v>4.2074388997652541E-2</v>
      </c>
      <c r="C29" s="69">
        <v>4.9829752417542457E-2</v>
      </c>
      <c r="D29" s="69">
        <v>5.8043701668138006E-2</v>
      </c>
      <c r="E29" s="69">
        <v>8.6728459874880509E-2</v>
      </c>
      <c r="F29" s="69">
        <v>0.12163370599179661</v>
      </c>
      <c r="G29" s="11"/>
      <c r="H29" s="69">
        <f>F29-D29</f>
        <v>6.3590004323658605E-2</v>
      </c>
      <c r="I29" s="69">
        <f>'RD T1'!E57</f>
        <v>4.3983294207968489E-2</v>
      </c>
      <c r="J29" s="69">
        <f t="shared" si="27"/>
        <v>0.10757329853162709</v>
      </c>
      <c r="L29" t="str">
        <f t="shared" si="28"/>
        <v>72 Customer service occupations</v>
      </c>
      <c r="M29" s="69">
        <v>0.50021514255251365</v>
      </c>
      <c r="N29" s="69">
        <v>0.63682813689389095</v>
      </c>
      <c r="O29" s="69">
        <v>0.6798069991723994</v>
      </c>
      <c r="P29" s="69">
        <v>1.0228140993372246</v>
      </c>
      <c r="Q29" s="69">
        <v>1.4334096885259453</v>
      </c>
      <c r="R29" s="11"/>
      <c r="S29" s="69">
        <f t="shared" si="29"/>
        <v>0.75360268935354591</v>
      </c>
      <c r="T29" s="69">
        <f>'RD T1'!E86</f>
        <v>0.55071414960132781</v>
      </c>
      <c r="U29" s="69">
        <f t="shared" si="30"/>
        <v>1.3043168389548736</v>
      </c>
      <c r="W29" t="str">
        <f t="shared" si="31"/>
        <v>72 Customer service occupations</v>
      </c>
      <c r="X29" s="69">
        <v>1.9530905829556824</v>
      </c>
      <c r="Y29" s="69">
        <v>2.27335038942616</v>
      </c>
      <c r="Z29" s="69">
        <v>2.3550308835857758</v>
      </c>
      <c r="AA29" s="69">
        <v>3.2079399776130559</v>
      </c>
      <c r="AB29" s="69">
        <v>4.2194220444128545</v>
      </c>
      <c r="AC29" s="69"/>
      <c r="AD29" s="69">
        <f t="shared" si="32"/>
        <v>1.8643911608270787</v>
      </c>
      <c r="AE29" s="69">
        <f>'RD T1'!E115</f>
        <v>1.7639898962060385</v>
      </c>
      <c r="AF29" s="69">
        <f t="shared" si="33"/>
        <v>3.628381057033117</v>
      </c>
      <c r="AH29" t="str">
        <f t="shared" si="34"/>
        <v>72 Customer service occupations</v>
      </c>
      <c r="AI29" s="69">
        <v>0.6030855866034458</v>
      </c>
      <c r="AJ29" s="69">
        <v>0.74118787882811221</v>
      </c>
      <c r="AK29" s="69">
        <v>0.81918806676877198</v>
      </c>
      <c r="AL29" s="69">
        <v>1.1115821359483955</v>
      </c>
      <c r="AM29" s="69">
        <v>1.4118345439937914</v>
      </c>
      <c r="AN29" s="69"/>
      <c r="AO29" s="69">
        <f t="shared" si="35"/>
        <v>0.5926464772250194</v>
      </c>
      <c r="AP29" s="69">
        <f>'RD T1'!E144</f>
        <v>0.64473352611902535</v>
      </c>
      <c r="AQ29" s="69">
        <f t="shared" si="36"/>
        <v>1.2373800033440447</v>
      </c>
      <c r="AS29" t="str">
        <f t="shared" si="37"/>
        <v>72 Customer service occupations</v>
      </c>
      <c r="AT29" s="69">
        <v>0.72923066416486759</v>
      </c>
      <c r="AU29" s="69">
        <v>0.82761141640072355</v>
      </c>
      <c r="AV29" s="69">
        <v>0.8554736373877152</v>
      </c>
      <c r="AW29" s="69">
        <v>1.0964996488913721</v>
      </c>
      <c r="AX29" s="69">
        <v>1.297859102345351</v>
      </c>
      <c r="AY29" s="69"/>
      <c r="AZ29" s="69">
        <f t="shared" si="38"/>
        <v>0.44238546495763575</v>
      </c>
      <c r="BA29" s="69">
        <f>'RD T1'!E173</f>
        <v>0.57296902561520302</v>
      </c>
      <c r="BB29" s="69">
        <f t="shared" si="39"/>
        <v>1.0153544905728387</v>
      </c>
      <c r="BD29" t="str">
        <f t="shared" si="40"/>
        <v>72 Customer service occupations</v>
      </c>
      <c r="BE29" s="69">
        <v>2.9142044029578389</v>
      </c>
      <c r="BF29" s="69">
        <v>2.8857435207283042</v>
      </c>
      <c r="BG29" s="69">
        <v>3.1240298033515512</v>
      </c>
      <c r="BH29" s="69">
        <v>3.6970448967037823</v>
      </c>
      <c r="BI29" s="69">
        <v>4.0365258292249635</v>
      </c>
      <c r="BJ29" s="69"/>
      <c r="BK29" s="69">
        <f t="shared" si="41"/>
        <v>0.91249602587341228</v>
      </c>
      <c r="BL29" s="69">
        <f>'RD T1'!E202</f>
        <v>1.7037949580669065</v>
      </c>
      <c r="BM29" s="69">
        <f t="shared" si="42"/>
        <v>2.6162909839403188</v>
      </c>
      <c r="BO29" t="str">
        <f t="shared" si="43"/>
        <v>72 Customer service occupations</v>
      </c>
      <c r="BP29" s="69">
        <v>3.1144365831291472</v>
      </c>
      <c r="BQ29" s="69">
        <v>3.1223534204189418</v>
      </c>
      <c r="BR29" s="69">
        <v>3.1042413086557956</v>
      </c>
      <c r="BS29" s="69">
        <v>3.8098704607796696</v>
      </c>
      <c r="BT29" s="69">
        <v>3.6079034820841276</v>
      </c>
      <c r="BU29" s="69"/>
      <c r="BV29" s="69">
        <f t="shared" si="44"/>
        <v>0.50366217342833197</v>
      </c>
      <c r="BW29" s="69">
        <f>'RD T1'!E231</f>
        <v>1.661606064964015</v>
      </c>
      <c r="BX29" s="69">
        <f t="shared" si="45"/>
        <v>2.1652682383923469</v>
      </c>
      <c r="BZ29" t="str">
        <f t="shared" si="46"/>
        <v>72 Customer service occupations</v>
      </c>
      <c r="CA29" s="69">
        <v>1.5371716769778081</v>
      </c>
      <c r="CB29" s="69">
        <v>1.4348037064452459</v>
      </c>
      <c r="CC29" s="69">
        <v>1.3158809670796328</v>
      </c>
      <c r="CD29" s="69">
        <v>1.5018749790313157</v>
      </c>
      <c r="CE29" s="69">
        <v>1.3255380333059918</v>
      </c>
      <c r="CF29" s="69"/>
      <c r="CG29" s="69">
        <f t="shared" si="47"/>
        <v>9.6570662263590901E-3</v>
      </c>
      <c r="CH29" s="69">
        <f>'RD T1'!E260</f>
        <v>0.46787636439504232</v>
      </c>
      <c r="CI29" s="69">
        <f t="shared" si="48"/>
        <v>0.47753343062140141</v>
      </c>
      <c r="CK29" t="str">
        <f t="shared" si="49"/>
        <v>72 Customer service occupations</v>
      </c>
      <c r="CL29" s="69">
        <v>0.37483234591065889</v>
      </c>
      <c r="CM29" s="69">
        <v>0.50754777292536302</v>
      </c>
      <c r="CN29" s="69">
        <v>0.50733966668185371</v>
      </c>
      <c r="CO29" s="69">
        <v>0.83104985948552201</v>
      </c>
      <c r="CP29" s="69">
        <v>1.0872214603675905</v>
      </c>
      <c r="CQ29" s="69"/>
      <c r="CR29" s="69">
        <f t="shared" si="50"/>
        <v>0.57988179368573678</v>
      </c>
      <c r="CS29" s="69">
        <f>'RD T1'!E289</f>
        <v>0.25070726574959745</v>
      </c>
      <c r="CT29" s="69">
        <f t="shared" si="51"/>
        <v>0.83058905943533423</v>
      </c>
    </row>
    <row r="30" spans="1:98" x14ac:dyDescent="0.2">
      <c r="A30" s="10" t="str">
        <f>name!D26</f>
        <v>81 Process, plant and machine operatives</v>
      </c>
      <c r="B30" s="69">
        <v>2.6286192182142697E-2</v>
      </c>
      <c r="C30" s="69">
        <v>3.4003426768708676E-2</v>
      </c>
      <c r="D30" s="69">
        <v>3.179693166525617E-2</v>
      </c>
      <c r="E30" s="69">
        <v>4.6829234511709443E-2</v>
      </c>
      <c r="F30" s="69">
        <v>7.5015144341056952E-2</v>
      </c>
      <c r="G30" s="11"/>
      <c r="H30" s="69">
        <f t="shared" si="26"/>
        <v>4.3218212675800782E-2</v>
      </c>
      <c r="I30" s="69">
        <f>'RD T1'!E58</f>
        <v>2.7493537169489154E-2</v>
      </c>
      <c r="J30" s="69">
        <f t="shared" si="27"/>
        <v>7.071174984528994E-2</v>
      </c>
      <c r="L30" t="str">
        <f t="shared" si="28"/>
        <v>81 Process, plant and machine operatives</v>
      </c>
      <c r="M30" s="69">
        <v>0.1645456861414186</v>
      </c>
      <c r="N30" s="69">
        <v>0.20620315066416511</v>
      </c>
      <c r="O30" s="69">
        <v>0.20720806196599253</v>
      </c>
      <c r="P30" s="69">
        <v>0.31609751645576989</v>
      </c>
      <c r="Q30" s="69">
        <v>0.50373792464690026</v>
      </c>
      <c r="R30" s="11"/>
      <c r="S30" s="69">
        <f t="shared" si="29"/>
        <v>0.29652986268090775</v>
      </c>
      <c r="T30" s="69">
        <f>'RD T1'!E87</f>
        <v>0.17076077666712847</v>
      </c>
      <c r="U30" s="69">
        <f t="shared" si="30"/>
        <v>0.46729063934803622</v>
      </c>
      <c r="W30" t="str">
        <f t="shared" si="31"/>
        <v>81 Process, plant and machine operatives</v>
      </c>
      <c r="X30" s="69">
        <v>0.49452287832749908</v>
      </c>
      <c r="Y30" s="69">
        <v>0.52250982601602403</v>
      </c>
      <c r="Z30" s="69">
        <v>0.49253156873527132</v>
      </c>
      <c r="AA30" s="69">
        <v>0.75549601085203077</v>
      </c>
      <c r="AB30" s="69">
        <v>1.1700842848315178</v>
      </c>
      <c r="AC30" s="69"/>
      <c r="AD30" s="69">
        <f t="shared" si="32"/>
        <v>0.67755271609624645</v>
      </c>
      <c r="AE30" s="69">
        <f>'RD T1'!E116</f>
        <v>0.41659355007075893</v>
      </c>
      <c r="AF30" s="69">
        <f t="shared" si="33"/>
        <v>1.0941462661670054</v>
      </c>
      <c r="AH30" t="str">
        <f t="shared" si="34"/>
        <v>81 Process, plant and machine operatives</v>
      </c>
      <c r="AI30" s="69">
        <v>0.22728525611845957</v>
      </c>
      <c r="AJ30" s="69">
        <v>0.25790993685122576</v>
      </c>
      <c r="AK30" s="69">
        <v>0.24766888550195582</v>
      </c>
      <c r="AL30" s="69">
        <v>0.37198567468913929</v>
      </c>
      <c r="AM30" s="69">
        <v>0.57835691917327037</v>
      </c>
      <c r="AN30" s="69"/>
      <c r="AO30" s="69">
        <f t="shared" si="35"/>
        <v>0.33068803367131455</v>
      </c>
      <c r="AP30" s="69">
        <f>'RD T1'!E145</f>
        <v>0.20705280430361708</v>
      </c>
      <c r="AQ30" s="69">
        <f t="shared" si="36"/>
        <v>0.53774083797493166</v>
      </c>
      <c r="AS30" t="str">
        <f t="shared" si="37"/>
        <v>81 Process, plant and machine operatives</v>
      </c>
      <c r="AT30" s="69">
        <v>0.52831250478931957</v>
      </c>
      <c r="AU30" s="69">
        <v>0.57586748830218515</v>
      </c>
      <c r="AV30" s="69">
        <v>0.53500260739756955</v>
      </c>
      <c r="AW30" s="69">
        <v>0.74278072324183397</v>
      </c>
      <c r="AX30" s="69">
        <v>0.98139441524014126</v>
      </c>
      <c r="AY30" s="69"/>
      <c r="AZ30" s="69">
        <f t="shared" si="38"/>
        <v>0.44639180784257171</v>
      </c>
      <c r="BA30" s="69">
        <f>'RD T1'!E174</f>
        <v>0.38393361409097215</v>
      </c>
      <c r="BB30" s="69">
        <f t="shared" si="39"/>
        <v>0.83032542193354386</v>
      </c>
      <c r="BD30" t="str">
        <f t="shared" si="40"/>
        <v>81 Process, plant and machine operatives</v>
      </c>
      <c r="BE30" s="69">
        <v>3.1289436948642053</v>
      </c>
      <c r="BF30" s="69">
        <v>3.0795083939379753</v>
      </c>
      <c r="BG30" s="69">
        <v>2.9715825234928595</v>
      </c>
      <c r="BH30" s="69">
        <v>3.858079620048529</v>
      </c>
      <c r="BI30" s="69">
        <v>4.5036365792541222</v>
      </c>
      <c r="BJ30" s="69"/>
      <c r="BK30" s="69">
        <f t="shared" si="41"/>
        <v>1.5320540557612627</v>
      </c>
      <c r="BL30" s="69">
        <f>'RD T1'!E203</f>
        <v>1.4507461172429665</v>
      </c>
      <c r="BM30" s="69">
        <f t="shared" si="42"/>
        <v>2.9828001730042293</v>
      </c>
      <c r="BO30" t="str">
        <f t="shared" si="43"/>
        <v>81 Process, plant and machine operatives</v>
      </c>
      <c r="BP30" s="69">
        <v>3.7997348550283001</v>
      </c>
      <c r="BQ30" s="69">
        <v>4.1658742013154777</v>
      </c>
      <c r="BR30" s="69">
        <v>3.4239714517964854</v>
      </c>
      <c r="BS30" s="69">
        <v>4.4415924481201223</v>
      </c>
      <c r="BT30" s="69">
        <v>4.4417284986810355</v>
      </c>
      <c r="BU30" s="69"/>
      <c r="BV30" s="69">
        <f t="shared" si="44"/>
        <v>1.01775704688455</v>
      </c>
      <c r="BW30" s="69">
        <f>'RD T1'!E232</f>
        <v>1.6529294465686521</v>
      </c>
      <c r="BX30" s="69">
        <f t="shared" si="45"/>
        <v>2.6706864934532022</v>
      </c>
      <c r="BZ30" t="str">
        <f t="shared" si="46"/>
        <v>81 Process, plant and machine operatives</v>
      </c>
      <c r="CA30" s="69">
        <v>3.4315832189263702</v>
      </c>
      <c r="CB30" s="69">
        <v>2.8873049699731554</v>
      </c>
      <c r="CC30" s="69">
        <v>2.5070836027646517</v>
      </c>
      <c r="CD30" s="69">
        <v>2.7114622185325072</v>
      </c>
      <c r="CE30" s="69">
        <v>1.127618575383184</v>
      </c>
      <c r="CF30" s="69"/>
      <c r="CG30" s="69">
        <f t="shared" si="47"/>
        <v>-1.3794650273814677</v>
      </c>
      <c r="CH30" s="69">
        <f>'RD T1'!E261</f>
        <v>0.7125722054205873</v>
      </c>
      <c r="CI30" s="69">
        <f t="shared" si="48"/>
        <v>-0.6668928219608804</v>
      </c>
      <c r="CK30" t="str">
        <f t="shared" si="49"/>
        <v>81 Process, plant and machine operatives</v>
      </c>
      <c r="CL30" s="69">
        <v>1.2544737787481457</v>
      </c>
      <c r="CM30" s="69">
        <v>1.0619808080129371</v>
      </c>
      <c r="CN30" s="69">
        <v>0.85595641994096383</v>
      </c>
      <c r="CO30" s="69">
        <v>0.52550384410267026</v>
      </c>
      <c r="CP30" s="69">
        <v>0.34382804637202613</v>
      </c>
      <c r="CQ30" s="69"/>
      <c r="CR30" s="69">
        <f t="shared" si="50"/>
        <v>-0.5121283735689377</v>
      </c>
      <c r="CS30" s="69">
        <f>'RD T1'!E290</f>
        <v>0.11604339057615996</v>
      </c>
      <c r="CT30" s="69">
        <f t="shared" si="51"/>
        <v>-0.39608498299277772</v>
      </c>
    </row>
    <row r="31" spans="1:98" x14ac:dyDescent="0.2">
      <c r="A31" s="10" t="str">
        <f>name!D27</f>
        <v>82 Transport and mobile machine drivers and operatives</v>
      </c>
      <c r="B31" s="69">
        <v>5.0581433708857294E-2</v>
      </c>
      <c r="C31" s="69">
        <v>6.6562016827757142E-2</v>
      </c>
      <c r="D31" s="69">
        <v>6.5875412734326316E-2</v>
      </c>
      <c r="E31" s="69">
        <v>9.0065256971655377E-2</v>
      </c>
      <c r="F31" s="69">
        <v>0.12587456652803028</v>
      </c>
      <c r="G31" s="11"/>
      <c r="H31" s="69">
        <f t="shared" si="26"/>
        <v>5.9999153793703963E-2</v>
      </c>
      <c r="I31" s="69">
        <f>'RD T1'!E59</f>
        <v>6.4920863791100902E-2</v>
      </c>
      <c r="J31" s="69">
        <f t="shared" si="27"/>
        <v>0.12492001758480487</v>
      </c>
      <c r="L31" t="str">
        <f t="shared" si="28"/>
        <v>82 Transport and mobile machine drivers and operatives</v>
      </c>
      <c r="M31" s="69">
        <v>0.41077981040934336</v>
      </c>
      <c r="N31" s="69">
        <v>0.57303234015569671</v>
      </c>
      <c r="O31" s="69">
        <v>0.57066238684706916</v>
      </c>
      <c r="P31" s="69">
        <v>0.70497951506074663</v>
      </c>
      <c r="Q31" s="69">
        <v>0.98532155145942246</v>
      </c>
      <c r="R31" s="11"/>
      <c r="S31" s="69">
        <f t="shared" si="29"/>
        <v>0.4146591646123533</v>
      </c>
      <c r="T31" s="69">
        <f>'RD T1'!E88</f>
        <v>0.50119824872455365</v>
      </c>
      <c r="U31" s="69">
        <f t="shared" si="30"/>
        <v>0.91585741333690696</v>
      </c>
      <c r="W31" t="str">
        <f t="shared" si="31"/>
        <v>82 Transport and mobile machine drivers and operatives</v>
      </c>
      <c r="X31" s="69">
        <v>1.1653446991161205</v>
      </c>
      <c r="Y31" s="69">
        <v>1.502701475784576</v>
      </c>
      <c r="Z31" s="69">
        <v>1.3920178055554284</v>
      </c>
      <c r="AA31" s="69">
        <v>1.5969942218112927</v>
      </c>
      <c r="AB31" s="69">
        <v>2.1498647814862353</v>
      </c>
      <c r="AC31" s="69"/>
      <c r="AD31" s="69">
        <f t="shared" si="32"/>
        <v>0.75784697593080685</v>
      </c>
      <c r="AE31" s="69">
        <f>'RD T1'!E117</f>
        <v>1.1719757774031925</v>
      </c>
      <c r="AF31" s="69">
        <f t="shared" si="33"/>
        <v>1.9298227533339993</v>
      </c>
      <c r="AH31" t="str">
        <f t="shared" si="34"/>
        <v>82 Transport and mobile machine drivers and operatives</v>
      </c>
      <c r="AI31" s="69">
        <v>0.50711080286909704</v>
      </c>
      <c r="AJ31" s="69">
        <v>0.6518613878630094</v>
      </c>
      <c r="AK31" s="69">
        <v>0.58495859740047984</v>
      </c>
      <c r="AL31" s="69">
        <v>0.68736261246165908</v>
      </c>
      <c r="AM31" s="69">
        <v>0.86206339456232528</v>
      </c>
      <c r="AN31" s="69"/>
      <c r="AO31" s="69">
        <f t="shared" si="35"/>
        <v>0.27710479716184544</v>
      </c>
      <c r="AP31" s="69">
        <f>'RD T1'!E146</f>
        <v>0.49350608648829308</v>
      </c>
      <c r="AQ31" s="69">
        <f t="shared" si="36"/>
        <v>0.77061088365013852</v>
      </c>
      <c r="AS31" t="str">
        <f t="shared" si="37"/>
        <v>82 Transport and mobile machine drivers and operatives</v>
      </c>
      <c r="AT31" s="69">
        <v>0.87560712288792797</v>
      </c>
      <c r="AU31" s="69">
        <v>1.0734272043003272</v>
      </c>
      <c r="AV31" s="69">
        <v>1.0300085003816564</v>
      </c>
      <c r="AW31" s="69">
        <v>1.17143769258094</v>
      </c>
      <c r="AX31" s="69">
        <v>1.4162996206559568</v>
      </c>
      <c r="AY31" s="69"/>
      <c r="AZ31" s="69">
        <f t="shared" si="38"/>
        <v>0.38629112027430046</v>
      </c>
      <c r="BA31" s="69">
        <f>'RD T1'!E175</f>
        <v>0.84200862269247867</v>
      </c>
      <c r="BB31" s="69">
        <f t="shared" si="39"/>
        <v>1.228299742966779</v>
      </c>
      <c r="BD31" t="str">
        <f t="shared" si="40"/>
        <v>82 Transport and mobile machine drivers and operatives</v>
      </c>
      <c r="BE31" s="69">
        <v>4.6599149535292899</v>
      </c>
      <c r="BF31" s="69">
        <v>4.8094790943878829</v>
      </c>
      <c r="BG31" s="69">
        <v>4.5989086299894817</v>
      </c>
      <c r="BH31" s="69">
        <v>5.1004302155078678</v>
      </c>
      <c r="BI31" s="69">
        <v>5.7685365981121901</v>
      </c>
      <c r="BJ31" s="69"/>
      <c r="BK31" s="69">
        <f t="shared" si="41"/>
        <v>1.1696279681227084</v>
      </c>
      <c r="BL31" s="69">
        <f>'RD T1'!E204</f>
        <v>2.6804003305216071</v>
      </c>
      <c r="BM31" s="69">
        <f t="shared" si="42"/>
        <v>3.8500282986443155</v>
      </c>
      <c r="BO31" t="str">
        <f t="shared" si="43"/>
        <v>82 Transport and mobile machine drivers and operatives</v>
      </c>
      <c r="BP31" s="69">
        <v>6.582437512887866</v>
      </c>
      <c r="BQ31" s="69">
        <v>7.5522084631139688</v>
      </c>
      <c r="BR31" s="69">
        <v>6.0227327148067227</v>
      </c>
      <c r="BS31" s="69">
        <v>6.5187199198057222</v>
      </c>
      <c r="BT31" s="69">
        <v>6.3768275770805634</v>
      </c>
      <c r="BU31" s="69"/>
      <c r="BV31" s="69">
        <f t="shared" si="44"/>
        <v>0.35409486227384068</v>
      </c>
      <c r="BW31" s="69">
        <f>'RD T1'!E233</f>
        <v>3.4322414671065542</v>
      </c>
      <c r="BX31" s="69">
        <f t="shared" si="45"/>
        <v>3.7863363293803949</v>
      </c>
      <c r="BZ31" t="str">
        <f t="shared" si="46"/>
        <v>82 Transport and mobile machine drivers and operatives</v>
      </c>
      <c r="CA31" s="69">
        <v>6.6107834645975752</v>
      </c>
      <c r="CB31" s="69">
        <v>5.8570116928610894</v>
      </c>
      <c r="CC31" s="69">
        <v>4.6644987893338801</v>
      </c>
      <c r="CD31" s="69">
        <v>4.5934289609851024</v>
      </c>
      <c r="CE31" s="69">
        <v>3.5078116766968486</v>
      </c>
      <c r="CF31" s="69"/>
      <c r="CG31" s="69">
        <f t="shared" si="47"/>
        <v>-1.1566871126370315</v>
      </c>
      <c r="CH31" s="69">
        <f>'RD T1'!E262</f>
        <v>1.9114980923322444</v>
      </c>
      <c r="CI31" s="69">
        <f t="shared" si="48"/>
        <v>0.75481097969521294</v>
      </c>
      <c r="CK31" t="str">
        <f t="shared" si="49"/>
        <v>82 Transport and mobile machine drivers and operatives</v>
      </c>
      <c r="CL31" s="69">
        <v>2.2918946051250288</v>
      </c>
      <c r="CM31" s="69">
        <v>2.6924546025176972</v>
      </c>
      <c r="CN31" s="69">
        <v>2.2014653317525106</v>
      </c>
      <c r="CO31" s="69">
        <v>2.3951812032173181</v>
      </c>
      <c r="CP31" s="69">
        <v>1.9052781078328067</v>
      </c>
      <c r="CQ31" s="69"/>
      <c r="CR31" s="69">
        <f t="shared" si="50"/>
        <v>-0.29618722391970387</v>
      </c>
      <c r="CS31" s="69">
        <f>'RD T1'!E291</f>
        <v>0.8284698391615688</v>
      </c>
      <c r="CT31" s="69">
        <f t="shared" si="51"/>
        <v>0.53228261524186493</v>
      </c>
    </row>
    <row r="32" spans="1:98" x14ac:dyDescent="0.2">
      <c r="A32" s="10" t="str">
        <f>name!D28</f>
        <v>91 Elementary trades and related occupations</v>
      </c>
      <c r="B32" s="69">
        <v>7.7819304350229101E-4</v>
      </c>
      <c r="C32" s="69">
        <v>6.4612732849838326E-4</v>
      </c>
      <c r="D32" s="69">
        <v>6.5332284344799376E-4</v>
      </c>
      <c r="E32" s="69">
        <v>5.9435730412224833E-4</v>
      </c>
      <c r="F32" s="69">
        <v>6.9115764707054273E-4</v>
      </c>
      <c r="G32" s="11"/>
      <c r="H32" s="69">
        <f t="shared" si="26"/>
        <v>3.7834803622548976E-5</v>
      </c>
      <c r="I32" s="69">
        <f>'RD T1'!E60</f>
        <v>3.7237840208788483E-4</v>
      </c>
      <c r="J32" s="69">
        <f t="shared" si="27"/>
        <v>4.1021320571043381E-4</v>
      </c>
      <c r="L32" t="str">
        <f t="shared" si="28"/>
        <v>91 Elementary trades and related occupations</v>
      </c>
      <c r="M32" s="69">
        <v>0.10537440844963503</v>
      </c>
      <c r="N32" s="69">
        <v>0.13259658843189234</v>
      </c>
      <c r="O32" s="69">
        <v>0.12444288851975091</v>
      </c>
      <c r="P32" s="69">
        <v>0.12874486503005611</v>
      </c>
      <c r="Q32" s="69">
        <v>0.18225084602607411</v>
      </c>
      <c r="R32" s="11"/>
      <c r="S32" s="69">
        <f t="shared" si="29"/>
        <v>5.7807957506323199E-2</v>
      </c>
      <c r="T32" s="69">
        <f>'RD T1'!E89</f>
        <v>6.9024773459894925E-2</v>
      </c>
      <c r="U32" s="69">
        <f t="shared" si="30"/>
        <v>0.12683273096621811</v>
      </c>
      <c r="W32" t="str">
        <f t="shared" si="31"/>
        <v>91 Elementary trades and related occupations</v>
      </c>
      <c r="X32" s="69">
        <v>0.44616243500451758</v>
      </c>
      <c r="Y32" s="69">
        <v>0.46731956932736657</v>
      </c>
      <c r="Z32" s="69">
        <v>0.42072621530652027</v>
      </c>
      <c r="AA32" s="69">
        <v>0.36917046085908539</v>
      </c>
      <c r="AB32" s="69">
        <v>0.40931285909463838</v>
      </c>
      <c r="AC32" s="69"/>
      <c r="AD32" s="69">
        <f t="shared" si="32"/>
        <v>-1.1413356211881887E-2</v>
      </c>
      <c r="AE32" s="69">
        <f>'RD T1'!E118</f>
        <v>0.21468738577192392</v>
      </c>
      <c r="AF32" s="69">
        <f t="shared" si="33"/>
        <v>0.20327402956004204</v>
      </c>
      <c r="AH32" t="str">
        <f t="shared" si="34"/>
        <v>91 Elementary trades and related occupations</v>
      </c>
      <c r="AI32" s="69">
        <v>0.32113927591631775</v>
      </c>
      <c r="AJ32" s="69">
        <v>0.34801815678675263</v>
      </c>
      <c r="AK32" s="69">
        <v>0.31335843600481789</v>
      </c>
      <c r="AL32" s="69">
        <v>0.30338929208977294</v>
      </c>
      <c r="AM32" s="69">
        <v>0.39209137710303316</v>
      </c>
      <c r="AN32" s="69"/>
      <c r="AO32" s="69">
        <f t="shared" si="35"/>
        <v>7.873294109821527E-2</v>
      </c>
      <c r="AP32" s="69">
        <f>'RD T1'!E147</f>
        <v>0.17987602903978614</v>
      </c>
      <c r="AQ32" s="69">
        <f t="shared" si="36"/>
        <v>0.25860897013800144</v>
      </c>
      <c r="AS32" t="str">
        <f t="shared" si="37"/>
        <v>91 Elementary trades and related occupations</v>
      </c>
      <c r="AT32" s="69">
        <v>0.3860630158055316</v>
      </c>
      <c r="AU32" s="69">
        <v>0.3737931965741268</v>
      </c>
      <c r="AV32" s="69">
        <v>0.39952609952324025</v>
      </c>
      <c r="AW32" s="69">
        <v>0.35496100838830075</v>
      </c>
      <c r="AX32" s="69">
        <v>0.39536667637315331</v>
      </c>
      <c r="AY32" s="69"/>
      <c r="AZ32" s="69">
        <f t="shared" si="38"/>
        <v>-4.1594231500869383E-3</v>
      </c>
      <c r="BA32" s="69">
        <f>'RD T1'!E176</f>
        <v>0.18174687534350503</v>
      </c>
      <c r="BB32" s="69">
        <f t="shared" si="39"/>
        <v>0.17758745219341809</v>
      </c>
      <c r="BD32" t="str">
        <f t="shared" si="40"/>
        <v>91 Elementary trades and related occupations</v>
      </c>
      <c r="BE32" s="69">
        <v>1.8863671912455502</v>
      </c>
      <c r="BF32" s="69">
        <v>1.586901531352412</v>
      </c>
      <c r="BG32" s="69">
        <v>1.6039833604825722</v>
      </c>
      <c r="BH32" s="69">
        <v>1.508155467601533</v>
      </c>
      <c r="BI32" s="69">
        <v>1.7523554984356482</v>
      </c>
      <c r="BJ32" s="69"/>
      <c r="BK32" s="69">
        <f t="shared" si="41"/>
        <v>0.14837213795307602</v>
      </c>
      <c r="BL32" s="69">
        <f>'RD T1'!E205</f>
        <v>0.54608301046768937</v>
      </c>
      <c r="BM32" s="69">
        <f t="shared" si="42"/>
        <v>0.69445514842076539</v>
      </c>
      <c r="BO32" t="str">
        <f t="shared" si="43"/>
        <v>91 Elementary trades and related occupations</v>
      </c>
      <c r="BP32" s="69">
        <v>2.8286162139264928</v>
      </c>
      <c r="BQ32" s="69">
        <v>2.6180708565923849</v>
      </c>
      <c r="BR32" s="69">
        <v>2.2783808037051121</v>
      </c>
      <c r="BS32" s="69">
        <v>1.9163332836586455</v>
      </c>
      <c r="BT32" s="69">
        <v>1.7914813204115141</v>
      </c>
      <c r="BU32" s="69"/>
      <c r="BV32" s="69">
        <f t="shared" si="44"/>
        <v>-0.486899483293598</v>
      </c>
      <c r="BW32" s="69">
        <f>'RD T1'!E234</f>
        <v>0.68161025838493849</v>
      </c>
      <c r="BX32" s="69">
        <f t="shared" si="45"/>
        <v>0.19471077509134049</v>
      </c>
      <c r="BZ32" t="str">
        <f t="shared" si="46"/>
        <v>91 Elementary trades and related occupations</v>
      </c>
      <c r="CA32" s="69">
        <v>3.5411959477439363</v>
      </c>
      <c r="CB32" s="69">
        <v>2.7458253806132698</v>
      </c>
      <c r="CC32" s="69">
        <v>2.396675679651413</v>
      </c>
      <c r="CD32" s="69">
        <v>1.9141369236836612</v>
      </c>
      <c r="CE32" s="69">
        <v>1.44272291760976</v>
      </c>
      <c r="CF32" s="69"/>
      <c r="CG32" s="69">
        <f t="shared" si="47"/>
        <v>-0.95395276204165302</v>
      </c>
      <c r="CH32" s="69">
        <f>'RD T1'!E263</f>
        <v>0.62238740986892493</v>
      </c>
      <c r="CI32" s="69">
        <f t="shared" si="48"/>
        <v>-0.33156535217272809</v>
      </c>
      <c r="CK32" t="str">
        <f t="shared" si="49"/>
        <v>91 Elementary trades and related occupations</v>
      </c>
      <c r="CL32" s="69">
        <v>1.4071089005581765</v>
      </c>
      <c r="CM32" s="69">
        <v>1.195409639956315</v>
      </c>
      <c r="CN32" s="69">
        <v>1.1276283803433815</v>
      </c>
      <c r="CO32" s="69">
        <v>0.86886784134755601</v>
      </c>
      <c r="CP32" s="69">
        <v>0.692195450325094</v>
      </c>
      <c r="CQ32" s="69"/>
      <c r="CR32" s="69">
        <f t="shared" si="50"/>
        <v>-0.43543293001828753</v>
      </c>
      <c r="CS32" s="69">
        <f>'RD T1'!E292</f>
        <v>0.24003921714046542</v>
      </c>
      <c r="CT32" s="69">
        <f t="shared" si="51"/>
        <v>-0.19539371287782212</v>
      </c>
    </row>
    <row r="33" spans="1:98" x14ac:dyDescent="0.2">
      <c r="A33" s="10" t="str">
        <f>name!D29</f>
        <v>92 Elementary administration and service occupations</v>
      </c>
      <c r="B33" s="69">
        <v>4.7495005328635473E-2</v>
      </c>
      <c r="C33" s="69">
        <v>5.6704969498601737E-2</v>
      </c>
      <c r="D33" s="69">
        <v>6.2107617060526941E-2</v>
      </c>
      <c r="E33" s="69">
        <v>7.639110150439743E-2</v>
      </c>
      <c r="F33" s="69">
        <v>9.8401907637181513E-2</v>
      </c>
      <c r="G33" s="11"/>
      <c r="H33" s="69">
        <f t="shared" ref="H33" si="52">F33-D33</f>
        <v>3.6294290576654571E-2</v>
      </c>
      <c r="I33" s="69">
        <f>'RD T1'!E61</f>
        <v>4.7077027023315475E-2</v>
      </c>
      <c r="J33" s="69">
        <f t="shared" ref="J33" si="53">SUM(H33:I33)</f>
        <v>8.3371317599970046E-2</v>
      </c>
      <c r="L33" t="str">
        <f t="shared" ref="L33" si="54">A33</f>
        <v>92 Elementary administration and service occupations</v>
      </c>
      <c r="M33" s="69">
        <v>1.4803436113727646</v>
      </c>
      <c r="N33" s="69">
        <v>2.0217821874974935</v>
      </c>
      <c r="O33" s="69">
        <v>2.2350679282307522</v>
      </c>
      <c r="P33" s="69">
        <v>2.9402741826307199</v>
      </c>
      <c r="Q33" s="69">
        <v>4.2693021071406729</v>
      </c>
      <c r="R33" s="11"/>
      <c r="S33" s="69">
        <f t="shared" ref="S33" si="55">Q33-O33</f>
        <v>2.0342341789099208</v>
      </c>
      <c r="T33" s="69">
        <f>'RD T1'!E90</f>
        <v>1.8873545725837837</v>
      </c>
      <c r="U33" s="69">
        <f t="shared" ref="U33" si="56">SUM(S33:T33)</f>
        <v>3.9215887514937045</v>
      </c>
      <c r="W33" t="str">
        <f t="shared" ref="W33" si="57">A33</f>
        <v>92 Elementary administration and service occupations</v>
      </c>
      <c r="X33" s="69">
        <v>5.7792110554859777</v>
      </c>
      <c r="Y33" s="69">
        <v>7.188765169923931</v>
      </c>
      <c r="Z33" s="69">
        <v>7.2185211549675676</v>
      </c>
      <c r="AA33" s="69">
        <v>8.6579129168188391</v>
      </c>
      <c r="AB33" s="69">
        <v>11.42687614962532</v>
      </c>
      <c r="AC33" s="69"/>
      <c r="AD33" s="69">
        <f t="shared" ref="AD33" si="58">AB33-Z33</f>
        <v>4.2083549946577525</v>
      </c>
      <c r="AE33" s="69">
        <f>'RD T1'!E119</f>
        <v>5.9443620753391473</v>
      </c>
      <c r="AF33" s="69">
        <f t="shared" ref="AF33" si="59">SUM(AD33:AE33)</f>
        <v>10.1527170699969</v>
      </c>
      <c r="AH33" t="str">
        <f t="shared" ref="AH33" si="60">L33</f>
        <v>92 Elementary administration and service occupations</v>
      </c>
      <c r="AI33" s="69">
        <v>2.7660980026583428</v>
      </c>
      <c r="AJ33" s="69">
        <v>3.4692741977557988</v>
      </c>
      <c r="AK33" s="69">
        <v>3.5461036457351693</v>
      </c>
      <c r="AL33" s="69">
        <v>4.1845349797949813</v>
      </c>
      <c r="AM33" s="69">
        <v>5.5642924291952784</v>
      </c>
      <c r="AN33" s="69"/>
      <c r="AO33" s="69">
        <f t="shared" ref="AO33" si="61">AM33-AK33</f>
        <v>2.0181887834601091</v>
      </c>
      <c r="AP33" s="69">
        <f>'RD T1'!E148</f>
        <v>2.7884882239955311</v>
      </c>
      <c r="AQ33" s="69">
        <f t="shared" ref="AQ33" si="62">SUM(AO33:AP33)</f>
        <v>4.8066770074556402</v>
      </c>
      <c r="AS33" t="str">
        <f t="shared" ref="AS33" si="63">W33</f>
        <v>92 Elementary administration and service occupations</v>
      </c>
      <c r="AT33" s="69">
        <v>2.6961587187719567</v>
      </c>
      <c r="AU33" s="69">
        <v>3.2055454444453053</v>
      </c>
      <c r="AV33" s="69">
        <v>3.3921605018993568</v>
      </c>
      <c r="AW33" s="69">
        <v>3.9583494692846939</v>
      </c>
      <c r="AX33" s="69">
        <v>5.2138979823285005</v>
      </c>
      <c r="AY33" s="69"/>
      <c r="AZ33" s="69">
        <f t="shared" ref="AZ33" si="64">AX33-AV33</f>
        <v>1.8217374804291437</v>
      </c>
      <c r="BA33" s="69">
        <f>'RD T1'!E177</f>
        <v>2.6056606047582447</v>
      </c>
      <c r="BB33" s="69">
        <f t="shared" ref="BB33" si="65">SUM(AZ33:BA33)</f>
        <v>4.427398085187388</v>
      </c>
      <c r="BD33" t="str">
        <f t="shared" ref="BD33" si="66">AH33</f>
        <v>92 Elementary administration and service occupations</v>
      </c>
      <c r="BE33" s="69">
        <v>16.005402721514358</v>
      </c>
      <c r="BF33" s="69">
        <v>14.617478550481477</v>
      </c>
      <c r="BG33" s="69">
        <v>14.97128089587286</v>
      </c>
      <c r="BH33" s="69">
        <v>14.687549462063878</v>
      </c>
      <c r="BI33" s="69">
        <v>14.351898752147424</v>
      </c>
      <c r="BJ33" s="69"/>
      <c r="BK33" s="69">
        <f t="shared" ref="BK33" si="67">BI33-BG33</f>
        <v>-0.61938214372543676</v>
      </c>
      <c r="BL33" s="69">
        <f>'RD T1'!E206</f>
        <v>7.4524500805549394</v>
      </c>
      <c r="BM33" s="69">
        <f t="shared" ref="BM33" si="68">SUM(BK33:BL33)</f>
        <v>6.8330679368295026</v>
      </c>
      <c r="BO33" t="str">
        <f t="shared" ref="BO33" si="69">AS33</f>
        <v>92 Elementary administration and service occupations</v>
      </c>
      <c r="BP33" s="69">
        <v>23.119807618559928</v>
      </c>
      <c r="BQ33" s="69">
        <v>23.115015714400553</v>
      </c>
      <c r="BR33" s="69">
        <v>20.840772730054137</v>
      </c>
      <c r="BS33" s="69">
        <v>21.952263510643775</v>
      </c>
      <c r="BT33" s="69">
        <v>19.602812686269029</v>
      </c>
      <c r="BU33" s="69"/>
      <c r="BV33" s="69">
        <f t="shared" ref="BV33" si="70">BT33-BR33</f>
        <v>-1.2379600437851082</v>
      </c>
      <c r="BW33" s="69">
        <f>'RD T1'!E235</f>
        <v>9.8077317424109882</v>
      </c>
      <c r="BX33" s="69">
        <f t="shared" ref="BX33" si="71">SUM(BV33:BW33)</f>
        <v>8.5697716986258801</v>
      </c>
      <c r="BZ33" t="str">
        <f t="shared" ref="BZ33" si="72">BD33</f>
        <v>92 Elementary administration and service occupations</v>
      </c>
      <c r="CA33" s="69">
        <v>20.308865140693651</v>
      </c>
      <c r="CB33" s="69">
        <v>19.172018639694098</v>
      </c>
      <c r="CC33" s="69">
        <v>16.315559959111567</v>
      </c>
      <c r="CD33" s="69">
        <v>16.628478731101506</v>
      </c>
      <c r="CE33" s="69">
        <v>11.118282015899071</v>
      </c>
      <c r="CF33" s="69"/>
      <c r="CG33" s="69">
        <f t="shared" ref="CG33" si="73">CE33-CC33</f>
        <v>-5.1972779432124963</v>
      </c>
      <c r="CH33" s="69">
        <f>'RD T1'!E264</f>
        <v>5.8281830625200914</v>
      </c>
      <c r="CI33" s="69">
        <f t="shared" ref="CI33" si="74">SUM(CG33:CH33)</f>
        <v>0.63090511930759519</v>
      </c>
      <c r="CK33" t="str">
        <f t="shared" ref="CK33" si="75">BO33</f>
        <v>92 Elementary administration and service occupations</v>
      </c>
      <c r="CL33" s="69">
        <v>8.0726534065575137</v>
      </c>
      <c r="CM33" s="69">
        <v>7.3362660665314783</v>
      </c>
      <c r="CN33" s="69">
        <v>6.3198937354757128</v>
      </c>
      <c r="CO33" s="69">
        <v>5.0321813659342567</v>
      </c>
      <c r="CP33" s="69">
        <v>4.0220612912348379</v>
      </c>
      <c r="CQ33" s="69"/>
      <c r="CR33" s="69">
        <f t="shared" ref="CR33" si="76">CP33-CN33</f>
        <v>-2.2978324442408748</v>
      </c>
      <c r="CS33" s="69">
        <f>'RD T1'!E293</f>
        <v>1.1794377731187899</v>
      </c>
      <c r="CT33" s="69">
        <f t="shared" ref="CT33" si="77">SUM(CR33:CS33)</f>
        <v>-1.1183946711220849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10.354669518639142</v>
      </c>
      <c r="C35" s="67">
        <f t="shared" ref="C35:F35" si="78">SUM(C8:C33)</f>
        <v>12.839046068915019</v>
      </c>
      <c r="D35" s="67">
        <f t="shared" si="78"/>
        <v>13.907109358045064</v>
      </c>
      <c r="E35" s="67">
        <f t="shared" si="78"/>
        <v>16.229311378934423</v>
      </c>
      <c r="F35" s="67">
        <f t="shared" si="78"/>
        <v>20.948529202728249</v>
      </c>
      <c r="G35" s="11"/>
      <c r="H35" s="67">
        <f>F35-D35</f>
        <v>7.041419844683185</v>
      </c>
      <c r="I35" s="67">
        <f>SUM(I8:I33)</f>
        <v>8.5573384779866064</v>
      </c>
      <c r="J35" s="67">
        <f>SUM(H35:I35)</f>
        <v>15.598758322669791</v>
      </c>
      <c r="L35" s="24" t="str">
        <f>A35</f>
        <v>All occupations</v>
      </c>
      <c r="M35" s="67">
        <f>SUM(M8:M33)</f>
        <v>74.448546559293291</v>
      </c>
      <c r="N35" s="67">
        <f t="shared" ref="N35:Q35" si="79">SUM(N8:N33)</f>
        <v>93.165563980296454</v>
      </c>
      <c r="O35" s="67">
        <f t="shared" si="79"/>
        <v>100.76628553623408</v>
      </c>
      <c r="P35" s="67">
        <f t="shared" si="79"/>
        <v>117.73262215124899</v>
      </c>
      <c r="Q35" s="67">
        <f t="shared" si="79"/>
        <v>151.63802471323385</v>
      </c>
      <c r="R35" s="11"/>
      <c r="S35" s="67">
        <f t="shared" si="29"/>
        <v>50.871739176999768</v>
      </c>
      <c r="T35" s="67">
        <f>SUM(T8:T33)</f>
        <v>65.050817632692798</v>
      </c>
      <c r="U35" s="67">
        <f>SUM(S35:T35)</f>
        <v>115.92255680969257</v>
      </c>
      <c r="W35" s="24" t="str">
        <f>A35</f>
        <v>All occupations</v>
      </c>
      <c r="X35" s="67">
        <f>SUM(X8:X33)</f>
        <v>161.38480934737453</v>
      </c>
      <c r="Y35" s="67">
        <f t="shared" ref="Y35:AB35" si="80">SUM(Y8:Y33)</f>
        <v>181.6748342091328</v>
      </c>
      <c r="Z35" s="67">
        <f t="shared" si="80"/>
        <v>181.54800126706644</v>
      </c>
      <c r="AA35" s="67">
        <f t="shared" si="80"/>
        <v>196.19824192170844</v>
      </c>
      <c r="AB35" s="67">
        <f t="shared" si="80"/>
        <v>228.36779101010913</v>
      </c>
      <c r="AC35" s="69"/>
      <c r="AD35" s="67">
        <f t="shared" ref="AD35" si="81">AB35-Z35</f>
        <v>46.819789743042691</v>
      </c>
      <c r="AE35" s="67">
        <f>SUM(AE8:AE33)</f>
        <v>110.35646445000843</v>
      </c>
      <c r="AF35" s="67">
        <f>SUM(AD35:AE35)</f>
        <v>157.17625419305114</v>
      </c>
      <c r="AH35" s="24" t="str">
        <f>L35</f>
        <v>All occupations</v>
      </c>
      <c r="AI35" s="67">
        <f>SUM(AI8:AI33)</f>
        <v>46.663620856073798</v>
      </c>
      <c r="AJ35" s="67">
        <f t="shared" ref="AJ35:AM35" si="82">SUM(AJ8:AJ33)</f>
        <v>49.412894639490595</v>
      </c>
      <c r="AK35" s="67">
        <f t="shared" si="82"/>
        <v>49.011296110773458</v>
      </c>
      <c r="AL35" s="67">
        <f t="shared" si="82"/>
        <v>49.773432327848326</v>
      </c>
      <c r="AM35" s="67">
        <f t="shared" si="82"/>
        <v>56.036384487852651</v>
      </c>
      <c r="AN35" s="69"/>
      <c r="AO35" s="67">
        <f t="shared" ref="AO35" si="83">AM35-AK35</f>
        <v>7.025088377079193</v>
      </c>
      <c r="AP35" s="67">
        <f>SUM(AP8:AP33)</f>
        <v>27.516717354594203</v>
      </c>
      <c r="AQ35" s="67">
        <f>SUM(AO35:AP35)</f>
        <v>34.541805731673392</v>
      </c>
      <c r="AS35" s="24" t="str">
        <f>W35</f>
        <v>All occupations</v>
      </c>
      <c r="AT35" s="67">
        <f>SUM(AT8:AT33)</f>
        <v>45.763935462953164</v>
      </c>
      <c r="AU35" s="67">
        <f t="shared" ref="AU35:AX35" si="84">SUM(AU8:AU33)</f>
        <v>50.748540744411336</v>
      </c>
      <c r="AV35" s="67">
        <f t="shared" si="84"/>
        <v>51.053651813026974</v>
      </c>
      <c r="AW35" s="67">
        <f t="shared" si="84"/>
        <v>52.948938380766059</v>
      </c>
      <c r="AX35" s="67">
        <f t="shared" si="84"/>
        <v>60.876532521440268</v>
      </c>
      <c r="AY35" s="69"/>
      <c r="AZ35" s="67">
        <f t="shared" ref="AZ35" si="85">AX35-AV35</f>
        <v>9.8228807084132939</v>
      </c>
      <c r="BA35" s="67">
        <f>SUM(BA8:BA33)</f>
        <v>28.880113236341341</v>
      </c>
      <c r="BB35" s="67">
        <f>SUM(AZ35:BA35)</f>
        <v>38.702993944754638</v>
      </c>
      <c r="BD35" s="24" t="str">
        <f>AH35</f>
        <v>All occupations</v>
      </c>
      <c r="BE35" s="67">
        <f>SUM(BE8:BE33)</f>
        <v>162.32666231142264</v>
      </c>
      <c r="BF35" s="67">
        <f t="shared" ref="BF35:BI35" si="86">SUM(BF8:BF33)</f>
        <v>156.65558769546979</v>
      </c>
      <c r="BG35" s="67">
        <f t="shared" si="86"/>
        <v>163.6382206282635</v>
      </c>
      <c r="BH35" s="67">
        <f t="shared" si="86"/>
        <v>161.87724526410707</v>
      </c>
      <c r="BI35" s="67">
        <f t="shared" si="86"/>
        <v>163.04026853108883</v>
      </c>
      <c r="BJ35" s="69"/>
      <c r="BK35" s="67">
        <f t="shared" ref="BK35" si="87">BI35-BG35</f>
        <v>-0.59795209717466946</v>
      </c>
      <c r="BL35" s="67">
        <f>SUM(BL8:BL33)</f>
        <v>74.047984613523766</v>
      </c>
      <c r="BM35" s="67">
        <f>SUM(BK35:BL35)</f>
        <v>73.450032516349097</v>
      </c>
      <c r="BO35" s="24" t="str">
        <f>AS35</f>
        <v>All occupations</v>
      </c>
      <c r="BP35" s="67">
        <f>SUM(BP8:BP33)</f>
        <v>156.04569268786895</v>
      </c>
      <c r="BQ35" s="67">
        <f t="shared" ref="BQ35:BT35" si="88">SUM(BQ8:BQ33)</f>
        <v>153.40823602140119</v>
      </c>
      <c r="BR35" s="67">
        <f t="shared" si="88"/>
        <v>141.31182606955795</v>
      </c>
      <c r="BS35" s="67">
        <f t="shared" si="88"/>
        <v>139.32384420482367</v>
      </c>
      <c r="BT35" s="67">
        <f t="shared" si="88"/>
        <v>118.88826244308471</v>
      </c>
      <c r="BU35" s="69"/>
      <c r="BV35" s="67">
        <f t="shared" ref="BV35" si="89">BT35-BR35</f>
        <v>-22.423563626473239</v>
      </c>
      <c r="BW35" s="67">
        <f>SUM(BW8:BW33)</f>
        <v>57.938485466417426</v>
      </c>
      <c r="BX35" s="67">
        <f>SUM(BV35:BW35)</f>
        <v>35.514921839944186</v>
      </c>
      <c r="BZ35" s="24" t="str">
        <f>BD35</f>
        <v>All occupations</v>
      </c>
      <c r="CA35" s="67">
        <f>SUM(CA8:CA33)</f>
        <v>105.45389650035715</v>
      </c>
      <c r="CB35" s="67">
        <f t="shared" ref="CB35:CE35" si="90">SUM(CB8:CB33)</f>
        <v>95.346072921376248</v>
      </c>
      <c r="CC35" s="67">
        <f t="shared" si="90"/>
        <v>83.671992507526653</v>
      </c>
      <c r="CD35" s="67">
        <f t="shared" si="90"/>
        <v>79.24686540808456</v>
      </c>
      <c r="CE35" s="67">
        <f t="shared" si="90"/>
        <v>53.248951226466744</v>
      </c>
      <c r="CF35" s="69"/>
      <c r="CG35" s="67">
        <f t="shared" ref="CG35" si="91">CE35-CC35</f>
        <v>-30.423041281059909</v>
      </c>
      <c r="CH35" s="67">
        <f>SUM(CH8:CH33)</f>
        <v>27.248995226365579</v>
      </c>
      <c r="CI35" s="67">
        <f>SUM(CG35:CH35)</f>
        <v>-3.1740460546943297</v>
      </c>
      <c r="CK35" s="24" t="str">
        <f>BO35</f>
        <v>All occupations</v>
      </c>
      <c r="CL35" s="67">
        <f>SUM(CL8:CL33)</f>
        <v>29.793166756017243</v>
      </c>
      <c r="CM35" s="67">
        <f t="shared" ref="CM35:CP35" si="92">SUM(CM8:CM33)</f>
        <v>30.165223719506745</v>
      </c>
      <c r="CN35" s="67">
        <f t="shared" si="92"/>
        <v>26.627616709505862</v>
      </c>
      <c r="CO35" s="67">
        <f t="shared" si="92"/>
        <v>25.733498962478507</v>
      </c>
      <c r="CP35" s="67">
        <f t="shared" si="92"/>
        <v>24.827255863995678</v>
      </c>
      <c r="CQ35" s="69"/>
      <c r="CR35" s="67">
        <f t="shared" ref="CR35" si="93">CP35-CN35</f>
        <v>-1.800360845510184</v>
      </c>
      <c r="CS35" s="67">
        <f>SUM(CS8:CS33)</f>
        <v>7.3693723781634795</v>
      </c>
      <c r="CT35" s="67">
        <f>SUM(CR35:CS35)</f>
        <v>5.5690115326532954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Dorset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Dorset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Dorset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Dorset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Dorset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Dorset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Dorset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Dorset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Dorset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8.3834948296389165</v>
      </c>
      <c r="C45" s="18">
        <f t="shared" si="104"/>
        <v>8.5420089666816423</v>
      </c>
      <c r="D45" s="18">
        <f t="shared" si="104"/>
        <v>9.0432913069646936</v>
      </c>
      <c r="E45" s="18">
        <f t="shared" si="104"/>
        <v>8.1587930161646067</v>
      </c>
      <c r="F45" s="18">
        <f t="shared" si="104"/>
        <v>8.3885314423423392</v>
      </c>
      <c r="H45" s="68">
        <f t="shared" ref="H45:H70" si="105">IF(D8&gt;0,(H8/D8)*100,0)</f>
        <v>39.725632025497255</v>
      </c>
      <c r="I45" s="69">
        <f t="shared" ref="I45:I70" si="106">IF(D8&gt;0,I8/D8*100,0)</f>
        <v>62.333292789123909</v>
      </c>
      <c r="J45" s="69">
        <f t="shared" ref="J45:J70" si="107">IF(D8&gt;0,(J8/D8)*100,0)</f>
        <v>102.05892481462115</v>
      </c>
      <c r="L45" t="str">
        <f>A45</f>
        <v>11 Corporate managers and directors</v>
      </c>
      <c r="M45" s="18">
        <f t="shared" ref="M45:Q54" si="108">M8/M$35*100</f>
        <v>9.603426299991586</v>
      </c>
      <c r="N45" s="18">
        <f t="shared" si="108"/>
        <v>10.164057917993079</v>
      </c>
      <c r="O45" s="18">
        <f t="shared" si="108"/>
        <v>10.326682427794944</v>
      </c>
      <c r="P45" s="18">
        <f t="shared" si="108"/>
        <v>9.1597619181708048</v>
      </c>
      <c r="Q45" s="18">
        <f t="shared" si="108"/>
        <v>9.2882489004512969</v>
      </c>
      <c r="S45" s="68">
        <f t="shared" ref="S45:S70" si="109">IF(O8&gt;0,(S8/O8)*100,0)</f>
        <v>35.352378534289031</v>
      </c>
      <c r="T45" s="69">
        <f t="shared" ref="T45:T70" si="110">IF(O8&gt;0,T8/O8*100,0)</f>
        <v>61.3028140903779</v>
      </c>
      <c r="U45" s="69">
        <f t="shared" ref="U45:U70" si="111">IF(O8&gt;0,(U8/O8)*100,0)</f>
        <v>96.655192624666938</v>
      </c>
      <c r="W45" t="str">
        <f>A45</f>
        <v>11 Corporate managers and directors</v>
      </c>
      <c r="X45" s="18">
        <f t="shared" ref="X45:AB54" si="112">X8/X$35*100</f>
        <v>11.231793657750956</v>
      </c>
      <c r="Y45" s="18">
        <f t="shared" si="112"/>
        <v>12.150420769552207</v>
      </c>
      <c r="Z45" s="18">
        <f t="shared" si="112"/>
        <v>11.95580714950513</v>
      </c>
      <c r="AA45" s="18">
        <f t="shared" si="112"/>
        <v>10.681009336534512</v>
      </c>
      <c r="AB45" s="18">
        <f t="shared" si="112"/>
        <v>10.629378726755846</v>
      </c>
      <c r="AD45" s="68">
        <f t="shared" ref="AD45:AD70" si="113">IF(Z8&gt;0,(AD8/Z8)*100,0)</f>
        <v>11.833613873891885</v>
      </c>
      <c r="AE45" s="69">
        <f t="shared" ref="AE45:AE70" si="114">IF(Z8&gt;0,AE8/Z8*100,0)</f>
        <v>58.324674943387834</v>
      </c>
      <c r="AF45" s="69">
        <f t="shared" ref="AF45:AF70" si="115">IF(Z8&gt;0,(AF8/Z8)*100,0)</f>
        <v>70.158288817279725</v>
      </c>
      <c r="AH45" t="str">
        <f>L45</f>
        <v>11 Corporate managers and directors</v>
      </c>
      <c r="AI45" s="18">
        <f t="shared" ref="AI45:AM54" si="116">AI8/AI$35*100</f>
        <v>7.5390366985939119</v>
      </c>
      <c r="AJ45" s="18">
        <f t="shared" si="116"/>
        <v>8.51419344514815</v>
      </c>
      <c r="AK45" s="18">
        <f t="shared" si="116"/>
        <v>8.6988999429243332</v>
      </c>
      <c r="AL45" s="18">
        <f t="shared" si="116"/>
        <v>7.9149124644045958</v>
      </c>
      <c r="AM45" s="18">
        <f t="shared" si="116"/>
        <v>7.8653137559738617</v>
      </c>
      <c r="AO45" s="68">
        <f t="shared" ref="AO45:AO70" si="117">IF(AK8&gt;0,(AO8/AK8)*100,0)</f>
        <v>3.3774071210706809</v>
      </c>
      <c r="AP45" s="69">
        <f t="shared" ref="AP45:AP70" si="118">IF(AK8&gt;0,AP8/AK8*100,0)</f>
        <v>51.417040202285634</v>
      </c>
      <c r="AQ45" s="69">
        <f t="shared" ref="AQ45:AQ70" si="119">IF(AK8&gt;0,(AQ8/AK8)*100,0)</f>
        <v>54.794447323356309</v>
      </c>
      <c r="AS45" t="str">
        <f>W45</f>
        <v>11 Corporate managers and directors</v>
      </c>
      <c r="AT45" s="18">
        <f t="shared" ref="AT45:AX54" si="120">AT8/AT$35*100</f>
        <v>11.330887868544647</v>
      </c>
      <c r="AU45" s="18">
        <f t="shared" si="120"/>
        <v>12.145839617436295</v>
      </c>
      <c r="AV45" s="18">
        <f t="shared" si="120"/>
        <v>12.128832157969123</v>
      </c>
      <c r="AW45" s="18">
        <f t="shared" si="120"/>
        <v>10.560709248463485</v>
      </c>
      <c r="AX45" s="18">
        <f t="shared" si="120"/>
        <v>10.275388834479832</v>
      </c>
      <c r="AZ45" s="68">
        <f t="shared" ref="AZ45:AZ70" si="121">IF(AV8&gt;0,(AZ8/AV8)*100,0)</f>
        <v>1.0188392979856442</v>
      </c>
      <c r="BA45" s="69">
        <f t="shared" ref="BA45:BA70" si="122">IF(AV8&gt;0,BA8/AV8*100,0)</f>
        <v>50.346743283344189</v>
      </c>
      <c r="BB45" s="69">
        <f t="shared" ref="BB45:BB70" si="123">IF(AV8&gt;0,(BB8/AV8)*100,0)</f>
        <v>51.365582581329825</v>
      </c>
      <c r="BD45" t="str">
        <f>AH45</f>
        <v>11 Corporate managers and directors</v>
      </c>
      <c r="BE45" s="18">
        <f t="shared" ref="BE45:BI54" si="124">BE8/BE$35*100</f>
        <v>6.8536128211110157</v>
      </c>
      <c r="BF45" s="18">
        <f t="shared" si="124"/>
        <v>7.5068528789337341</v>
      </c>
      <c r="BG45" s="18">
        <f t="shared" si="124"/>
        <v>7.8373253391986015</v>
      </c>
      <c r="BH45" s="18">
        <f t="shared" si="124"/>
        <v>6.9263117505440963</v>
      </c>
      <c r="BI45" s="18">
        <f t="shared" si="124"/>
        <v>7.3302067006851708</v>
      </c>
      <c r="BK45" s="68">
        <f t="shared" ref="BK45:BK70" si="125">IF(BG8&gt;0,(BK8/BG8)*100,0)</f>
        <v>-6.8123243421828201</v>
      </c>
      <c r="BL45" s="69">
        <f t="shared" ref="BL45:BL70" si="126">IF(BG8&gt;0,BL8/BG8*100,0)</f>
        <v>40.123833950743951</v>
      </c>
      <c r="BM45" s="69">
        <f t="shared" ref="BM45:BM70" si="127">IF(BG8&gt;0,(BM8/BG8)*100,0)</f>
        <v>33.311509608561138</v>
      </c>
      <c r="BO45" t="str">
        <f>AS45</f>
        <v>11 Corporate managers and directors</v>
      </c>
      <c r="BP45" s="18">
        <f t="shared" ref="BP45:BT54" si="128">BP8/BP$35*100</f>
        <v>5.7181767362476394</v>
      </c>
      <c r="BQ45" s="18">
        <f t="shared" si="128"/>
        <v>6.4067387150505919</v>
      </c>
      <c r="BR45" s="18">
        <f t="shared" si="128"/>
        <v>6.5843894830850624</v>
      </c>
      <c r="BS45" s="18">
        <f t="shared" si="128"/>
        <v>5.8825158253140479</v>
      </c>
      <c r="BT45" s="18">
        <f t="shared" si="128"/>
        <v>5.7707493841409256</v>
      </c>
      <c r="BV45" s="68">
        <f t="shared" ref="BV45:BV70" si="129">IF(BR8&gt;0,(BV8/BR8)*100,0)</f>
        <v>-26.264407782317779</v>
      </c>
      <c r="BW45" s="69">
        <f t="shared" ref="BW45:BW70" si="130">IF(BR8&gt;0,BW8/BR8*100,0)</f>
        <v>37.882824290668225</v>
      </c>
      <c r="BX45" s="69">
        <f t="shared" ref="BX45:BX70" si="131">IF(BR8&gt;0,(BX8/BR8)*100,0)</f>
        <v>11.61841650835045</v>
      </c>
      <c r="BZ45" t="str">
        <f>BD45</f>
        <v>11 Corporate managers and directors</v>
      </c>
      <c r="CA45" s="18">
        <f t="shared" ref="CA45:CE54" si="132">CA8/CA$35*100</f>
        <v>5.7055132542791345</v>
      </c>
      <c r="CB45" s="18">
        <f t="shared" si="132"/>
        <v>6.4232642165841902</v>
      </c>
      <c r="CC45" s="18">
        <f t="shared" si="132"/>
        <v>7.1689517207415694</v>
      </c>
      <c r="CD45" s="18">
        <f t="shared" si="132"/>
        <v>7.3462390119031777</v>
      </c>
      <c r="CE45" s="18">
        <f t="shared" si="132"/>
        <v>8.5032443291466198</v>
      </c>
      <c r="CG45" s="68">
        <f t="shared" ref="CG45:CG70" si="133">IF(CC8&gt;0,(CG8/CC8)*100,0)</f>
        <v>-24.515123324655221</v>
      </c>
      <c r="CH45" s="69">
        <f t="shared" ref="CH45:CH70" si="134">IF(CC8&gt;0,CH8/CC8*100,0)</f>
        <v>38.716245199040515</v>
      </c>
      <c r="CI45" s="69">
        <f t="shared" ref="CI45:CI70" si="135">IF(CC8&gt;0,(CI8/CC8)*100,0)</f>
        <v>14.201121874385292</v>
      </c>
      <c r="CK45" t="str">
        <f>BO45</f>
        <v>11 Corporate managers and directors</v>
      </c>
      <c r="CL45" s="18">
        <f t="shared" ref="CL45:CP54" si="136">CL8/CL$35*100</f>
        <v>3.0882866458780822</v>
      </c>
      <c r="CM45" s="18">
        <f t="shared" si="136"/>
        <v>3.678303669191036</v>
      </c>
      <c r="CN45" s="18">
        <f t="shared" si="136"/>
        <v>3.8602508397281907</v>
      </c>
      <c r="CO45" s="18">
        <f t="shared" si="136"/>
        <v>4.1984953225483279</v>
      </c>
      <c r="CP45" s="18">
        <f t="shared" si="136"/>
        <v>5.5309867355333946</v>
      </c>
      <c r="CR45" s="68">
        <f t="shared" ref="CR45:CR70" si="137">IF(CN8&gt;0,(CR8/CN8)*100,0)</f>
        <v>33.592941968555088</v>
      </c>
      <c r="CS45" s="69">
        <f t="shared" ref="CS45:CS70" si="138">IF(CN8&gt;0,CS8/CN8*100,0)</f>
        <v>34.156547511179966</v>
      </c>
      <c r="CT45" s="69">
        <f t="shared" ref="CT45:CT70" si="139">IF(CN8&gt;0,(CT8/CN8)*100,0)</f>
        <v>67.749489479735061</v>
      </c>
    </row>
    <row r="46" spans="1:98" x14ac:dyDescent="0.2">
      <c r="A46" t="str">
        <f t="shared" si="103"/>
        <v>12 Other managers and proprietors</v>
      </c>
      <c r="B46" s="18">
        <f t="shared" si="104"/>
        <v>3.0770109448521299</v>
      </c>
      <c r="C46" s="18">
        <f t="shared" si="104"/>
        <v>3.3050937165080674</v>
      </c>
      <c r="D46" s="18">
        <f t="shared" si="104"/>
        <v>3.0855776096977872</v>
      </c>
      <c r="E46" s="18">
        <f t="shared" si="104"/>
        <v>3.7424331328862137</v>
      </c>
      <c r="F46" s="18">
        <f t="shared" si="104"/>
        <v>4.0373229754105333</v>
      </c>
      <c r="H46" s="68">
        <f t="shared" si="105"/>
        <v>97.094128007320279</v>
      </c>
      <c r="I46" s="69">
        <f t="shared" si="106"/>
        <v>96.862757169456458</v>
      </c>
      <c r="J46" s="69">
        <f t="shared" si="107"/>
        <v>193.95688517677675</v>
      </c>
      <c r="L46" t="str">
        <f t="shared" ref="L46:L69" si="140">A46</f>
        <v>12 Other managers and proprietors</v>
      </c>
      <c r="M46" s="18">
        <f t="shared" si="108"/>
        <v>3.6399706892250308</v>
      </c>
      <c r="N46" s="18">
        <f t="shared" si="108"/>
        <v>3.6978071090603124</v>
      </c>
      <c r="O46" s="18">
        <f t="shared" si="108"/>
        <v>3.7068943098118154</v>
      </c>
      <c r="P46" s="18">
        <f t="shared" si="108"/>
        <v>4.4637820747797274</v>
      </c>
      <c r="Q46" s="18">
        <f t="shared" si="108"/>
        <v>4.8859471690673653</v>
      </c>
      <c r="S46" s="68">
        <f t="shared" si="109"/>
        <v>98.349646918065559</v>
      </c>
      <c r="T46" s="69">
        <f t="shared" si="110"/>
        <v>95.188025399335601</v>
      </c>
      <c r="U46" s="69">
        <f t="shared" si="111"/>
        <v>193.53767231740116</v>
      </c>
      <c r="W46" t="str">
        <f t="shared" ref="W46:W69" si="141">A46</f>
        <v>12 Other managers and proprietors</v>
      </c>
      <c r="X46" s="18">
        <f t="shared" si="112"/>
        <v>4.0051128103021538</v>
      </c>
      <c r="Y46" s="18">
        <f t="shared" si="112"/>
        <v>4.0781688656807766</v>
      </c>
      <c r="Z46" s="18">
        <f t="shared" si="112"/>
        <v>3.9390668867055658</v>
      </c>
      <c r="AA46" s="18">
        <f t="shared" si="112"/>
        <v>4.7479116483931332</v>
      </c>
      <c r="AB46" s="18">
        <f t="shared" si="112"/>
        <v>5.0933892513502181</v>
      </c>
      <c r="AD46" s="68">
        <f t="shared" si="113"/>
        <v>62.651057469673567</v>
      </c>
      <c r="AE46" s="69">
        <f t="shared" si="114"/>
        <v>88.19799073349995</v>
      </c>
      <c r="AF46" s="69">
        <f t="shared" si="115"/>
        <v>150.84904820317354</v>
      </c>
      <c r="AH46" t="str">
        <f t="shared" ref="AH46:AH69" si="142">L46</f>
        <v>12 Other managers and proprietors</v>
      </c>
      <c r="AI46" s="18">
        <f t="shared" si="116"/>
        <v>3.9253612283661385</v>
      </c>
      <c r="AJ46" s="18">
        <f t="shared" si="116"/>
        <v>4.3960068660087419</v>
      </c>
      <c r="AK46" s="18">
        <f t="shared" si="116"/>
        <v>4.5264510773998863</v>
      </c>
      <c r="AL46" s="18">
        <f t="shared" si="116"/>
        <v>5.5454931550323598</v>
      </c>
      <c r="AM46" s="18">
        <f t="shared" si="116"/>
        <v>6.1599480034419871</v>
      </c>
      <c r="AO46" s="68">
        <f t="shared" si="117"/>
        <v>55.594103378911818</v>
      </c>
      <c r="AP46" s="69">
        <f t="shared" si="118"/>
        <v>85.896901056984163</v>
      </c>
      <c r="AQ46" s="69">
        <f t="shared" si="119"/>
        <v>141.49100443589597</v>
      </c>
      <c r="AS46" t="str">
        <f t="shared" ref="AS46:AS69" si="143">W46</f>
        <v>12 Other managers and proprietors</v>
      </c>
      <c r="AT46" s="18">
        <f t="shared" si="120"/>
        <v>4.5558702203893162</v>
      </c>
      <c r="AU46" s="18">
        <f t="shared" si="120"/>
        <v>4.5914731972447216</v>
      </c>
      <c r="AV46" s="18">
        <f t="shared" si="120"/>
        <v>4.5234161958364911</v>
      </c>
      <c r="AW46" s="18">
        <f t="shared" si="120"/>
        <v>5.5437573209606335</v>
      </c>
      <c r="AX46" s="18">
        <f t="shared" si="120"/>
        <v>5.8158759116350591</v>
      </c>
      <c r="AZ46" s="68">
        <f t="shared" si="121"/>
        <v>53.310421748020211</v>
      </c>
      <c r="BA46" s="69">
        <f t="shared" si="122"/>
        <v>80.609451167713843</v>
      </c>
      <c r="BB46" s="69">
        <f t="shared" si="123"/>
        <v>133.91987291573406</v>
      </c>
      <c r="BD46" t="str">
        <f t="shared" ref="BD46:BD69" si="144">AH46</f>
        <v>12 Other managers and proprietors</v>
      </c>
      <c r="BE46" s="18">
        <f t="shared" si="124"/>
        <v>3.2404306024476575</v>
      </c>
      <c r="BF46" s="18">
        <f t="shared" si="124"/>
        <v>3.0721504759473661</v>
      </c>
      <c r="BG46" s="18">
        <f t="shared" si="124"/>
        <v>3.1304497723938431</v>
      </c>
      <c r="BH46" s="18">
        <f t="shared" si="124"/>
        <v>3.6272945348152756</v>
      </c>
      <c r="BI46" s="18">
        <f t="shared" si="124"/>
        <v>3.8624028762323439</v>
      </c>
      <c r="BK46" s="68">
        <f t="shared" si="125"/>
        <v>22.930872882199886</v>
      </c>
      <c r="BL46" s="69">
        <f t="shared" si="126"/>
        <v>56.683140182965005</v>
      </c>
      <c r="BM46" s="69">
        <f t="shared" si="127"/>
        <v>79.614013065164897</v>
      </c>
      <c r="BO46" t="str">
        <f t="shared" ref="BO46:BO69" si="145">AS46</f>
        <v>12 Other managers and proprietors</v>
      </c>
      <c r="BP46" s="18">
        <f t="shared" si="128"/>
        <v>3.2897956867788589</v>
      </c>
      <c r="BQ46" s="18">
        <f t="shared" si="128"/>
        <v>3.3647025084154207</v>
      </c>
      <c r="BR46" s="18">
        <f t="shared" si="128"/>
        <v>3.4687813871595594</v>
      </c>
      <c r="BS46" s="18">
        <f t="shared" si="128"/>
        <v>4.3379625910015864</v>
      </c>
      <c r="BT46" s="18">
        <f t="shared" si="128"/>
        <v>4.9989141204667842</v>
      </c>
      <c r="BV46" s="68">
        <f t="shared" si="129"/>
        <v>21.2437099650137</v>
      </c>
      <c r="BW46" s="69">
        <f t="shared" si="130"/>
        <v>64.431782993731673</v>
      </c>
      <c r="BX46" s="69">
        <f t="shared" si="131"/>
        <v>85.67549295874538</v>
      </c>
      <c r="BZ46" t="str">
        <f t="shared" ref="BZ46:BZ69" si="146">BD46</f>
        <v>12 Other managers and proprietors</v>
      </c>
      <c r="CA46" s="18">
        <f t="shared" si="132"/>
        <v>3.0775186159320658</v>
      </c>
      <c r="CB46" s="18">
        <f t="shared" si="132"/>
        <v>3.1452785108721795</v>
      </c>
      <c r="CC46" s="18">
        <f t="shared" si="132"/>
        <v>3.1094921243690821</v>
      </c>
      <c r="CD46" s="18">
        <f t="shared" si="132"/>
        <v>3.856781412774843</v>
      </c>
      <c r="CE46" s="18">
        <f t="shared" si="132"/>
        <v>4.4365800024821311</v>
      </c>
      <c r="CG46" s="68">
        <f t="shared" si="133"/>
        <v>-9.1991731059522142</v>
      </c>
      <c r="CH46" s="69">
        <f t="shared" si="134"/>
        <v>48.015378588497406</v>
      </c>
      <c r="CI46" s="69">
        <f t="shared" si="135"/>
        <v>38.816205482545186</v>
      </c>
      <c r="CK46" t="str">
        <f t="shared" ref="CK46:CK69" si="147">BO46</f>
        <v>12 Other managers and proprietors</v>
      </c>
      <c r="CL46" s="18">
        <f t="shared" si="136"/>
        <v>3.0772656840893458</v>
      </c>
      <c r="CM46" s="18">
        <f t="shared" si="136"/>
        <v>3.1831413445296746</v>
      </c>
      <c r="CN46" s="18">
        <f t="shared" si="136"/>
        <v>3.1455941139905415</v>
      </c>
      <c r="CO46" s="18">
        <f t="shared" si="136"/>
        <v>4.7778345896911603</v>
      </c>
      <c r="CP46" s="18">
        <f t="shared" si="136"/>
        <v>6.599972680052149</v>
      </c>
      <c r="CR46" s="68">
        <f t="shared" si="137"/>
        <v>95.630190320567692</v>
      </c>
      <c r="CS46" s="69">
        <f t="shared" si="138"/>
        <v>53.196301257094703</v>
      </c>
      <c r="CT46" s="69">
        <f t="shared" si="139"/>
        <v>148.82649157766241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22.39569176216034</v>
      </c>
      <c r="C47" s="18">
        <f t="shared" si="104"/>
        <v>22.630535230836355</v>
      </c>
      <c r="D47" s="18">
        <f t="shared" si="104"/>
        <v>22.518431683522138</v>
      </c>
      <c r="E47" s="18">
        <f t="shared" si="104"/>
        <v>21.90604953718875</v>
      </c>
      <c r="F47" s="18">
        <f t="shared" si="104"/>
        <v>21.359221745818893</v>
      </c>
      <c r="H47" s="68">
        <f t="shared" si="105"/>
        <v>42.877535650555686</v>
      </c>
      <c r="I47" s="69">
        <f t="shared" si="106"/>
        <v>46.61759731996635</v>
      </c>
      <c r="J47" s="69">
        <f t="shared" si="107"/>
        <v>89.495132970522036</v>
      </c>
      <c r="L47" t="str">
        <f t="shared" si="140"/>
        <v>21 Science, research, engineering and technology professionals</v>
      </c>
      <c r="M47" s="18">
        <f t="shared" si="108"/>
        <v>12.714691715712545</v>
      </c>
      <c r="N47" s="18">
        <f t="shared" si="108"/>
        <v>12.792974813678917</v>
      </c>
      <c r="O47" s="18">
        <f t="shared" si="108"/>
        <v>13.520715938219876</v>
      </c>
      <c r="P47" s="18">
        <f t="shared" si="108"/>
        <v>13.716586331455687</v>
      </c>
      <c r="Q47" s="18">
        <f t="shared" si="108"/>
        <v>13.998260812864924</v>
      </c>
      <c r="S47" s="68">
        <f t="shared" si="109"/>
        <v>55.799931007854774</v>
      </c>
      <c r="T47" s="69">
        <f t="shared" si="110"/>
        <v>51.823618119801687</v>
      </c>
      <c r="U47" s="69">
        <f t="shared" si="111"/>
        <v>107.62354912765646</v>
      </c>
      <c r="W47" t="str">
        <f t="shared" si="141"/>
        <v>21 Science, research, engineering and technology professionals</v>
      </c>
      <c r="X47" s="18">
        <f t="shared" si="112"/>
        <v>11.543889016195582</v>
      </c>
      <c r="Y47" s="18">
        <f t="shared" si="112"/>
        <v>11.196597796777914</v>
      </c>
      <c r="Z47" s="18">
        <f t="shared" si="112"/>
        <v>11.160714916173749</v>
      </c>
      <c r="AA47" s="18">
        <f t="shared" si="112"/>
        <v>10.843351154476553</v>
      </c>
      <c r="AB47" s="18">
        <f t="shared" si="112"/>
        <v>9.897306953393711</v>
      </c>
      <c r="AD47" s="68">
        <f t="shared" si="113"/>
        <v>11.54969926788228</v>
      </c>
      <c r="AE47" s="69">
        <f t="shared" si="114"/>
        <v>42.640997891201742</v>
      </c>
      <c r="AF47" s="69">
        <f t="shared" si="115"/>
        <v>54.190697159084024</v>
      </c>
      <c r="AH47" t="str">
        <f t="shared" si="142"/>
        <v>21 Science, research, engineering and technology professionals</v>
      </c>
      <c r="AI47" s="18">
        <f t="shared" si="116"/>
        <v>4.1242475365096087</v>
      </c>
      <c r="AJ47" s="18">
        <f t="shared" si="116"/>
        <v>4.3235220249868362</v>
      </c>
      <c r="AK47" s="18">
        <f t="shared" si="116"/>
        <v>4.5106183628077421</v>
      </c>
      <c r="AL47" s="18">
        <f t="shared" si="116"/>
        <v>4.757071472388037</v>
      </c>
      <c r="AM47" s="18">
        <f t="shared" si="116"/>
        <v>4.8526111081794028</v>
      </c>
      <c r="AO47" s="68">
        <f t="shared" si="117"/>
        <v>23.002325763540611</v>
      </c>
      <c r="AP47" s="69">
        <f t="shared" si="118"/>
        <v>43.698497398430305</v>
      </c>
      <c r="AQ47" s="69">
        <f t="shared" si="119"/>
        <v>66.700823161970916</v>
      </c>
      <c r="AS47" t="str">
        <f t="shared" si="143"/>
        <v>21 Science, research, engineering and technology professionals</v>
      </c>
      <c r="AT47" s="18">
        <f t="shared" si="120"/>
        <v>10.647098925625485</v>
      </c>
      <c r="AU47" s="18">
        <f t="shared" si="120"/>
        <v>10.245417870938924</v>
      </c>
      <c r="AV47" s="18">
        <f t="shared" si="120"/>
        <v>10.134680382610821</v>
      </c>
      <c r="AW47" s="18">
        <f t="shared" si="120"/>
        <v>9.2787023402357445</v>
      </c>
      <c r="AX47" s="18">
        <f t="shared" si="120"/>
        <v>8.0539228641474665</v>
      </c>
      <c r="AZ47" s="68">
        <f t="shared" si="121"/>
        <v>-5.2409923006037324</v>
      </c>
      <c r="BA47" s="69">
        <f t="shared" si="122"/>
        <v>35.33031753905901</v>
      </c>
      <c r="BB47" s="69">
        <f t="shared" si="123"/>
        <v>30.089325238455274</v>
      </c>
      <c r="BD47" t="str">
        <f t="shared" si="144"/>
        <v>21 Science, research, engineering and technology professionals</v>
      </c>
      <c r="BE47" s="18">
        <f t="shared" si="124"/>
        <v>3.9133748248459694</v>
      </c>
      <c r="BF47" s="18">
        <f t="shared" si="124"/>
        <v>3.8689172301416388</v>
      </c>
      <c r="BG47" s="18">
        <f t="shared" si="124"/>
        <v>4.0455572560703548</v>
      </c>
      <c r="BH47" s="18">
        <f t="shared" si="124"/>
        <v>3.7067700526718643</v>
      </c>
      <c r="BI47" s="18">
        <f t="shared" si="124"/>
        <v>3.5071920360411344</v>
      </c>
      <c r="BK47" s="68">
        <f t="shared" si="125"/>
        <v>-13.624350156568998</v>
      </c>
      <c r="BL47" s="69">
        <f t="shared" si="126"/>
        <v>25.836007955339525</v>
      </c>
      <c r="BM47" s="69">
        <f t="shared" si="127"/>
        <v>12.211657798770528</v>
      </c>
      <c r="BO47" t="str">
        <f t="shared" si="145"/>
        <v>21 Science, research, engineering and technology professionals</v>
      </c>
      <c r="BP47" s="18">
        <f t="shared" si="128"/>
        <v>2.9503437716981726</v>
      </c>
      <c r="BQ47" s="18">
        <f t="shared" si="128"/>
        <v>3.14764062712411</v>
      </c>
      <c r="BR47" s="18">
        <f t="shared" si="128"/>
        <v>3.2930100857955571</v>
      </c>
      <c r="BS47" s="18">
        <f t="shared" si="128"/>
        <v>3.3458104088160447</v>
      </c>
      <c r="BT47" s="18">
        <f t="shared" si="128"/>
        <v>3.522791209937945</v>
      </c>
      <c r="BV47" s="68">
        <f t="shared" si="129"/>
        <v>-9.9975535677259799</v>
      </c>
      <c r="BW47" s="69">
        <f t="shared" si="130"/>
        <v>31.671034390641097</v>
      </c>
      <c r="BX47" s="69">
        <f t="shared" si="131"/>
        <v>21.673480822915117</v>
      </c>
      <c r="BZ47" t="str">
        <f t="shared" si="146"/>
        <v>21 Science, research, engineering and technology professionals</v>
      </c>
      <c r="CA47" s="18">
        <f t="shared" si="132"/>
        <v>2.8502198085410888</v>
      </c>
      <c r="CB47" s="18">
        <f t="shared" si="132"/>
        <v>2.9589283933141504</v>
      </c>
      <c r="CC47" s="18">
        <f t="shared" si="132"/>
        <v>3.2186651936186408</v>
      </c>
      <c r="CD47" s="18">
        <f t="shared" si="132"/>
        <v>3.6386044394647072</v>
      </c>
      <c r="CE47" s="18">
        <f t="shared" si="132"/>
        <v>3.8285310705809614</v>
      </c>
      <c r="CG47" s="68">
        <f t="shared" si="133"/>
        <v>-24.301491999969365</v>
      </c>
      <c r="CH47" s="69">
        <f t="shared" si="134"/>
        <v>28.124202662463716</v>
      </c>
      <c r="CI47" s="69">
        <f t="shared" si="135"/>
        <v>3.8227106624943517</v>
      </c>
      <c r="CK47" t="str">
        <f t="shared" si="147"/>
        <v>21 Science, research, engineering and technology professionals</v>
      </c>
      <c r="CL47" s="18">
        <f t="shared" si="136"/>
        <v>1.6659934599625046</v>
      </c>
      <c r="CM47" s="18">
        <f t="shared" si="136"/>
        <v>2.171772587688297</v>
      </c>
      <c r="CN47" s="18">
        <f t="shared" si="136"/>
        <v>2.4370094370857345</v>
      </c>
      <c r="CO47" s="18">
        <f t="shared" si="136"/>
        <v>3.737570256844462</v>
      </c>
      <c r="CP47" s="18">
        <f t="shared" si="136"/>
        <v>5.8815208697056454</v>
      </c>
      <c r="CR47" s="68">
        <f t="shared" si="137"/>
        <v>125.02400733909194</v>
      </c>
      <c r="CS47" s="69">
        <f t="shared" si="138"/>
        <v>47.681057231275361</v>
      </c>
      <c r="CT47" s="69">
        <f t="shared" si="139"/>
        <v>172.70506457036728</v>
      </c>
    </row>
    <row r="48" spans="1:98" x14ac:dyDescent="0.2">
      <c r="A48" t="str">
        <f t="shared" si="103"/>
        <v>22 Health professionals</v>
      </c>
      <c r="B48" s="18">
        <f t="shared" si="104"/>
        <v>14.342520574231832</v>
      </c>
      <c r="C48" s="18">
        <f t="shared" si="104"/>
        <v>15.733487233188454</v>
      </c>
      <c r="D48" s="18">
        <f t="shared" si="104"/>
        <v>14.952242226239154</v>
      </c>
      <c r="E48" s="18">
        <f t="shared" si="104"/>
        <v>15.725033658714066</v>
      </c>
      <c r="F48" s="18">
        <f t="shared" si="104"/>
        <v>15.568825843835221</v>
      </c>
      <c r="H48" s="68">
        <f t="shared" si="105"/>
        <v>56.843383802595845</v>
      </c>
      <c r="I48" s="69">
        <f t="shared" si="106"/>
        <v>66.861842563758145</v>
      </c>
      <c r="J48" s="69">
        <f t="shared" si="107"/>
        <v>123.705226366354</v>
      </c>
      <c r="L48" t="str">
        <f t="shared" si="140"/>
        <v>22 Health professionals</v>
      </c>
      <c r="M48" s="18">
        <f t="shared" si="108"/>
        <v>6.2370221287042851</v>
      </c>
      <c r="N48" s="18">
        <f t="shared" si="108"/>
        <v>6.8860973988854228</v>
      </c>
      <c r="O48" s="18">
        <f t="shared" si="108"/>
        <v>6.5892823318879881</v>
      </c>
      <c r="P48" s="18">
        <f t="shared" si="108"/>
        <v>6.7730505477287428</v>
      </c>
      <c r="Q48" s="18">
        <f t="shared" si="108"/>
        <v>6.4694289106432157</v>
      </c>
      <c r="S48" s="68">
        <f t="shared" si="109"/>
        <v>47.747689303164776</v>
      </c>
      <c r="T48" s="69">
        <f t="shared" si="110"/>
        <v>68.965069741638274</v>
      </c>
      <c r="U48" s="69">
        <f t="shared" si="111"/>
        <v>116.71275904480305</v>
      </c>
      <c r="W48" t="str">
        <f t="shared" si="141"/>
        <v>22 Health professionals</v>
      </c>
      <c r="X48" s="18">
        <f t="shared" si="112"/>
        <v>6.4159504705632999</v>
      </c>
      <c r="Y48" s="18">
        <f t="shared" si="112"/>
        <v>7.0634875343943859</v>
      </c>
      <c r="Z48" s="18">
        <f t="shared" si="112"/>
        <v>6.8248989832198861</v>
      </c>
      <c r="AA48" s="18">
        <f t="shared" si="112"/>
        <v>7.1345804443438565</v>
      </c>
      <c r="AB48" s="18">
        <f t="shared" si="112"/>
        <v>7.0214575202910927</v>
      </c>
      <c r="AD48" s="68">
        <f t="shared" si="113"/>
        <v>29.411962758002936</v>
      </c>
      <c r="AE48" s="69">
        <f t="shared" si="114"/>
        <v>66.787246398363152</v>
      </c>
      <c r="AF48" s="69">
        <f t="shared" si="115"/>
        <v>96.199209156366095</v>
      </c>
      <c r="AH48" t="str">
        <f t="shared" si="142"/>
        <v>22 Health professionals</v>
      </c>
      <c r="AI48" s="18">
        <f t="shared" si="116"/>
        <v>11.502618455287124</v>
      </c>
      <c r="AJ48" s="18">
        <f t="shared" si="116"/>
        <v>9.2141938337085509</v>
      </c>
      <c r="AK48" s="18">
        <f t="shared" si="116"/>
        <v>8.0264433847787053</v>
      </c>
      <c r="AL48" s="18">
        <f t="shared" si="116"/>
        <v>4.8849743250110151</v>
      </c>
      <c r="AM48" s="18">
        <f t="shared" si="116"/>
        <v>1.6539118491126377</v>
      </c>
      <c r="AO48" s="68">
        <f t="shared" si="117"/>
        <v>-76.440659405216223</v>
      </c>
      <c r="AP48" s="69">
        <f t="shared" si="118"/>
        <v>20.535222832614743</v>
      </c>
      <c r="AQ48" s="69">
        <f t="shared" si="119"/>
        <v>-55.905436572601488</v>
      </c>
      <c r="AS48" t="str">
        <f t="shared" si="143"/>
        <v>22 Health professionals</v>
      </c>
      <c r="AT48" s="18">
        <f t="shared" si="120"/>
        <v>1.6065694424924708</v>
      </c>
      <c r="AU48" s="18">
        <f t="shared" si="120"/>
        <v>1.7295183413675321</v>
      </c>
      <c r="AV48" s="18">
        <f t="shared" si="120"/>
        <v>1.8939658133021047</v>
      </c>
      <c r="AW48" s="18">
        <f t="shared" si="120"/>
        <v>1.9167504373844932</v>
      </c>
      <c r="AX48" s="18">
        <f t="shared" si="120"/>
        <v>1.8448432803204289</v>
      </c>
      <c r="AZ48" s="68">
        <f t="shared" si="121"/>
        <v>16.147652982602921</v>
      </c>
      <c r="BA48" s="69">
        <f t="shared" si="122"/>
        <v>55.543815970233666</v>
      </c>
      <c r="BB48" s="69">
        <f t="shared" si="123"/>
        <v>71.691468952836587</v>
      </c>
      <c r="BD48" t="str">
        <f t="shared" si="144"/>
        <v>22 Health professionals</v>
      </c>
      <c r="BE48" s="18">
        <f t="shared" si="124"/>
        <v>1.6766610998917717</v>
      </c>
      <c r="BF48" s="18">
        <f t="shared" si="124"/>
        <v>2.0957892072102555</v>
      </c>
      <c r="BG48" s="18">
        <f t="shared" si="124"/>
        <v>2.1512124750443742</v>
      </c>
      <c r="BH48" s="18">
        <f t="shared" si="124"/>
        <v>2.3191994195446828</v>
      </c>
      <c r="BI48" s="18">
        <f t="shared" si="124"/>
        <v>2.5538034744464011</v>
      </c>
      <c r="BK48" s="68">
        <f t="shared" si="125"/>
        <v>18.280812543840391</v>
      </c>
      <c r="BL48" s="69">
        <f t="shared" si="126"/>
        <v>62.868540729292434</v>
      </c>
      <c r="BM48" s="69">
        <f t="shared" si="127"/>
        <v>81.149353273132832</v>
      </c>
      <c r="BO48" t="str">
        <f t="shared" si="145"/>
        <v>22 Health professionals</v>
      </c>
      <c r="BP48" s="18">
        <f t="shared" si="128"/>
        <v>1.2830748738585294</v>
      </c>
      <c r="BQ48" s="18">
        <f t="shared" si="128"/>
        <v>1.4696354518013321</v>
      </c>
      <c r="BR48" s="18">
        <f t="shared" si="128"/>
        <v>1.578155764543832</v>
      </c>
      <c r="BS48" s="18">
        <f t="shared" si="128"/>
        <v>1.6332034457552231</v>
      </c>
      <c r="BT48" s="18">
        <f t="shared" si="128"/>
        <v>1.5368802574794802</v>
      </c>
      <c r="BV48" s="68">
        <f t="shared" si="129"/>
        <v>-18.068550724316196</v>
      </c>
      <c r="BW48" s="69">
        <f t="shared" si="130"/>
        <v>45.153074678843652</v>
      </c>
      <c r="BX48" s="69">
        <f t="shared" si="131"/>
        <v>27.084523954527455</v>
      </c>
      <c r="BZ48" t="str">
        <f t="shared" si="146"/>
        <v>22 Health professionals</v>
      </c>
      <c r="CA48" s="18">
        <f t="shared" si="132"/>
        <v>1.1197350342251027</v>
      </c>
      <c r="CB48" s="18">
        <f t="shared" si="132"/>
        <v>1.4884976405328774</v>
      </c>
      <c r="CC48" s="18">
        <f t="shared" si="132"/>
        <v>1.380852412085021</v>
      </c>
      <c r="CD48" s="18">
        <f t="shared" si="132"/>
        <v>1.5749674007349574</v>
      </c>
      <c r="CE48" s="18">
        <f t="shared" si="132"/>
        <v>1.4979428370800316</v>
      </c>
      <c r="CG48" s="68">
        <f t="shared" si="133"/>
        <v>-30.963474633274828</v>
      </c>
      <c r="CH48" s="69">
        <f t="shared" si="134"/>
        <v>40.90338980767558</v>
      </c>
      <c r="CI48" s="69">
        <f t="shared" si="135"/>
        <v>9.9399151744007561</v>
      </c>
      <c r="CK48" t="str">
        <f t="shared" si="147"/>
        <v>22 Health professionals</v>
      </c>
      <c r="CL48" s="18">
        <f t="shared" si="136"/>
        <v>0.36345548081281015</v>
      </c>
      <c r="CM48" s="18">
        <f t="shared" si="136"/>
        <v>0.59060940083120406</v>
      </c>
      <c r="CN48" s="18">
        <f t="shared" si="136"/>
        <v>0.68044638340155916</v>
      </c>
      <c r="CO48" s="18">
        <f t="shared" si="136"/>
        <v>1.2634275723112276</v>
      </c>
      <c r="CP48" s="18">
        <f t="shared" si="136"/>
        <v>2.6566301419501648</v>
      </c>
      <c r="CR48" s="68">
        <f t="shared" si="137"/>
        <v>264.02701022185795</v>
      </c>
      <c r="CS48" s="69">
        <f t="shared" si="138"/>
        <v>85.18855148645973</v>
      </c>
      <c r="CT48" s="69">
        <f t="shared" si="139"/>
        <v>349.21556170831769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24.565681769996004</v>
      </c>
      <c r="C49" s="18">
        <f t="shared" si="104"/>
        <v>22.548790183936255</v>
      </c>
      <c r="D49" s="18">
        <f t="shared" si="104"/>
        <v>21.773062187964452</v>
      </c>
      <c r="E49" s="18">
        <f t="shared" si="104"/>
        <v>21.027422919715203</v>
      </c>
      <c r="F49" s="18">
        <f t="shared" si="104"/>
        <v>19.459247125185009</v>
      </c>
      <c r="H49" s="68">
        <f t="shared" si="105"/>
        <v>34.624216043946305</v>
      </c>
      <c r="I49" s="69">
        <f t="shared" si="106"/>
        <v>60.419059185414028</v>
      </c>
      <c r="J49" s="69">
        <f t="shared" si="107"/>
        <v>95.043275229360333</v>
      </c>
      <c r="L49" t="str">
        <f t="shared" si="140"/>
        <v>23 Teaching and other educational professionals</v>
      </c>
      <c r="M49" s="18">
        <f t="shared" si="108"/>
        <v>19.524990256313153</v>
      </c>
      <c r="N49" s="18">
        <f t="shared" si="108"/>
        <v>18.073541904857414</v>
      </c>
      <c r="O49" s="18">
        <f t="shared" si="108"/>
        <v>16.998502025871222</v>
      </c>
      <c r="P49" s="18">
        <f t="shared" si="108"/>
        <v>16.292242190975763</v>
      </c>
      <c r="Q49" s="18">
        <f t="shared" si="108"/>
        <v>14.808526579678752</v>
      </c>
      <c r="S49" s="68">
        <f t="shared" si="109"/>
        <v>31.097396366174944</v>
      </c>
      <c r="T49" s="69">
        <f t="shared" si="110"/>
        <v>62.584997515014607</v>
      </c>
      <c r="U49" s="69">
        <f t="shared" si="111"/>
        <v>93.68239388118954</v>
      </c>
      <c r="W49" t="str">
        <f t="shared" si="141"/>
        <v>23 Teaching and other educational professionals</v>
      </c>
      <c r="X49" s="18">
        <f t="shared" si="112"/>
        <v>6.6135134781366292</v>
      </c>
      <c r="Y49" s="18">
        <f t="shared" si="112"/>
        <v>5.4735737184352997</v>
      </c>
      <c r="Z49" s="18">
        <f t="shared" si="112"/>
        <v>5.3103655830043319</v>
      </c>
      <c r="AA49" s="18">
        <f t="shared" si="112"/>
        <v>4.4605242766249749</v>
      </c>
      <c r="AB49" s="18">
        <f t="shared" si="112"/>
        <v>3.4405828518977812</v>
      </c>
      <c r="AD49" s="68">
        <f t="shared" si="113"/>
        <v>-18.50124410674988</v>
      </c>
      <c r="AE49" s="69">
        <f t="shared" si="114"/>
        <v>46.064594769666137</v>
      </c>
      <c r="AF49" s="69">
        <f t="shared" si="115"/>
        <v>27.563350662916253</v>
      </c>
      <c r="AH49" t="str">
        <f t="shared" si="142"/>
        <v>23 Teaching and other educational professionals</v>
      </c>
      <c r="AI49" s="18">
        <f t="shared" si="116"/>
        <v>3.0539899991659132</v>
      </c>
      <c r="AJ49" s="18">
        <f t="shared" si="116"/>
        <v>1.8138682338569565</v>
      </c>
      <c r="AK49" s="18">
        <f t="shared" si="116"/>
        <v>1.6129801898046037</v>
      </c>
      <c r="AL49" s="18">
        <f t="shared" si="116"/>
        <v>1.164789717382354</v>
      </c>
      <c r="AM49" s="18">
        <f t="shared" si="116"/>
        <v>1.0736823124951174</v>
      </c>
      <c r="AO49" s="68">
        <f t="shared" si="117"/>
        <v>-23.89368679536955</v>
      </c>
      <c r="AP49" s="69">
        <f t="shared" si="118"/>
        <v>23.510874121574343</v>
      </c>
      <c r="AQ49" s="69">
        <f t="shared" si="119"/>
        <v>-0.38281267379520845</v>
      </c>
      <c r="AS49" t="str">
        <f t="shared" si="143"/>
        <v>23 Teaching and other educational professionals</v>
      </c>
      <c r="AT49" s="18">
        <f t="shared" si="120"/>
        <v>0.8252678429849919</v>
      </c>
      <c r="AU49" s="18">
        <f t="shared" si="120"/>
        <v>0.74807546905620248</v>
      </c>
      <c r="AV49" s="18">
        <f t="shared" si="120"/>
        <v>0.77074308202105912</v>
      </c>
      <c r="AW49" s="18">
        <f t="shared" si="120"/>
        <v>0.64466211191798406</v>
      </c>
      <c r="AX49" s="18">
        <f t="shared" si="120"/>
        <v>0.52789838041146875</v>
      </c>
      <c r="AZ49" s="68">
        <f t="shared" si="121"/>
        <v>-18.329767954196551</v>
      </c>
      <c r="BA49" s="69">
        <f t="shared" si="122"/>
        <v>42.313169292536202</v>
      </c>
      <c r="BB49" s="69">
        <f t="shared" si="123"/>
        <v>23.983401338339647</v>
      </c>
      <c r="BD49" t="str">
        <f t="shared" si="144"/>
        <v>23 Teaching and other educational professionals</v>
      </c>
      <c r="BE49" s="18">
        <f t="shared" si="124"/>
        <v>0.83108441557453427</v>
      </c>
      <c r="BF49" s="18">
        <f t="shared" si="124"/>
        <v>0.81164995450950572</v>
      </c>
      <c r="BG49" s="18">
        <f t="shared" si="124"/>
        <v>0.87884593852560577</v>
      </c>
      <c r="BH49" s="18">
        <f t="shared" si="124"/>
        <v>0.9324903479976514</v>
      </c>
      <c r="BI49" s="18">
        <f t="shared" si="124"/>
        <v>1.1143123367989294</v>
      </c>
      <c r="BK49" s="68">
        <f t="shared" si="125"/>
        <v>26.329367641423602</v>
      </c>
      <c r="BL49" s="69">
        <f t="shared" si="126"/>
        <v>46.60241829057469</v>
      </c>
      <c r="BM49" s="69">
        <f t="shared" si="127"/>
        <v>72.931785931998277</v>
      </c>
      <c r="BO49" t="str">
        <f t="shared" si="145"/>
        <v>23 Teaching and other educational professionals</v>
      </c>
      <c r="BP49" s="18">
        <f t="shared" si="128"/>
        <v>0.70044488468113864</v>
      </c>
      <c r="BQ49" s="18">
        <f t="shared" si="128"/>
        <v>0.67516218374294101</v>
      </c>
      <c r="BR49" s="18">
        <f t="shared" si="128"/>
        <v>0.74145889721432523</v>
      </c>
      <c r="BS49" s="18">
        <f t="shared" si="128"/>
        <v>0.74029636449542691</v>
      </c>
      <c r="BT49" s="18">
        <f t="shared" si="128"/>
        <v>0.80913434133338891</v>
      </c>
      <c r="BV49" s="68">
        <f t="shared" si="129"/>
        <v>-8.1891465759840454</v>
      </c>
      <c r="BW49" s="69">
        <f t="shared" si="130"/>
        <v>43.619231030880677</v>
      </c>
      <c r="BX49" s="69">
        <f t="shared" si="131"/>
        <v>35.43008445489663</v>
      </c>
      <c r="BZ49" t="str">
        <f t="shared" si="146"/>
        <v>23 Teaching and other educational professionals</v>
      </c>
      <c r="CA49" s="18">
        <f t="shared" si="132"/>
        <v>0.69934686028744719</v>
      </c>
      <c r="CB49" s="18">
        <f t="shared" si="132"/>
        <v>0.74542134002271776</v>
      </c>
      <c r="CC49" s="18">
        <f t="shared" si="132"/>
        <v>0.80340702386507579</v>
      </c>
      <c r="CD49" s="18">
        <f t="shared" si="132"/>
        <v>0.96537883917452838</v>
      </c>
      <c r="CE49" s="18">
        <f t="shared" si="132"/>
        <v>1.3220526435878879</v>
      </c>
      <c r="CG49" s="68">
        <f t="shared" si="133"/>
        <v>4.7234815607644629</v>
      </c>
      <c r="CH49" s="69">
        <f t="shared" si="134"/>
        <v>47.043107213522923</v>
      </c>
      <c r="CI49" s="69">
        <f t="shared" si="135"/>
        <v>51.766588774287378</v>
      </c>
      <c r="CK49" t="str">
        <f t="shared" si="147"/>
        <v>23 Teaching and other educational professionals</v>
      </c>
      <c r="CL49" s="18">
        <f t="shared" si="136"/>
        <v>0.34313262052591853</v>
      </c>
      <c r="CM49" s="18">
        <f t="shared" si="136"/>
        <v>0.45220043163149676</v>
      </c>
      <c r="CN49" s="18">
        <f t="shared" si="136"/>
        <v>0.56290204959899781</v>
      </c>
      <c r="CO49" s="18">
        <f t="shared" si="136"/>
        <v>0.82613612090313326</v>
      </c>
      <c r="CP49" s="18">
        <f t="shared" si="136"/>
        <v>1.0781672118527443</v>
      </c>
      <c r="CR49" s="68">
        <f t="shared" si="137"/>
        <v>78.586947228749921</v>
      </c>
      <c r="CS49" s="69">
        <f t="shared" si="138"/>
        <v>51.410106862064232</v>
      </c>
      <c r="CT49" s="69">
        <f t="shared" si="139"/>
        <v>129.99705409081415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7.9357727435959671</v>
      </c>
      <c r="C50" s="18">
        <f t="shared" si="104"/>
        <v>8.2337003782232543</v>
      </c>
      <c r="D50" s="18">
        <f t="shared" si="104"/>
        <v>8.8850461179849205</v>
      </c>
      <c r="E50" s="18">
        <f t="shared" si="104"/>
        <v>9.622737370072624</v>
      </c>
      <c r="F50" s="18">
        <f t="shared" si="104"/>
        <v>10.13442530599794</v>
      </c>
      <c r="H50" s="68">
        <f t="shared" si="105"/>
        <v>71.81303384227995</v>
      </c>
      <c r="I50" s="69">
        <f t="shared" si="106"/>
        <v>68.45131204063361</v>
      </c>
      <c r="J50" s="69">
        <f t="shared" si="107"/>
        <v>140.26434588291357</v>
      </c>
      <c r="L50" t="str">
        <f t="shared" si="140"/>
        <v>24 Business, media and public service professionals</v>
      </c>
      <c r="M50" s="18">
        <f t="shared" si="108"/>
        <v>13.898680416601678</v>
      </c>
      <c r="N50" s="18">
        <f t="shared" si="108"/>
        <v>14.580005391372106</v>
      </c>
      <c r="O50" s="18">
        <f t="shared" si="108"/>
        <v>14.837803899502569</v>
      </c>
      <c r="P50" s="18">
        <f t="shared" si="108"/>
        <v>15.238365878570182</v>
      </c>
      <c r="Q50" s="18">
        <f t="shared" si="108"/>
        <v>14.926374823954053</v>
      </c>
      <c r="S50" s="68">
        <f t="shared" si="109"/>
        <v>51.383166398957989</v>
      </c>
      <c r="T50" s="69">
        <f t="shared" si="110"/>
        <v>64.02645136733301</v>
      </c>
      <c r="U50" s="69">
        <f t="shared" si="111"/>
        <v>115.40961776629098</v>
      </c>
      <c r="W50" t="str">
        <f t="shared" si="141"/>
        <v>24 Business, media and public service professionals</v>
      </c>
      <c r="X50" s="18">
        <f t="shared" si="112"/>
        <v>11.919816586507794</v>
      </c>
      <c r="Y50" s="18">
        <f t="shared" si="112"/>
        <v>12.119769462586589</v>
      </c>
      <c r="Z50" s="18">
        <f t="shared" si="112"/>
        <v>12.684694445606622</v>
      </c>
      <c r="AA50" s="18">
        <f t="shared" si="112"/>
        <v>13.033893067316738</v>
      </c>
      <c r="AB50" s="18">
        <f t="shared" si="112"/>
        <v>12.392405421243904</v>
      </c>
      <c r="AD50" s="68">
        <f t="shared" si="113"/>
        <v>22.890689776362827</v>
      </c>
      <c r="AE50" s="69">
        <f t="shared" si="114"/>
        <v>58.398190283942661</v>
      </c>
      <c r="AF50" s="69">
        <f t="shared" si="115"/>
        <v>81.288880060305502</v>
      </c>
      <c r="AH50" t="str">
        <f t="shared" si="142"/>
        <v>24 Business, media and public service professionals</v>
      </c>
      <c r="AI50" s="18">
        <f t="shared" si="116"/>
        <v>4.4275902692780598</v>
      </c>
      <c r="AJ50" s="18">
        <f t="shared" si="116"/>
        <v>4.2484917386089842</v>
      </c>
      <c r="AK50" s="18">
        <f t="shared" si="116"/>
        <v>4.5384587473153974</v>
      </c>
      <c r="AL50" s="18">
        <f t="shared" si="116"/>
        <v>4.3835754141118022</v>
      </c>
      <c r="AM50" s="18">
        <f t="shared" si="116"/>
        <v>4.2141359885328598</v>
      </c>
      <c r="AO50" s="68">
        <f t="shared" si="117"/>
        <v>6.1632175855312434</v>
      </c>
      <c r="AP50" s="69">
        <f t="shared" si="118"/>
        <v>38.595913093753737</v>
      </c>
      <c r="AQ50" s="69">
        <f t="shared" si="119"/>
        <v>44.759130679284972</v>
      </c>
      <c r="AS50" t="str">
        <f t="shared" si="143"/>
        <v>24 Business, media and public service professionals</v>
      </c>
      <c r="AT50" s="18">
        <f t="shared" si="120"/>
        <v>6.699773124858825</v>
      </c>
      <c r="AU50" s="18">
        <f t="shared" si="120"/>
        <v>6.7129564024469888</v>
      </c>
      <c r="AV50" s="18">
        <f t="shared" si="120"/>
        <v>7.0305926801512513</v>
      </c>
      <c r="AW50" s="18">
        <f t="shared" si="120"/>
        <v>7.4236158111525716</v>
      </c>
      <c r="AX50" s="18">
        <f t="shared" si="120"/>
        <v>7.3123418141928731</v>
      </c>
      <c r="AZ50" s="68">
        <f t="shared" si="121"/>
        <v>24.018833408431686</v>
      </c>
      <c r="BA50" s="69">
        <f t="shared" si="122"/>
        <v>55.265866111477656</v>
      </c>
      <c r="BB50" s="69">
        <f t="shared" si="123"/>
        <v>79.284699519909339</v>
      </c>
      <c r="BD50" t="str">
        <f t="shared" si="144"/>
        <v>24 Business, media and public service professionals</v>
      </c>
      <c r="BE50" s="18">
        <f t="shared" si="124"/>
        <v>3.9288539985210709</v>
      </c>
      <c r="BF50" s="18">
        <f t="shared" si="124"/>
        <v>4.2395610210775958</v>
      </c>
      <c r="BG50" s="18">
        <f t="shared" si="124"/>
        <v>4.6856775029978879</v>
      </c>
      <c r="BH50" s="18">
        <f t="shared" si="124"/>
        <v>5.1768357028769412</v>
      </c>
      <c r="BI50" s="18">
        <f t="shared" si="124"/>
        <v>5.5493716712380605</v>
      </c>
      <c r="BK50" s="68">
        <f t="shared" si="125"/>
        <v>17.999876258392618</v>
      </c>
      <c r="BL50" s="69">
        <f t="shared" si="126"/>
        <v>45.91759141888955</v>
      </c>
      <c r="BM50" s="69">
        <f t="shared" si="127"/>
        <v>63.917467677282161</v>
      </c>
      <c r="BO50" t="str">
        <f t="shared" si="145"/>
        <v>24 Business, media and public service professionals</v>
      </c>
      <c r="BP50" s="18">
        <f t="shared" si="128"/>
        <v>2.9131900913005691</v>
      </c>
      <c r="BQ50" s="18">
        <f t="shared" si="128"/>
        <v>3.1721187753751261</v>
      </c>
      <c r="BR50" s="18">
        <f t="shared" si="128"/>
        <v>3.4195782249710134</v>
      </c>
      <c r="BS50" s="18">
        <f t="shared" si="128"/>
        <v>3.6158648401297144</v>
      </c>
      <c r="BT50" s="18">
        <f t="shared" si="128"/>
        <v>3.6684686188207034</v>
      </c>
      <c r="BV50" s="68">
        <f t="shared" si="129"/>
        <v>-9.7446952889690888</v>
      </c>
      <c r="BW50" s="69">
        <f t="shared" si="130"/>
        <v>39.424134022311144</v>
      </c>
      <c r="BX50" s="69">
        <f t="shared" si="131"/>
        <v>29.67943873334206</v>
      </c>
      <c r="BZ50" t="str">
        <f t="shared" si="146"/>
        <v>24 Business, media and public service professionals</v>
      </c>
      <c r="CA50" s="18">
        <f t="shared" si="132"/>
        <v>2.6163489656985184</v>
      </c>
      <c r="CB50" s="18">
        <f t="shared" si="132"/>
        <v>2.9644313726796123</v>
      </c>
      <c r="CC50" s="18">
        <f t="shared" si="132"/>
        <v>3.3063968527422571</v>
      </c>
      <c r="CD50" s="18">
        <f t="shared" si="132"/>
        <v>3.6958750010479573</v>
      </c>
      <c r="CE50" s="18">
        <f t="shared" si="132"/>
        <v>3.7387165947469785</v>
      </c>
      <c r="CG50" s="68">
        <f t="shared" si="133"/>
        <v>-28.038780568386922</v>
      </c>
      <c r="CH50" s="69">
        <f t="shared" si="134"/>
        <v>35.248409844632405</v>
      </c>
      <c r="CI50" s="69">
        <f t="shared" si="135"/>
        <v>7.2096292762454803</v>
      </c>
      <c r="CK50" t="str">
        <f t="shared" si="147"/>
        <v>24 Business, media and public service professionals</v>
      </c>
      <c r="CL50" s="18">
        <f t="shared" si="136"/>
        <v>1.6114849346353532</v>
      </c>
      <c r="CM50" s="18">
        <f t="shared" si="136"/>
        <v>2.0386771367598926</v>
      </c>
      <c r="CN50" s="18">
        <f t="shared" si="136"/>
        <v>2.3707561519556708</v>
      </c>
      <c r="CO50" s="18">
        <f t="shared" si="136"/>
        <v>3.3530109875117273</v>
      </c>
      <c r="CP50" s="18">
        <f t="shared" si="136"/>
        <v>5.1703969278459567</v>
      </c>
      <c r="CR50" s="68">
        <f t="shared" si="137"/>
        <v>103.34496425996325</v>
      </c>
      <c r="CS50" s="69">
        <f t="shared" si="138"/>
        <v>48.835258542035746</v>
      </c>
      <c r="CT50" s="69">
        <f t="shared" si="139"/>
        <v>152.18022280199898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2.3942396737825646</v>
      </c>
      <c r="C51" s="18">
        <f t="shared" si="104"/>
        <v>2.7450632662912349</v>
      </c>
      <c r="D51" s="18">
        <f t="shared" si="104"/>
        <v>2.900021164828722</v>
      </c>
      <c r="E51" s="18">
        <f t="shared" si="104"/>
        <v>2.6618234674180634</v>
      </c>
      <c r="F51" s="18">
        <f t="shared" si="104"/>
        <v>2.9520399720775128</v>
      </c>
      <c r="H51" s="68">
        <f t="shared" si="105"/>
        <v>53.333741523493536</v>
      </c>
      <c r="I51" s="69">
        <f t="shared" si="106"/>
        <v>57.666731693212569</v>
      </c>
      <c r="J51" s="69">
        <f t="shared" si="107"/>
        <v>111.0004732167061</v>
      </c>
      <c r="L51" t="str">
        <f t="shared" si="140"/>
        <v>31 Science, engineering and technology associate professionals</v>
      </c>
      <c r="M51" s="18">
        <f t="shared" si="108"/>
        <v>1.9143749299181376</v>
      </c>
      <c r="N51" s="18">
        <f t="shared" si="108"/>
        <v>2.0067333454021723</v>
      </c>
      <c r="O51" s="18">
        <f t="shared" si="108"/>
        <v>2.2221557528092593</v>
      </c>
      <c r="P51" s="18">
        <f t="shared" si="108"/>
        <v>1.8331059832195593</v>
      </c>
      <c r="Q51" s="18">
        <f t="shared" si="108"/>
        <v>1.8327395198041059</v>
      </c>
      <c r="S51" s="68">
        <f t="shared" si="109"/>
        <v>24.113527098452433</v>
      </c>
      <c r="T51" s="69">
        <f t="shared" si="110"/>
        <v>46.977772636391613</v>
      </c>
      <c r="U51" s="69">
        <f t="shared" si="111"/>
        <v>71.091299734844043</v>
      </c>
      <c r="W51" t="str">
        <f t="shared" si="141"/>
        <v>31 Science, engineering and technology associate professionals</v>
      </c>
      <c r="X51" s="18">
        <f t="shared" si="112"/>
        <v>2.2774698258126702</v>
      </c>
      <c r="Y51" s="18">
        <f t="shared" si="112"/>
        <v>2.4290458834455801</v>
      </c>
      <c r="Z51" s="18">
        <f t="shared" si="112"/>
        <v>2.525609580663347</v>
      </c>
      <c r="AA51" s="18">
        <f t="shared" si="112"/>
        <v>2.1392312467142287</v>
      </c>
      <c r="AB51" s="18">
        <f t="shared" si="112"/>
        <v>2.048668294411474</v>
      </c>
      <c r="AD51" s="68">
        <f t="shared" si="113"/>
        <v>2.0349154560978926</v>
      </c>
      <c r="AE51" s="69">
        <f t="shared" si="114"/>
        <v>43.445796025413465</v>
      </c>
      <c r="AF51" s="69">
        <f t="shared" si="115"/>
        <v>45.480711481511356</v>
      </c>
      <c r="AH51" t="str">
        <f t="shared" si="142"/>
        <v>31 Science, engineering and technology associate professionals</v>
      </c>
      <c r="AI51" s="18">
        <f t="shared" si="116"/>
        <v>1.2566758065561452</v>
      </c>
      <c r="AJ51" s="18">
        <f t="shared" si="116"/>
        <v>1.4469676187145077</v>
      </c>
      <c r="AK51" s="18">
        <f t="shared" si="116"/>
        <v>1.6255641334416544</v>
      </c>
      <c r="AL51" s="18">
        <f t="shared" si="116"/>
        <v>1.6124750135183354</v>
      </c>
      <c r="AM51" s="18">
        <f t="shared" si="116"/>
        <v>1.8639295558201114</v>
      </c>
      <c r="AO51" s="68">
        <f t="shared" si="117"/>
        <v>31.098977763235197</v>
      </c>
      <c r="AP51" s="69">
        <f t="shared" si="118"/>
        <v>53.124106021743543</v>
      </c>
      <c r="AQ51" s="69">
        <f t="shared" si="119"/>
        <v>84.223083784978741</v>
      </c>
      <c r="AS51" t="str">
        <f t="shared" si="143"/>
        <v>31 Science, engineering and technology associate professionals</v>
      </c>
      <c r="AT51" s="18">
        <f t="shared" si="120"/>
        <v>3.352304299859564</v>
      </c>
      <c r="AU51" s="18">
        <f t="shared" si="120"/>
        <v>3.346903535173317</v>
      </c>
      <c r="AV51" s="18">
        <f t="shared" si="120"/>
        <v>3.4794317062805682</v>
      </c>
      <c r="AW51" s="18">
        <f t="shared" si="120"/>
        <v>2.758811005205287</v>
      </c>
      <c r="AX51" s="18">
        <f t="shared" si="120"/>
        <v>2.4011162981036942</v>
      </c>
      <c r="AZ51" s="68">
        <f t="shared" si="121"/>
        <v>-17.713616729145048</v>
      </c>
      <c r="BA51" s="69">
        <f t="shared" si="122"/>
        <v>32.538633704797938</v>
      </c>
      <c r="BB51" s="69">
        <f t="shared" si="123"/>
        <v>14.825016975652888</v>
      </c>
      <c r="BD51" t="str">
        <f t="shared" si="144"/>
        <v>31 Science, engineering and technology associate professionals</v>
      </c>
      <c r="BE51" s="18">
        <f t="shared" si="124"/>
        <v>1.4387291436666723</v>
      </c>
      <c r="BF51" s="18">
        <f t="shared" si="124"/>
        <v>1.3975216106842205</v>
      </c>
      <c r="BG51" s="18">
        <f t="shared" si="124"/>
        <v>1.5758884585477533</v>
      </c>
      <c r="BH51" s="18">
        <f t="shared" si="124"/>
        <v>1.1604758157765591</v>
      </c>
      <c r="BI51" s="18">
        <f t="shared" si="124"/>
        <v>0.87414404046850058</v>
      </c>
      <c r="BK51" s="68">
        <f t="shared" si="125"/>
        <v>-44.732774895492156</v>
      </c>
      <c r="BL51" s="69">
        <f t="shared" si="126"/>
        <v>24.669800656371894</v>
      </c>
      <c r="BM51" s="69">
        <f t="shared" si="127"/>
        <v>-20.062974239120262</v>
      </c>
      <c r="BO51" t="str">
        <f t="shared" si="145"/>
        <v>31 Science, engineering and technology associate professionals</v>
      </c>
      <c r="BP51" s="18">
        <f t="shared" si="128"/>
        <v>1.1130802567108475</v>
      </c>
      <c r="BQ51" s="18">
        <f t="shared" si="128"/>
        <v>1.2656172457667736</v>
      </c>
      <c r="BR51" s="18">
        <f t="shared" si="128"/>
        <v>1.4038139854810645</v>
      </c>
      <c r="BS51" s="18">
        <f t="shared" si="128"/>
        <v>1.2214894523603879</v>
      </c>
      <c r="BT51" s="18">
        <f t="shared" si="128"/>
        <v>1.3343735882533905</v>
      </c>
      <c r="BV51" s="68">
        <f t="shared" si="129"/>
        <v>-20.029770227460787</v>
      </c>
      <c r="BW51" s="69">
        <f t="shared" si="130"/>
        <v>32.136027809602353</v>
      </c>
      <c r="BX51" s="69">
        <f t="shared" si="131"/>
        <v>12.106257582141565</v>
      </c>
      <c r="BZ51" t="str">
        <f t="shared" si="146"/>
        <v>31 Science, engineering and technology associate professionals</v>
      </c>
      <c r="CA51" s="18">
        <f t="shared" si="132"/>
        <v>1.3291879254375338</v>
      </c>
      <c r="CB51" s="18">
        <f t="shared" si="132"/>
        <v>1.4813697292966774</v>
      </c>
      <c r="CC51" s="18">
        <f t="shared" si="132"/>
        <v>1.7646950266142092</v>
      </c>
      <c r="CD51" s="18">
        <f t="shared" si="132"/>
        <v>1.6708834806904524</v>
      </c>
      <c r="CE51" s="18">
        <f t="shared" si="132"/>
        <v>2.0447080188197067</v>
      </c>
      <c r="CG51" s="68">
        <f t="shared" si="133"/>
        <v>-26.261790856662813</v>
      </c>
      <c r="CH51" s="69">
        <f t="shared" si="134"/>
        <v>28.97396842088849</v>
      </c>
      <c r="CI51" s="69">
        <f t="shared" si="135"/>
        <v>2.712177564225676</v>
      </c>
      <c r="CK51" t="str">
        <f t="shared" si="147"/>
        <v>31 Science, engineering and technology associate professionals</v>
      </c>
      <c r="CL51" s="18">
        <f t="shared" si="136"/>
        <v>0.74801899075291645</v>
      </c>
      <c r="CM51" s="18">
        <f t="shared" si="136"/>
        <v>1.0227790074650995</v>
      </c>
      <c r="CN51" s="18">
        <f t="shared" si="136"/>
        <v>1.3683884254115706</v>
      </c>
      <c r="CO51" s="18">
        <f t="shared" si="136"/>
        <v>1.8295798680063728</v>
      </c>
      <c r="CP51" s="18">
        <f t="shared" si="136"/>
        <v>3.2941784752250465</v>
      </c>
      <c r="CR51" s="68">
        <f t="shared" si="137"/>
        <v>124.45751795455553</v>
      </c>
      <c r="CS51" s="69">
        <f t="shared" si="138"/>
        <v>53.845551770564661</v>
      </c>
      <c r="CT51" s="69">
        <f t="shared" si="139"/>
        <v>178.3030697251202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0.59237900130339693</v>
      </c>
      <c r="C52" s="18">
        <f t="shared" si="104"/>
        <v>0.6030904418403199</v>
      </c>
      <c r="D52" s="18">
        <f t="shared" si="104"/>
        <v>0.54337310924274973</v>
      </c>
      <c r="E52" s="18">
        <f t="shared" si="104"/>
        <v>0.60176385453079351</v>
      </c>
      <c r="F52" s="18">
        <f t="shared" si="104"/>
        <v>0.65049046491339713</v>
      </c>
      <c r="H52" s="68">
        <f t="shared" si="105"/>
        <v>80.326461089055542</v>
      </c>
      <c r="I52" s="69">
        <f t="shared" si="106"/>
        <v>87.27948515004924</v>
      </c>
      <c r="J52" s="69">
        <f t="shared" si="107"/>
        <v>167.60594623910478</v>
      </c>
      <c r="L52" t="str">
        <f t="shared" si="140"/>
        <v>32 Health and social care associate professionals</v>
      </c>
      <c r="M52" s="18">
        <f t="shared" si="108"/>
        <v>1.6459004638967927</v>
      </c>
      <c r="N52" s="18">
        <f t="shared" si="108"/>
        <v>1.786236700050724</v>
      </c>
      <c r="O52" s="18">
        <f t="shared" si="108"/>
        <v>1.7196649505864117</v>
      </c>
      <c r="P52" s="18">
        <f t="shared" si="108"/>
        <v>1.7600843780837589</v>
      </c>
      <c r="Q52" s="18">
        <f t="shared" si="108"/>
        <v>1.8144334275985528</v>
      </c>
      <c r="S52" s="68">
        <f t="shared" si="109"/>
        <v>58.777904990165709</v>
      </c>
      <c r="T52" s="69">
        <f t="shared" si="110"/>
        <v>76.786160575793446</v>
      </c>
      <c r="U52" s="69">
        <f t="shared" si="111"/>
        <v>135.56406556595917</v>
      </c>
      <c r="W52" t="str">
        <f t="shared" si="141"/>
        <v>32 Health and social care associate professionals</v>
      </c>
      <c r="X52" s="18">
        <f t="shared" si="112"/>
        <v>2.3261779088823049</v>
      </c>
      <c r="Y52" s="18">
        <f t="shared" si="112"/>
        <v>2.52690546009253</v>
      </c>
      <c r="Z52" s="18">
        <f t="shared" si="112"/>
        <v>2.5133617065298286</v>
      </c>
      <c r="AA52" s="18">
        <f t="shared" si="112"/>
        <v>2.5962330638883757</v>
      </c>
      <c r="AB52" s="18">
        <f t="shared" si="112"/>
        <v>2.7129806827540701</v>
      </c>
      <c r="AD52" s="68">
        <f t="shared" si="113"/>
        <v>35.779775605643422</v>
      </c>
      <c r="AE52" s="69">
        <f t="shared" si="114"/>
        <v>74.093835907665962</v>
      </c>
      <c r="AF52" s="69">
        <f t="shared" si="115"/>
        <v>109.87361151330938</v>
      </c>
      <c r="AH52" t="str">
        <f t="shared" si="142"/>
        <v>32 Health and social care associate professionals</v>
      </c>
      <c r="AI52" s="18">
        <f t="shared" si="116"/>
        <v>5.455216033191439</v>
      </c>
      <c r="AJ52" s="18">
        <f t="shared" si="116"/>
        <v>4.6965077140384706</v>
      </c>
      <c r="AK52" s="18">
        <f t="shared" si="116"/>
        <v>4.426261663911836</v>
      </c>
      <c r="AL52" s="18">
        <f t="shared" si="116"/>
        <v>3.2209169743415997</v>
      </c>
      <c r="AM52" s="18">
        <f t="shared" si="116"/>
        <v>1.778715030592553</v>
      </c>
      <c r="AO52" s="68">
        <f t="shared" si="117"/>
        <v>-54.054475927476112</v>
      </c>
      <c r="AP52" s="69">
        <f t="shared" si="118"/>
        <v>29.029907007737432</v>
      </c>
      <c r="AQ52" s="69">
        <f t="shared" si="119"/>
        <v>-25.02456891973867</v>
      </c>
      <c r="AS52" t="str">
        <f t="shared" si="143"/>
        <v>32 Health and social care associate professionals</v>
      </c>
      <c r="AT52" s="18">
        <f t="shared" si="120"/>
        <v>1.2749500872281518</v>
      </c>
      <c r="AU52" s="18">
        <f t="shared" si="120"/>
        <v>1.3203620388679904</v>
      </c>
      <c r="AV52" s="18">
        <f t="shared" si="120"/>
        <v>1.458537184938669</v>
      </c>
      <c r="AW52" s="18">
        <f t="shared" si="120"/>
        <v>1.365009561127785</v>
      </c>
      <c r="AX52" s="18">
        <f t="shared" si="120"/>
        <v>1.337151941184122</v>
      </c>
      <c r="AZ52" s="68">
        <f t="shared" si="121"/>
        <v>9.3166586314402409</v>
      </c>
      <c r="BA52" s="69">
        <f t="shared" si="122"/>
        <v>57.663262162660104</v>
      </c>
      <c r="BB52" s="69">
        <f t="shared" si="123"/>
        <v>66.979920794100352</v>
      </c>
      <c r="BD52" t="str">
        <f t="shared" si="144"/>
        <v>32 Health and social care associate professionals</v>
      </c>
      <c r="BE52" s="18">
        <f t="shared" si="124"/>
        <v>1.3166503775095704</v>
      </c>
      <c r="BF52" s="18">
        <f t="shared" si="124"/>
        <v>1.5885834044489524</v>
      </c>
      <c r="BG52" s="18">
        <f t="shared" si="124"/>
        <v>1.6601635974731608</v>
      </c>
      <c r="BH52" s="18">
        <f t="shared" si="124"/>
        <v>1.6715145059176424</v>
      </c>
      <c r="BI52" s="18">
        <f t="shared" si="124"/>
        <v>1.9566965511728249</v>
      </c>
      <c r="BK52" s="68">
        <f t="shared" si="125"/>
        <v>17.430991092782957</v>
      </c>
      <c r="BL52" s="69">
        <f t="shared" si="126"/>
        <v>62.688026536769407</v>
      </c>
      <c r="BM52" s="69">
        <f t="shared" si="127"/>
        <v>80.11901762955236</v>
      </c>
      <c r="BO52" t="str">
        <f t="shared" si="145"/>
        <v>32 Health and social care associate professionals</v>
      </c>
      <c r="BP52" s="18">
        <f t="shared" si="128"/>
        <v>1.083303130486218</v>
      </c>
      <c r="BQ52" s="18">
        <f t="shared" si="128"/>
        <v>1.1762130772717085</v>
      </c>
      <c r="BR52" s="18">
        <f t="shared" si="128"/>
        <v>1.2719381621207098</v>
      </c>
      <c r="BS52" s="18">
        <f t="shared" si="128"/>
        <v>1.2336498441029582</v>
      </c>
      <c r="BT52" s="18">
        <f t="shared" si="128"/>
        <v>1.2270159804973817</v>
      </c>
      <c r="BV52" s="68">
        <f t="shared" si="129"/>
        <v>-18.839503976893905</v>
      </c>
      <c r="BW52" s="69">
        <f t="shared" si="130"/>
        <v>46.373355232108452</v>
      </c>
      <c r="BX52" s="69">
        <f t="shared" si="131"/>
        <v>27.533851255214543</v>
      </c>
      <c r="BZ52" t="str">
        <f t="shared" si="146"/>
        <v>32 Health and social care associate professionals</v>
      </c>
      <c r="CA52" s="18">
        <f t="shared" si="132"/>
        <v>0.6562405630100987</v>
      </c>
      <c r="CB52" s="18">
        <f t="shared" si="132"/>
        <v>0.67839031578371212</v>
      </c>
      <c r="CC52" s="18">
        <f t="shared" si="132"/>
        <v>0.65477163840134966</v>
      </c>
      <c r="CD52" s="18">
        <f t="shared" si="132"/>
        <v>0.64705533076481325</v>
      </c>
      <c r="CE52" s="18">
        <f t="shared" si="132"/>
        <v>0.6192564624544673</v>
      </c>
      <c r="CG52" s="68">
        <f t="shared" si="133"/>
        <v>-39.811761211270905</v>
      </c>
      <c r="CH52" s="69">
        <f t="shared" si="134"/>
        <v>35.952512859925129</v>
      </c>
      <c r="CI52" s="69">
        <f t="shared" si="135"/>
        <v>-3.8592483513457787</v>
      </c>
      <c r="CK52" t="str">
        <f t="shared" si="147"/>
        <v>32 Health and social care associate professionals</v>
      </c>
      <c r="CL52" s="18">
        <f t="shared" si="136"/>
        <v>0.2676071154308276</v>
      </c>
      <c r="CM52" s="18">
        <f t="shared" si="136"/>
        <v>0.34255945014167516</v>
      </c>
      <c r="CN52" s="18">
        <f t="shared" si="136"/>
        <v>0.40619964419396098</v>
      </c>
      <c r="CO52" s="18">
        <f t="shared" si="136"/>
        <v>0.62578101453868529</v>
      </c>
      <c r="CP52" s="18">
        <f t="shared" si="136"/>
        <v>1.2588008865964897</v>
      </c>
      <c r="CR52" s="68">
        <f t="shared" si="137"/>
        <v>188.9441622902294</v>
      </c>
      <c r="CS52" s="69">
        <f t="shared" si="138"/>
        <v>72.810139587120929</v>
      </c>
      <c r="CT52" s="69">
        <f t="shared" si="139"/>
        <v>261.75430187735031</v>
      </c>
    </row>
    <row r="53" spans="1:98" x14ac:dyDescent="0.2">
      <c r="A53" t="str">
        <f t="shared" si="103"/>
        <v>33 Protective service occupations</v>
      </c>
      <c r="B53" s="18">
        <f t="shared" si="104"/>
        <v>0.30628113009579983</v>
      </c>
      <c r="C53" s="18">
        <f t="shared" si="104"/>
        <v>0.25619954043517679</v>
      </c>
      <c r="D53" s="18">
        <f t="shared" si="104"/>
        <v>0.27551801426170935</v>
      </c>
      <c r="E53" s="18">
        <f t="shared" si="104"/>
        <v>0.33669984588258167</v>
      </c>
      <c r="F53" s="18">
        <f t="shared" si="104"/>
        <v>0.39882590993730105</v>
      </c>
      <c r="H53" s="68">
        <f t="shared" si="105"/>
        <v>118.04695784136445</v>
      </c>
      <c r="I53" s="69">
        <f t="shared" si="106"/>
        <v>56.078800982208818</v>
      </c>
      <c r="J53" s="69">
        <f t="shared" si="107"/>
        <v>174.12575882357328</v>
      </c>
      <c r="L53" t="str">
        <f t="shared" si="140"/>
        <v>33 Protective service occupations</v>
      </c>
      <c r="M53" s="18">
        <f t="shared" si="108"/>
        <v>0.77148306960816448</v>
      </c>
      <c r="N53" s="18">
        <f t="shared" si="108"/>
        <v>0.69623167076049786</v>
      </c>
      <c r="O53" s="18">
        <f t="shared" si="108"/>
        <v>0.79427070060745253</v>
      </c>
      <c r="P53" s="18">
        <f t="shared" si="108"/>
        <v>0.91416812145102122</v>
      </c>
      <c r="Q53" s="18">
        <f t="shared" si="108"/>
        <v>1.0874203214721478</v>
      </c>
      <c r="S53" s="68">
        <f t="shared" si="109"/>
        <v>106.02587678418833</v>
      </c>
      <c r="T53" s="69">
        <f t="shared" si="110"/>
        <v>51.504089659667699</v>
      </c>
      <c r="U53" s="69">
        <f t="shared" si="111"/>
        <v>157.52996644385604</v>
      </c>
      <c r="W53" t="str">
        <f t="shared" si="141"/>
        <v>33 Protective service occupations</v>
      </c>
      <c r="X53" s="18">
        <f t="shared" si="112"/>
        <v>1.592280435954186</v>
      </c>
      <c r="Y53" s="18">
        <f t="shared" si="112"/>
        <v>1.5728613643996046</v>
      </c>
      <c r="Z53" s="18">
        <f t="shared" si="112"/>
        <v>1.7229726610971083</v>
      </c>
      <c r="AA53" s="18">
        <f t="shared" si="112"/>
        <v>2.030055281180561</v>
      </c>
      <c r="AB53" s="18">
        <f t="shared" si="112"/>
        <v>2.3809594355926991</v>
      </c>
      <c r="AD53" s="68">
        <f t="shared" si="113"/>
        <v>73.826901565528587</v>
      </c>
      <c r="AE53" s="69">
        <f t="shared" si="114"/>
        <v>59.245244178747946</v>
      </c>
      <c r="AF53" s="69">
        <f t="shared" si="115"/>
        <v>133.07214574427653</v>
      </c>
      <c r="AH53" t="str">
        <f t="shared" si="142"/>
        <v>33 Protective service occupations</v>
      </c>
      <c r="AI53" s="18">
        <f t="shared" si="116"/>
        <v>1.45238303455273</v>
      </c>
      <c r="AJ53" s="18">
        <f t="shared" si="116"/>
        <v>1.4567789064557075</v>
      </c>
      <c r="AK53" s="18">
        <f t="shared" si="116"/>
        <v>1.6145953330286134</v>
      </c>
      <c r="AL53" s="18">
        <f t="shared" si="116"/>
        <v>1.9528220025494112</v>
      </c>
      <c r="AM53" s="18">
        <f t="shared" si="116"/>
        <v>2.2778521189354612</v>
      </c>
      <c r="AO53" s="68">
        <f t="shared" si="117"/>
        <v>61.300514154206866</v>
      </c>
      <c r="AP53" s="69">
        <f t="shared" si="118"/>
        <v>50.513752719649538</v>
      </c>
      <c r="AQ53" s="69">
        <f t="shared" si="119"/>
        <v>111.81426687385641</v>
      </c>
      <c r="AS53" t="str">
        <f t="shared" si="143"/>
        <v>33 Protective service occupations</v>
      </c>
      <c r="AT53" s="18">
        <f t="shared" si="120"/>
        <v>1.4443502525736198</v>
      </c>
      <c r="AU53" s="18">
        <f t="shared" si="120"/>
        <v>1.1941562218022868</v>
      </c>
      <c r="AV53" s="18">
        <f t="shared" si="120"/>
        <v>1.2718687972321367</v>
      </c>
      <c r="AW53" s="18">
        <f t="shared" si="120"/>
        <v>1.3266233108168144</v>
      </c>
      <c r="AX53" s="18">
        <f t="shared" si="120"/>
        <v>1.2949272394118758</v>
      </c>
      <c r="AZ53" s="68">
        <f t="shared" si="121"/>
        <v>21.402085944742471</v>
      </c>
      <c r="BA53" s="69">
        <f t="shared" si="122"/>
        <v>40.849671900977953</v>
      </c>
      <c r="BB53" s="69">
        <f t="shared" si="123"/>
        <v>62.251757845720427</v>
      </c>
      <c r="BD53" t="str">
        <f t="shared" si="144"/>
        <v>33 Protective service occupations</v>
      </c>
      <c r="BE53" s="18">
        <f t="shared" si="124"/>
        <v>1.3835177014852735</v>
      </c>
      <c r="BF53" s="18">
        <f t="shared" si="124"/>
        <v>1.164965652893398</v>
      </c>
      <c r="BG53" s="18">
        <f t="shared" si="124"/>
        <v>1.2494046591426797</v>
      </c>
      <c r="BH53" s="18">
        <f t="shared" si="124"/>
        <v>1.3802441612652332</v>
      </c>
      <c r="BI53" s="18">
        <f t="shared" si="124"/>
        <v>1.3390667552334239</v>
      </c>
      <c r="BK53" s="68">
        <f t="shared" si="125"/>
        <v>6.7847512758984401</v>
      </c>
      <c r="BL53" s="69">
        <f t="shared" si="126"/>
        <v>27.330364279855669</v>
      </c>
      <c r="BM53" s="69">
        <f t="shared" si="127"/>
        <v>34.115115555754109</v>
      </c>
      <c r="BO53" t="str">
        <f t="shared" si="145"/>
        <v>33 Protective service occupations</v>
      </c>
      <c r="BP53" s="18">
        <f t="shared" si="128"/>
        <v>1.5277826868049873</v>
      </c>
      <c r="BQ53" s="18">
        <f t="shared" si="128"/>
        <v>1.4841570278701361</v>
      </c>
      <c r="BR53" s="18">
        <f t="shared" si="128"/>
        <v>1.5457034296447685</v>
      </c>
      <c r="BS53" s="18">
        <f t="shared" si="128"/>
        <v>1.7439330994860318</v>
      </c>
      <c r="BT53" s="18">
        <f t="shared" si="128"/>
        <v>1.742292643145555</v>
      </c>
      <c r="BV53" s="68">
        <f t="shared" si="129"/>
        <v>-5.1678921883866709</v>
      </c>
      <c r="BW53" s="69">
        <f t="shared" si="130"/>
        <v>30.533153378966411</v>
      </c>
      <c r="BX53" s="69">
        <f t="shared" si="131"/>
        <v>25.365261190579741</v>
      </c>
      <c r="BZ53" t="str">
        <f t="shared" si="146"/>
        <v>33 Protective service occupations</v>
      </c>
      <c r="CA53" s="18">
        <f t="shared" si="132"/>
        <v>1.2729122226161496</v>
      </c>
      <c r="CB53" s="18">
        <f t="shared" si="132"/>
        <v>1.2126979411642871</v>
      </c>
      <c r="CC53" s="18">
        <f t="shared" si="132"/>
        <v>1.3666668921759062</v>
      </c>
      <c r="CD53" s="18">
        <f t="shared" si="132"/>
        <v>1.6453915105707133</v>
      </c>
      <c r="CE53" s="18">
        <f t="shared" si="132"/>
        <v>1.9019120345086264</v>
      </c>
      <c r="CG53" s="68">
        <f t="shared" si="133"/>
        <v>-11.435698814403619</v>
      </c>
      <c r="CH53" s="69">
        <f t="shared" si="134"/>
        <v>37.662137819246979</v>
      </c>
      <c r="CI53" s="69">
        <f t="shared" si="135"/>
        <v>26.226439004843353</v>
      </c>
      <c r="CK53" t="str">
        <f t="shared" si="147"/>
        <v>33 Protective service occupations</v>
      </c>
      <c r="CL53" s="18">
        <f t="shared" si="136"/>
        <v>0.58992927803168804</v>
      </c>
      <c r="CM53" s="18">
        <f t="shared" si="136"/>
        <v>0.51015202094562084</v>
      </c>
      <c r="CN53" s="18">
        <f t="shared" si="136"/>
        <v>0.55773826973123453</v>
      </c>
      <c r="CO53" s="18">
        <f t="shared" si="136"/>
        <v>0.38995159672779073</v>
      </c>
      <c r="CP53" s="18">
        <f t="shared" si="136"/>
        <v>0.41876179723682061</v>
      </c>
      <c r="CR53" s="68">
        <f t="shared" si="137"/>
        <v>-29.99435955127181</v>
      </c>
      <c r="CS53" s="69">
        <f t="shared" si="138"/>
        <v>14.311455235701454</v>
      </c>
      <c r="CT53" s="69">
        <f t="shared" si="139"/>
        <v>-15.682904315570353</v>
      </c>
    </row>
    <row r="54" spans="1:98" x14ac:dyDescent="0.2">
      <c r="A54" t="str">
        <f t="shared" si="103"/>
        <v>34 Culture, media and sports occupations</v>
      </c>
      <c r="B54" s="18">
        <f t="shared" si="104"/>
        <v>1.6896100238222622</v>
      </c>
      <c r="C54" s="18">
        <f t="shared" si="104"/>
        <v>1.7711584034152874</v>
      </c>
      <c r="D54" s="18">
        <f t="shared" si="104"/>
        <v>1.78056386501441</v>
      </c>
      <c r="E54" s="18">
        <f t="shared" si="104"/>
        <v>1.7047840711232911</v>
      </c>
      <c r="F54" s="18">
        <f t="shared" si="104"/>
        <v>1.6717074375345495</v>
      </c>
      <c r="H54" s="68">
        <f t="shared" si="105"/>
        <v>41.422785176547116</v>
      </c>
      <c r="I54" s="69">
        <f t="shared" si="106"/>
        <v>64.903267292579542</v>
      </c>
      <c r="J54" s="69">
        <f t="shared" si="107"/>
        <v>106.32605246912665</v>
      </c>
      <c r="L54" t="str">
        <f t="shared" si="140"/>
        <v>34 Culture, media and sports occupations</v>
      </c>
      <c r="M54" s="18">
        <f t="shared" si="108"/>
        <v>4.0615578833207486</v>
      </c>
      <c r="N54" s="18">
        <f t="shared" si="108"/>
        <v>3.5300248530450147</v>
      </c>
      <c r="O54" s="18">
        <f t="shared" si="108"/>
        <v>3.8061210208513803</v>
      </c>
      <c r="P54" s="18">
        <f t="shared" si="108"/>
        <v>3.696061148056101</v>
      </c>
      <c r="Q54" s="18">
        <f t="shared" si="108"/>
        <v>3.7497255171497961</v>
      </c>
      <c r="S54" s="68">
        <f t="shared" si="109"/>
        <v>48.255138112797646</v>
      </c>
      <c r="T54" s="69">
        <f t="shared" si="110"/>
        <v>64.490782434956586</v>
      </c>
      <c r="U54" s="69">
        <f t="shared" si="111"/>
        <v>112.74592054775422</v>
      </c>
      <c r="W54" t="str">
        <f t="shared" si="141"/>
        <v>34 Culture, media and sports occupations</v>
      </c>
      <c r="X54" s="18">
        <f t="shared" si="112"/>
        <v>4.3251734325897342</v>
      </c>
      <c r="Y54" s="18">
        <f t="shared" si="112"/>
        <v>3.7346966455279142</v>
      </c>
      <c r="Z54" s="18">
        <f t="shared" si="112"/>
        <v>3.7078078196389086</v>
      </c>
      <c r="AA54" s="18">
        <f t="shared" si="112"/>
        <v>3.4949717932941491</v>
      </c>
      <c r="AB54" s="18">
        <f t="shared" si="112"/>
        <v>3.3297304535828807</v>
      </c>
      <c r="AD54" s="68">
        <f t="shared" si="113"/>
        <v>12.962746036415918</v>
      </c>
      <c r="AE54" s="69">
        <f t="shared" si="114"/>
        <v>51.131945447640057</v>
      </c>
      <c r="AF54" s="69">
        <f t="shared" si="115"/>
        <v>64.094691484055971</v>
      </c>
      <c r="AH54" t="str">
        <f t="shared" si="142"/>
        <v>34 Culture, media and sports occupations</v>
      </c>
      <c r="AI54" s="18">
        <f t="shared" si="116"/>
        <v>1.6269542272010564</v>
      </c>
      <c r="AJ54" s="18">
        <f t="shared" si="116"/>
        <v>1.5662277397442441</v>
      </c>
      <c r="AK54" s="18">
        <f t="shared" si="116"/>
        <v>1.7650858001923144</v>
      </c>
      <c r="AL54" s="18">
        <f t="shared" si="116"/>
        <v>1.6735684288896899</v>
      </c>
      <c r="AM54" s="18">
        <f t="shared" si="116"/>
        <v>1.8505072058281526</v>
      </c>
      <c r="AO54" s="68">
        <f t="shared" si="117"/>
        <v>19.86679085019281</v>
      </c>
      <c r="AP54" s="69">
        <f t="shared" si="118"/>
        <v>47.401669029866149</v>
      </c>
      <c r="AQ54" s="69">
        <f t="shared" si="119"/>
        <v>67.268459880058955</v>
      </c>
      <c r="AS54" t="str">
        <f t="shared" si="143"/>
        <v>34 Culture, media and sports occupations</v>
      </c>
      <c r="AT54" s="18">
        <f t="shared" si="120"/>
        <v>2.4819801522447427</v>
      </c>
      <c r="AU54" s="18">
        <f t="shared" si="120"/>
        <v>2.0765541339869626</v>
      </c>
      <c r="AV54" s="18">
        <f t="shared" si="120"/>
        <v>1.9876644478724468</v>
      </c>
      <c r="AW54" s="18">
        <f t="shared" si="120"/>
        <v>1.7888644486696852</v>
      </c>
      <c r="AX54" s="18">
        <f t="shared" si="120"/>
        <v>1.5794523738473922</v>
      </c>
      <c r="AZ54" s="68">
        <f t="shared" si="121"/>
        <v>-5.248398252752323</v>
      </c>
      <c r="BA54" s="69">
        <f t="shared" si="122"/>
        <v>43.184408482697904</v>
      </c>
      <c r="BB54" s="69">
        <f t="shared" si="123"/>
        <v>37.93601022994558</v>
      </c>
      <c r="BD54" t="str">
        <f t="shared" si="144"/>
        <v>34 Culture, media and sports occupations</v>
      </c>
      <c r="BE54" s="18">
        <f t="shared" si="124"/>
        <v>1.6619720262503728</v>
      </c>
      <c r="BF54" s="18">
        <f t="shared" si="124"/>
        <v>1.3815824597221129</v>
      </c>
      <c r="BG54" s="18">
        <f t="shared" si="124"/>
        <v>1.4404411974484543</v>
      </c>
      <c r="BH54" s="18">
        <f t="shared" si="124"/>
        <v>1.3469702862144277</v>
      </c>
      <c r="BI54" s="18">
        <f t="shared" si="124"/>
        <v>1.3568050055565741</v>
      </c>
      <c r="BK54" s="68">
        <f t="shared" si="125"/>
        <v>-6.1504841092668681</v>
      </c>
      <c r="BL54" s="69">
        <f t="shared" si="126"/>
        <v>34.04105523842869</v>
      </c>
      <c r="BM54" s="69">
        <f t="shared" si="127"/>
        <v>27.890571129161824</v>
      </c>
      <c r="BO54" t="str">
        <f t="shared" si="145"/>
        <v>34 Culture, media and sports occupations</v>
      </c>
      <c r="BP54" s="18">
        <f t="shared" si="128"/>
        <v>1.0432270122713048</v>
      </c>
      <c r="BQ54" s="18">
        <f t="shared" si="128"/>
        <v>0.83182534311354928</v>
      </c>
      <c r="BR54" s="18">
        <f t="shared" si="128"/>
        <v>0.80491881449887581</v>
      </c>
      <c r="BS54" s="18">
        <f t="shared" si="128"/>
        <v>0.67409893889533845</v>
      </c>
      <c r="BT54" s="18">
        <f t="shared" si="128"/>
        <v>0.49708525184974323</v>
      </c>
      <c r="BV54" s="68">
        <f t="shared" si="129"/>
        <v>-48.043573806538795</v>
      </c>
      <c r="BW54" s="69">
        <f t="shared" si="130"/>
        <v>27.716960692497871</v>
      </c>
      <c r="BX54" s="69">
        <f t="shared" si="131"/>
        <v>-20.326613114040921</v>
      </c>
      <c r="BZ54" t="str">
        <f t="shared" si="146"/>
        <v>34 Culture, media and sports occupations</v>
      </c>
      <c r="CA54" s="18">
        <f t="shared" si="132"/>
        <v>1.124232651070203</v>
      </c>
      <c r="CB54" s="18">
        <f t="shared" si="132"/>
        <v>1.0197650324434038</v>
      </c>
      <c r="CC54" s="18">
        <f t="shared" si="132"/>
        <v>1.0504653824126255</v>
      </c>
      <c r="CD54" s="18">
        <f t="shared" si="132"/>
        <v>1.0088455762230191</v>
      </c>
      <c r="CE54" s="18">
        <f t="shared" si="132"/>
        <v>0.98845531776921824</v>
      </c>
      <c r="CG54" s="68">
        <f t="shared" si="133"/>
        <v>-40.116628368885529</v>
      </c>
      <c r="CH54" s="69">
        <f t="shared" si="134"/>
        <v>29.364455004157218</v>
      </c>
      <c r="CI54" s="69">
        <f t="shared" si="135"/>
        <v>-10.752173364728305</v>
      </c>
      <c r="CK54" t="str">
        <f t="shared" si="147"/>
        <v>34 Culture, media and sports occupations</v>
      </c>
      <c r="CL54" s="18">
        <f t="shared" si="136"/>
        <v>0.97069621342178114</v>
      </c>
      <c r="CM54" s="18">
        <f t="shared" si="136"/>
        <v>1.0517135705828498</v>
      </c>
      <c r="CN54" s="18">
        <f t="shared" si="136"/>
        <v>1.1501135038126307</v>
      </c>
      <c r="CO54" s="18">
        <f t="shared" si="136"/>
        <v>1.474802728451472</v>
      </c>
      <c r="CP54" s="18">
        <f t="shared" si="136"/>
        <v>2.1810691439043848</v>
      </c>
      <c r="CR54" s="68">
        <f t="shared" si="137"/>
        <v>76.817462684343781</v>
      </c>
      <c r="CS54" s="69">
        <f t="shared" si="138"/>
        <v>40.810123390365291</v>
      </c>
      <c r="CT54" s="69">
        <f t="shared" si="139"/>
        <v>117.62758607470907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5.9575202643288421</v>
      </c>
      <c r="C55" s="18">
        <f t="shared" si="148"/>
        <v>5.7409155361029089</v>
      </c>
      <c r="D55" s="18">
        <f t="shared" si="148"/>
        <v>6.2301314639759848</v>
      </c>
      <c r="E55" s="18">
        <f t="shared" si="148"/>
        <v>6.021838157189972</v>
      </c>
      <c r="F55" s="18">
        <f t="shared" si="148"/>
        <v>6.178377398724832</v>
      </c>
      <c r="H55" s="68">
        <f t="shared" si="105"/>
        <v>49.380493203986937</v>
      </c>
      <c r="I55" s="69">
        <f t="shared" si="106"/>
        <v>60.118299484307414</v>
      </c>
      <c r="J55" s="69">
        <f t="shared" si="107"/>
        <v>109.49879268829434</v>
      </c>
      <c r="L55" t="str">
        <f t="shared" si="140"/>
        <v>35 Business and public service associate professionals</v>
      </c>
      <c r="M55" s="18">
        <f t="shared" ref="M55:Q64" si="149">M18/M$35*100</f>
        <v>8.6096192189359364</v>
      </c>
      <c r="N55" s="18">
        <f t="shared" si="149"/>
        <v>8.4838456476412407</v>
      </c>
      <c r="O55" s="18">
        <f t="shared" si="149"/>
        <v>8.5438267934571535</v>
      </c>
      <c r="P55" s="18">
        <f t="shared" si="149"/>
        <v>8.0187189465319975</v>
      </c>
      <c r="Q55" s="18">
        <f t="shared" si="149"/>
        <v>7.7232059160863411</v>
      </c>
      <c r="S55" s="68">
        <f t="shared" si="109"/>
        <v>36.031049090687262</v>
      </c>
      <c r="T55" s="69">
        <f t="shared" si="110"/>
        <v>58.000670420740619</v>
      </c>
      <c r="U55" s="69">
        <f t="shared" si="111"/>
        <v>94.031719511427866</v>
      </c>
      <c r="W55" t="str">
        <f t="shared" si="141"/>
        <v>35 Business and public service associate professionals</v>
      </c>
      <c r="X55" s="18">
        <f t="shared" ref="X55:AB64" si="150">X18/X$35*100</f>
        <v>9.0818230223122498</v>
      </c>
      <c r="Y55" s="18">
        <f t="shared" si="150"/>
        <v>8.8350947057401896</v>
      </c>
      <c r="Z55" s="18">
        <f t="shared" si="150"/>
        <v>8.9348301134182204</v>
      </c>
      <c r="AA55" s="18">
        <f t="shared" si="150"/>
        <v>8.1738859691191248</v>
      </c>
      <c r="AB55" s="18">
        <f t="shared" si="150"/>
        <v>7.5618231364649109</v>
      </c>
      <c r="AD55" s="68">
        <f t="shared" si="113"/>
        <v>6.4592972989480986</v>
      </c>
      <c r="AE55" s="69">
        <f t="shared" si="114"/>
        <v>51.05720951709516</v>
      </c>
      <c r="AF55" s="69">
        <f t="shared" si="115"/>
        <v>57.516506816043254</v>
      </c>
      <c r="AH55" t="str">
        <f t="shared" si="142"/>
        <v>35 Business and public service associate professionals</v>
      </c>
      <c r="AI55" s="18">
        <f t="shared" ref="AI55:AM64" si="151">AI18/AI$35*100</f>
        <v>8.0874031191516167</v>
      </c>
      <c r="AJ55" s="18">
        <f t="shared" si="151"/>
        <v>8.4164491243488833</v>
      </c>
      <c r="AK55" s="18">
        <f t="shared" si="151"/>
        <v>8.7953560543417115</v>
      </c>
      <c r="AL55" s="18">
        <f t="shared" si="151"/>
        <v>8.4878930186431933</v>
      </c>
      <c r="AM55" s="18">
        <f t="shared" si="151"/>
        <v>8.4105326567550716</v>
      </c>
      <c r="AO55" s="68">
        <f t="shared" si="117"/>
        <v>9.3311698247251265</v>
      </c>
      <c r="AP55" s="69">
        <f t="shared" si="118"/>
        <v>49.590616796522887</v>
      </c>
      <c r="AQ55" s="69">
        <f t="shared" si="119"/>
        <v>58.921786621248017</v>
      </c>
      <c r="AS55" t="str">
        <f t="shared" si="143"/>
        <v>35 Business and public service associate professionals</v>
      </c>
      <c r="AT55" s="18">
        <f t="shared" ref="AT55:AX64" si="152">AT18/AT$35*100</f>
        <v>7.6817799312478039</v>
      </c>
      <c r="AU55" s="18">
        <f t="shared" si="152"/>
        <v>7.5130974581256202</v>
      </c>
      <c r="AV55" s="18">
        <f t="shared" si="152"/>
        <v>7.678805742604025</v>
      </c>
      <c r="AW55" s="18">
        <f t="shared" si="152"/>
        <v>7.1685355169480367</v>
      </c>
      <c r="AX55" s="18">
        <f t="shared" si="152"/>
        <v>6.8834318267874286</v>
      </c>
      <c r="AZ55" s="68">
        <f t="shared" si="121"/>
        <v>6.8893484423046703</v>
      </c>
      <c r="BA55" s="69">
        <f t="shared" si="122"/>
        <v>48.227287447585894</v>
      </c>
      <c r="BB55" s="69">
        <f t="shared" si="123"/>
        <v>55.116635889890567</v>
      </c>
      <c r="BD55" t="str">
        <f t="shared" si="144"/>
        <v>35 Business and public service associate professionals</v>
      </c>
      <c r="BE55" s="18">
        <f t="shared" ref="BE55:BI64" si="153">BE18/BE$35*100</f>
        <v>6.0545034032446017</v>
      </c>
      <c r="BF55" s="18">
        <f t="shared" si="153"/>
        <v>6.0223108282773046</v>
      </c>
      <c r="BG55" s="18">
        <f t="shared" si="153"/>
        <v>6.4219921637593975</v>
      </c>
      <c r="BH55" s="18">
        <f t="shared" si="153"/>
        <v>5.8413227193542134</v>
      </c>
      <c r="BI55" s="18">
        <f t="shared" si="153"/>
        <v>5.6643730275355288</v>
      </c>
      <c r="BK55" s="68">
        <f t="shared" si="125"/>
        <v>-12.11956289954086</v>
      </c>
      <c r="BL55" s="69">
        <f t="shared" si="126"/>
        <v>38.953466755028188</v>
      </c>
      <c r="BM55" s="69">
        <f t="shared" si="127"/>
        <v>26.833903855487328</v>
      </c>
      <c r="BO55" t="str">
        <f t="shared" si="145"/>
        <v>35 Business and public service associate professionals</v>
      </c>
      <c r="BP55" s="18">
        <f t="shared" ref="BP55:BT64" si="154">BP18/BP$35*100</f>
        <v>5.0927144103133513</v>
      </c>
      <c r="BQ55" s="18">
        <f t="shared" si="154"/>
        <v>5.1075205965018755</v>
      </c>
      <c r="BR55" s="18">
        <f t="shared" si="154"/>
        <v>5.3933301440045618</v>
      </c>
      <c r="BS55" s="18">
        <f t="shared" si="154"/>
        <v>4.8995227019818381</v>
      </c>
      <c r="BT55" s="18">
        <f t="shared" si="154"/>
        <v>4.7226394139158776</v>
      </c>
      <c r="BV55" s="68">
        <f t="shared" si="129"/>
        <v>-26.330409984681392</v>
      </c>
      <c r="BW55" s="69">
        <f t="shared" si="130"/>
        <v>32.945339296477414</v>
      </c>
      <c r="BX55" s="69">
        <f t="shared" si="131"/>
        <v>6.6149293117960255</v>
      </c>
      <c r="BZ55" t="str">
        <f t="shared" si="146"/>
        <v>35 Business and public service associate professionals</v>
      </c>
      <c r="CA55" s="18">
        <f t="shared" ref="CA55:CE64" si="155">CA18/CA$35*100</f>
        <v>4.4563041731024384</v>
      </c>
      <c r="CB55" s="18">
        <f t="shared" si="155"/>
        <v>4.5176644246189985</v>
      </c>
      <c r="CC55" s="18">
        <f t="shared" si="155"/>
        <v>4.7630886929332794</v>
      </c>
      <c r="CD55" s="18">
        <f t="shared" si="155"/>
        <v>4.3709768621326575</v>
      </c>
      <c r="CE55" s="18">
        <f t="shared" si="155"/>
        <v>3.9757774373616552</v>
      </c>
      <c r="CG55" s="68">
        <f t="shared" si="133"/>
        <v>-46.879232205296141</v>
      </c>
      <c r="CH55" s="69">
        <f t="shared" si="134"/>
        <v>26.752872194638851</v>
      </c>
      <c r="CI55" s="69">
        <f t="shared" si="135"/>
        <v>-20.12636001065729</v>
      </c>
      <c r="CK55" t="str">
        <f t="shared" si="147"/>
        <v>35 Business and public service associate professionals</v>
      </c>
      <c r="CL55" s="18">
        <f t="shared" ref="CL55:CP64" si="156">CL18/CL$35*100</f>
        <v>2.6349676235819626</v>
      </c>
      <c r="CM55" s="18">
        <f t="shared" si="156"/>
        <v>2.9489540226893523</v>
      </c>
      <c r="CN55" s="18">
        <f t="shared" si="156"/>
        <v>3.3942422279399773</v>
      </c>
      <c r="CO55" s="18">
        <f t="shared" si="156"/>
        <v>3.8696390267542951</v>
      </c>
      <c r="CP55" s="18">
        <f t="shared" si="156"/>
        <v>5.6706122570626105</v>
      </c>
      <c r="CR55" s="68">
        <f t="shared" si="137"/>
        <v>55.769900738585484</v>
      </c>
      <c r="CS55" s="69">
        <f t="shared" si="138"/>
        <v>35.946201518413723</v>
      </c>
      <c r="CT55" s="69">
        <f t="shared" si="139"/>
        <v>91.716102256999207</v>
      </c>
    </row>
    <row r="56" spans="1:98" x14ac:dyDescent="0.2">
      <c r="A56" t="str">
        <f t="shared" si="103"/>
        <v>41 Administrative occupations</v>
      </c>
      <c r="B56" s="18">
        <f t="shared" si="148"/>
        <v>3.1660697417020116</v>
      </c>
      <c r="C56" s="18">
        <f t="shared" si="148"/>
        <v>2.9009054999742063</v>
      </c>
      <c r="D56" s="18">
        <f t="shared" si="148"/>
        <v>3.2871742102516941</v>
      </c>
      <c r="E56" s="18">
        <f t="shared" si="148"/>
        <v>3.254649669087196</v>
      </c>
      <c r="F56" s="18">
        <f t="shared" si="148"/>
        <v>3.4942158494166757</v>
      </c>
      <c r="H56" s="68">
        <f t="shared" si="105"/>
        <v>60.119297166907991</v>
      </c>
      <c r="I56" s="69">
        <f t="shared" si="106"/>
        <v>68.400704503694726</v>
      </c>
      <c r="J56" s="69">
        <f t="shared" si="107"/>
        <v>128.52000167060274</v>
      </c>
      <c r="L56" t="str">
        <f t="shared" si="140"/>
        <v>41 Administrative occupations</v>
      </c>
      <c r="M56" s="18">
        <f t="shared" si="149"/>
        <v>5.1641389239706017</v>
      </c>
      <c r="N56" s="18">
        <f t="shared" si="149"/>
        <v>4.9336543174126843</v>
      </c>
      <c r="O56" s="18">
        <f t="shared" si="149"/>
        <v>5.0217116257579759</v>
      </c>
      <c r="P56" s="18">
        <f t="shared" si="149"/>
        <v>4.8171446441288577</v>
      </c>
      <c r="Q56" s="18">
        <f t="shared" si="149"/>
        <v>4.840471257791167</v>
      </c>
      <c r="S56" s="68">
        <f t="shared" si="109"/>
        <v>45.053677851215255</v>
      </c>
      <c r="T56" s="69">
        <f t="shared" si="110"/>
        <v>65.535641998764689</v>
      </c>
      <c r="U56" s="69">
        <f t="shared" si="111"/>
        <v>110.58931984997993</v>
      </c>
      <c r="W56" t="str">
        <f t="shared" si="141"/>
        <v>41 Administrative occupations</v>
      </c>
      <c r="X56" s="18">
        <f t="shared" si="150"/>
        <v>8.0298529490423363</v>
      </c>
      <c r="Y56" s="18">
        <f t="shared" si="150"/>
        <v>7.6472095748623179</v>
      </c>
      <c r="Z56" s="18">
        <f t="shared" si="150"/>
        <v>7.9976088047303699</v>
      </c>
      <c r="AA56" s="18">
        <f t="shared" si="150"/>
        <v>7.6047284166183688</v>
      </c>
      <c r="AB56" s="18">
        <f t="shared" si="150"/>
        <v>7.5458338076232616</v>
      </c>
      <c r="AD56" s="68">
        <f t="shared" si="113"/>
        <v>18.683530732844314</v>
      </c>
      <c r="AE56" s="69">
        <f t="shared" si="114"/>
        <v>59.546221166512993</v>
      </c>
      <c r="AF56" s="69">
        <f t="shared" si="115"/>
        <v>78.229751899357311</v>
      </c>
      <c r="AH56" t="str">
        <f t="shared" si="142"/>
        <v>41 Administrative occupations</v>
      </c>
      <c r="AI56" s="18">
        <f t="shared" si="151"/>
        <v>10.281971529682291</v>
      </c>
      <c r="AJ56" s="18">
        <f t="shared" si="151"/>
        <v>10.539478872753726</v>
      </c>
      <c r="AK56" s="18">
        <f t="shared" si="151"/>
        <v>11.27227511535439</v>
      </c>
      <c r="AL56" s="18">
        <f t="shared" si="151"/>
        <v>11.210715141234383</v>
      </c>
      <c r="AM56" s="18">
        <f t="shared" si="151"/>
        <v>11.266238810582577</v>
      </c>
      <c r="AO56" s="68">
        <f t="shared" si="117"/>
        <v>14.272385023607557</v>
      </c>
      <c r="AP56" s="69">
        <f t="shared" si="118"/>
        <v>61.15779961796931</v>
      </c>
      <c r="AQ56" s="69">
        <f t="shared" si="119"/>
        <v>75.430184641576858</v>
      </c>
      <c r="AS56" t="str">
        <f t="shared" si="143"/>
        <v>41 Administrative occupations</v>
      </c>
      <c r="AT56" s="18">
        <f t="shared" si="152"/>
        <v>9.7613634288830671</v>
      </c>
      <c r="AU56" s="18">
        <f t="shared" si="152"/>
        <v>9.3316420045729789</v>
      </c>
      <c r="AV56" s="18">
        <f t="shared" si="152"/>
        <v>9.8660975780157738</v>
      </c>
      <c r="AW56" s="18">
        <f t="shared" si="152"/>
        <v>9.1711368443331338</v>
      </c>
      <c r="AX56" s="18">
        <f t="shared" si="152"/>
        <v>9.0151704129600443</v>
      </c>
      <c r="AZ56" s="68">
        <f t="shared" si="121"/>
        <v>8.9561200160109617</v>
      </c>
      <c r="BA56" s="69">
        <f t="shared" si="122"/>
        <v>55.243178749556662</v>
      </c>
      <c r="BB56" s="69">
        <f t="shared" si="123"/>
        <v>64.199298765567619</v>
      </c>
      <c r="BD56" t="str">
        <f t="shared" si="144"/>
        <v>41 Administrative occupations</v>
      </c>
      <c r="BE56" s="18">
        <f t="shared" si="153"/>
        <v>8.9139375131010912</v>
      </c>
      <c r="BF56" s="18">
        <f t="shared" si="153"/>
        <v>8.3175562894914759</v>
      </c>
      <c r="BG56" s="18">
        <f t="shared" si="153"/>
        <v>8.7517310157623598</v>
      </c>
      <c r="BH56" s="18">
        <f t="shared" si="153"/>
        <v>7.4875106535044784</v>
      </c>
      <c r="BI56" s="18">
        <f t="shared" si="153"/>
        <v>5.5990289307441916</v>
      </c>
      <c r="BK56" s="68">
        <f t="shared" si="125"/>
        <v>-36.257530632930141</v>
      </c>
      <c r="BL56" s="69">
        <f t="shared" si="126"/>
        <v>39.185100164966265</v>
      </c>
      <c r="BM56" s="69">
        <f t="shared" si="127"/>
        <v>2.9275695320361228</v>
      </c>
      <c r="BO56" t="str">
        <f t="shared" si="145"/>
        <v>41 Administrative occupations</v>
      </c>
      <c r="BP56" s="18">
        <f t="shared" si="154"/>
        <v>10.368903092906701</v>
      </c>
      <c r="BQ56" s="18">
        <f t="shared" si="154"/>
        <v>9.1106810009893273</v>
      </c>
      <c r="BR56" s="18">
        <f t="shared" si="154"/>
        <v>9.9853633728955096</v>
      </c>
      <c r="BS56" s="18">
        <f t="shared" si="154"/>
        <v>8.4278082593440349</v>
      </c>
      <c r="BT56" s="18">
        <f t="shared" si="154"/>
        <v>6.3623492336751326</v>
      </c>
      <c r="BV56" s="68">
        <f t="shared" si="129"/>
        <v>-46.393913624820328</v>
      </c>
      <c r="BW56" s="69">
        <f t="shared" si="130"/>
        <v>31.402304328842224</v>
      </c>
      <c r="BX56" s="69">
        <f t="shared" si="131"/>
        <v>-14.991609295978106</v>
      </c>
      <c r="BZ56" t="str">
        <f t="shared" si="146"/>
        <v>41 Administrative occupations</v>
      </c>
      <c r="CA56" s="18">
        <f t="shared" si="155"/>
        <v>8.5280610761815083</v>
      </c>
      <c r="CB56" s="18">
        <f t="shared" si="155"/>
        <v>8.2646316780279108</v>
      </c>
      <c r="CC56" s="18">
        <f t="shared" si="155"/>
        <v>8.1280681164535178</v>
      </c>
      <c r="CD56" s="18">
        <f t="shared" si="155"/>
        <v>5.9457955878247084</v>
      </c>
      <c r="CE56" s="18">
        <f t="shared" si="155"/>
        <v>2.9233784432961789</v>
      </c>
      <c r="CG56" s="68">
        <f t="shared" si="133"/>
        <v>-77.11090334599929</v>
      </c>
      <c r="CH56" s="69">
        <f t="shared" si="134"/>
        <v>20.845307974327511</v>
      </c>
      <c r="CI56" s="69">
        <f t="shared" si="135"/>
        <v>-56.265595371671786</v>
      </c>
      <c r="CK56" t="str">
        <f t="shared" si="147"/>
        <v>41 Administrative occupations</v>
      </c>
      <c r="CL56" s="18">
        <f t="shared" si="156"/>
        <v>5.0925536340402111</v>
      </c>
      <c r="CM56" s="18">
        <f t="shared" si="156"/>
        <v>5.2534549212164903</v>
      </c>
      <c r="CN56" s="18">
        <f t="shared" si="156"/>
        <v>5.677542990286228</v>
      </c>
      <c r="CO56" s="18">
        <f t="shared" si="156"/>
        <v>4.4075572509387149</v>
      </c>
      <c r="CP56" s="18">
        <f t="shared" si="156"/>
        <v>4.1085592652753409</v>
      </c>
      <c r="CR56" s="68">
        <f t="shared" si="137"/>
        <v>-32.527694865147595</v>
      </c>
      <c r="CS56" s="69">
        <f t="shared" si="138"/>
        <v>20.599372220593512</v>
      </c>
      <c r="CT56" s="69">
        <f t="shared" si="139"/>
        <v>-11.928322644554079</v>
      </c>
    </row>
    <row r="57" spans="1:98" x14ac:dyDescent="0.2">
      <c r="A57" t="str">
        <f t="shared" si="103"/>
        <v>42 Secretarial and related occupations</v>
      </c>
      <c r="B57" s="18">
        <f t="shared" si="148"/>
        <v>0.34780184511251189</v>
      </c>
      <c r="C57" s="18">
        <f t="shared" si="148"/>
        <v>0.36556865448960968</v>
      </c>
      <c r="D57" s="18">
        <f t="shared" si="148"/>
        <v>0.34591736083890084</v>
      </c>
      <c r="E57" s="18">
        <f t="shared" si="148"/>
        <v>0.47949856313234607</v>
      </c>
      <c r="F57" s="18">
        <f t="shared" si="148"/>
        <v>0.69819657656739142</v>
      </c>
      <c r="H57" s="68">
        <f t="shared" si="105"/>
        <v>204.03390876886886</v>
      </c>
      <c r="I57" s="69">
        <f t="shared" si="106"/>
        <v>131.09944849812635</v>
      </c>
      <c r="J57" s="69">
        <f t="shared" si="107"/>
        <v>335.13335726699523</v>
      </c>
      <c r="L57" t="str">
        <f t="shared" si="140"/>
        <v>42 Secretarial and related occupations</v>
      </c>
      <c r="M57" s="18">
        <f t="shared" si="149"/>
        <v>1.0604986341622615</v>
      </c>
      <c r="N57" s="18">
        <f t="shared" si="149"/>
        <v>0.97215705452686418</v>
      </c>
      <c r="O57" s="18">
        <f t="shared" si="149"/>
        <v>0.94314997977652548</v>
      </c>
      <c r="P57" s="18">
        <f t="shared" si="149"/>
        <v>1.2355639119153601</v>
      </c>
      <c r="Q57" s="18">
        <f t="shared" si="149"/>
        <v>1.204823077242424</v>
      </c>
      <c r="S57" s="68">
        <f t="shared" si="109"/>
        <v>92.236294435001781</v>
      </c>
      <c r="T57" s="69">
        <f t="shared" si="110"/>
        <v>94.240345331961521</v>
      </c>
      <c r="U57" s="69">
        <f t="shared" si="111"/>
        <v>186.4766397669633</v>
      </c>
      <c r="W57" t="str">
        <f t="shared" si="141"/>
        <v>42 Secretarial and related occupations</v>
      </c>
      <c r="X57" s="18">
        <f t="shared" si="150"/>
        <v>1.7190098131264209</v>
      </c>
      <c r="Y57" s="18">
        <f t="shared" si="150"/>
        <v>1.5625050544335748</v>
      </c>
      <c r="Z57" s="18">
        <f t="shared" si="150"/>
        <v>1.6011009988903595</v>
      </c>
      <c r="AA57" s="18">
        <f t="shared" si="150"/>
        <v>2.1337731499595987</v>
      </c>
      <c r="AB57" s="18">
        <f t="shared" si="150"/>
        <v>2.8042388076211329</v>
      </c>
      <c r="AD57" s="68">
        <f t="shared" si="113"/>
        <v>120.31275723817976</v>
      </c>
      <c r="AE57" s="69">
        <f t="shared" si="114"/>
        <v>98.607242856436102</v>
      </c>
      <c r="AF57" s="69">
        <f t="shared" si="115"/>
        <v>218.92000009461589</v>
      </c>
      <c r="AH57" t="str">
        <f t="shared" si="142"/>
        <v>42 Secretarial and related occupations</v>
      </c>
      <c r="AI57" s="18">
        <f t="shared" si="151"/>
        <v>2.9588326924643247</v>
      </c>
      <c r="AJ57" s="18">
        <f t="shared" si="151"/>
        <v>2.8556065120595218</v>
      </c>
      <c r="AK57" s="18">
        <f t="shared" si="151"/>
        <v>2.9704323716215804</v>
      </c>
      <c r="AL57" s="18">
        <f t="shared" si="151"/>
        <v>3.9758987859634636</v>
      </c>
      <c r="AM57" s="18">
        <f t="shared" si="151"/>
        <v>4.397953467648346</v>
      </c>
      <c r="AO57" s="68">
        <f t="shared" si="117"/>
        <v>69.279699612997049</v>
      </c>
      <c r="AP57" s="69">
        <f t="shared" si="118"/>
        <v>84.390280354308757</v>
      </c>
      <c r="AQ57" s="69">
        <f t="shared" si="119"/>
        <v>153.66997996730578</v>
      </c>
      <c r="AS57" t="str">
        <f t="shared" si="143"/>
        <v>42 Secretarial and related occupations</v>
      </c>
      <c r="AT57" s="18">
        <f t="shared" si="152"/>
        <v>2.3774037094293452</v>
      </c>
      <c r="AU57" s="18">
        <f t="shared" si="152"/>
        <v>2.0966556241434691</v>
      </c>
      <c r="AV57" s="18">
        <f t="shared" si="152"/>
        <v>2.1392394163998136</v>
      </c>
      <c r="AW57" s="18">
        <f t="shared" si="152"/>
        <v>2.6386948288577545</v>
      </c>
      <c r="AX57" s="18">
        <f t="shared" si="152"/>
        <v>2.424200143927004</v>
      </c>
      <c r="AZ57" s="68">
        <f t="shared" si="121"/>
        <v>35.12390135306299</v>
      </c>
      <c r="BA57" s="69">
        <f t="shared" si="122"/>
        <v>72.167949775553822</v>
      </c>
      <c r="BB57" s="69">
        <f t="shared" si="123"/>
        <v>107.29185112861681</v>
      </c>
      <c r="BD57" t="str">
        <f t="shared" si="144"/>
        <v>42 Secretarial and related occupations</v>
      </c>
      <c r="BE57" s="18">
        <f t="shared" si="153"/>
        <v>2.4335046243879419</v>
      </c>
      <c r="BF57" s="18">
        <f t="shared" si="153"/>
        <v>2.1996974075049427</v>
      </c>
      <c r="BG57" s="18">
        <f t="shared" si="153"/>
        <v>2.2007583189352196</v>
      </c>
      <c r="BH57" s="18">
        <f t="shared" si="153"/>
        <v>2.3407243782279874</v>
      </c>
      <c r="BI57" s="18">
        <f t="shared" si="153"/>
        <v>0.5345737013966374</v>
      </c>
      <c r="BK57" s="68">
        <f t="shared" si="125"/>
        <v>-75.798327986346678</v>
      </c>
      <c r="BL57" s="69">
        <f t="shared" si="126"/>
        <v>37.91085609090689</v>
      </c>
      <c r="BM57" s="69">
        <f t="shared" si="127"/>
        <v>-37.887471895439788</v>
      </c>
      <c r="BO57" t="str">
        <f t="shared" si="145"/>
        <v>42 Secretarial and related occupations</v>
      </c>
      <c r="BP57" s="18">
        <f t="shared" si="154"/>
        <v>3.3601075510626042</v>
      </c>
      <c r="BQ57" s="18">
        <f t="shared" si="154"/>
        <v>2.5527131701724648</v>
      </c>
      <c r="BR57" s="18">
        <f t="shared" si="154"/>
        <v>2.7025247721089216</v>
      </c>
      <c r="BS57" s="18">
        <f t="shared" si="154"/>
        <v>2.2667068432891422</v>
      </c>
      <c r="BT57" s="18">
        <f t="shared" si="154"/>
        <v>0.57043134415199703</v>
      </c>
      <c r="BV57" s="68">
        <f t="shared" si="129"/>
        <v>-82.241995200105293</v>
      </c>
      <c r="BW57" s="69">
        <f t="shared" si="130"/>
        <v>27.011937939616914</v>
      </c>
      <c r="BX57" s="69">
        <f t="shared" si="131"/>
        <v>-55.230057260488387</v>
      </c>
      <c r="BZ57" t="str">
        <f t="shared" si="146"/>
        <v>42 Secretarial and related occupations</v>
      </c>
      <c r="CA57" s="18">
        <f t="shared" si="155"/>
        <v>3.8462541769692065</v>
      </c>
      <c r="CB57" s="18">
        <f t="shared" si="155"/>
        <v>3.7276503163212062</v>
      </c>
      <c r="CC57" s="18">
        <f t="shared" si="155"/>
        <v>3.5085219522954314</v>
      </c>
      <c r="CD57" s="18">
        <f t="shared" si="155"/>
        <v>1.6806315190095868</v>
      </c>
      <c r="CE57" s="18">
        <f t="shared" si="155"/>
        <v>0.26434158291128051</v>
      </c>
      <c r="CG57" s="68">
        <f t="shared" si="133"/>
        <v>-95.205180802719042</v>
      </c>
      <c r="CH57" s="69">
        <f t="shared" si="134"/>
        <v>16.503689488555022</v>
      </c>
      <c r="CI57" s="69">
        <f t="shared" si="135"/>
        <v>-78.701491314164031</v>
      </c>
      <c r="CK57" t="str">
        <f t="shared" si="147"/>
        <v>42 Secretarial and related occupations</v>
      </c>
      <c r="CL57" s="18">
        <f t="shared" si="156"/>
        <v>2.3687620274165622</v>
      </c>
      <c r="CM57" s="18">
        <f t="shared" si="156"/>
        <v>2.4678941834834363</v>
      </c>
      <c r="CN57" s="18">
        <f t="shared" si="156"/>
        <v>2.666368734209732</v>
      </c>
      <c r="CO57" s="18">
        <f t="shared" si="156"/>
        <v>2.4924508953904474</v>
      </c>
      <c r="CP57" s="18">
        <f t="shared" si="156"/>
        <v>1.6118259672896071</v>
      </c>
      <c r="CR57" s="68">
        <f t="shared" si="137"/>
        <v>-43.636965977014682</v>
      </c>
      <c r="CS57" s="69">
        <f t="shared" si="138"/>
        <v>27.367533070315709</v>
      </c>
      <c r="CT57" s="69">
        <f t="shared" si="139"/>
        <v>-16.269432906698977</v>
      </c>
    </row>
    <row r="58" spans="1:98" x14ac:dyDescent="0.2">
      <c r="A58" t="str">
        <f t="shared" si="103"/>
        <v>51 Skilled agricultural and related trades</v>
      </c>
      <c r="B58" s="18">
        <f t="shared" si="148"/>
        <v>0.28887653470603331</v>
      </c>
      <c r="C58" s="18">
        <f t="shared" si="148"/>
        <v>0.27407711353463454</v>
      </c>
      <c r="D58" s="18">
        <f t="shared" si="148"/>
        <v>0.28639088763227133</v>
      </c>
      <c r="E58" s="18">
        <f t="shared" si="148"/>
        <v>0.30012972201199334</v>
      </c>
      <c r="F58" s="18">
        <f t="shared" si="148"/>
        <v>0.29274450211648506</v>
      </c>
      <c r="H58" s="68">
        <f t="shared" si="105"/>
        <v>53.973584009840373</v>
      </c>
      <c r="I58" s="69">
        <f t="shared" si="106"/>
        <v>93.450431221925925</v>
      </c>
      <c r="J58" s="69">
        <f t="shared" si="107"/>
        <v>147.4240152317663</v>
      </c>
      <c r="L58" t="str">
        <f t="shared" si="140"/>
        <v>51 Skilled agricultural and related trades</v>
      </c>
      <c r="M58" s="18">
        <f t="shared" si="149"/>
        <v>0.2357165378766081</v>
      </c>
      <c r="N58" s="18">
        <f t="shared" si="149"/>
        <v>0.23296699118571881</v>
      </c>
      <c r="O58" s="18">
        <f t="shared" si="149"/>
        <v>0.18208732270536976</v>
      </c>
      <c r="P58" s="18">
        <f t="shared" si="149"/>
        <v>0.1701216891976717</v>
      </c>
      <c r="Q58" s="18">
        <f t="shared" si="149"/>
        <v>0.18041872415547391</v>
      </c>
      <c r="S58" s="68">
        <f t="shared" si="109"/>
        <v>49.105878443058678</v>
      </c>
      <c r="T58" s="69">
        <f t="shared" si="110"/>
        <v>69.279640115062321</v>
      </c>
      <c r="U58" s="69">
        <f t="shared" si="111"/>
        <v>118.38551855812101</v>
      </c>
      <c r="W58" t="str">
        <f t="shared" si="141"/>
        <v>51 Skilled agricultural and related trades</v>
      </c>
      <c r="X58" s="18">
        <f t="shared" si="150"/>
        <v>0.8433346591612918</v>
      </c>
      <c r="Y58" s="18">
        <f t="shared" si="150"/>
        <v>0.83250888878619189</v>
      </c>
      <c r="Z58" s="18">
        <f t="shared" si="150"/>
        <v>0.87443459664245227</v>
      </c>
      <c r="AA58" s="18">
        <f t="shared" si="150"/>
        <v>0.95450706310204902</v>
      </c>
      <c r="AB58" s="18">
        <f t="shared" si="150"/>
        <v>1.1803190050004955</v>
      </c>
      <c r="AD58" s="68">
        <f t="shared" si="113"/>
        <v>69.791305314147067</v>
      </c>
      <c r="AE58" s="69">
        <f t="shared" si="114"/>
        <v>90.40336561653335</v>
      </c>
      <c r="AF58" s="69">
        <f t="shared" si="115"/>
        <v>160.19467093068042</v>
      </c>
      <c r="AH58" t="str">
        <f t="shared" si="142"/>
        <v>51 Skilled agricultural and related trades</v>
      </c>
      <c r="AI58" s="18">
        <f t="shared" si="151"/>
        <v>1.149004251756832</v>
      </c>
      <c r="AJ58" s="18">
        <f t="shared" si="151"/>
        <v>1.3384436990426563</v>
      </c>
      <c r="AK58" s="18">
        <f t="shared" si="151"/>
        <v>1.1264039428050443</v>
      </c>
      <c r="AL58" s="18">
        <f t="shared" si="151"/>
        <v>1.2759374342154639</v>
      </c>
      <c r="AM58" s="18">
        <f t="shared" si="151"/>
        <v>1.5077243407895904</v>
      </c>
      <c r="AO58" s="68">
        <f t="shared" si="117"/>
        <v>53.038853338516766</v>
      </c>
      <c r="AP58" s="69">
        <f t="shared" si="118"/>
        <v>90.861690223432191</v>
      </c>
      <c r="AQ58" s="69">
        <f t="shared" si="119"/>
        <v>143.90054356194895</v>
      </c>
      <c r="AS58" t="str">
        <f t="shared" si="143"/>
        <v>51 Skilled agricultural and related trades</v>
      </c>
      <c r="AT58" s="18">
        <f t="shared" si="152"/>
        <v>1.6997291087349888</v>
      </c>
      <c r="AU58" s="18">
        <f t="shared" si="152"/>
        <v>2.0981569338463633</v>
      </c>
      <c r="AV58" s="18">
        <f t="shared" si="152"/>
        <v>1.7220631231397037</v>
      </c>
      <c r="AW58" s="18">
        <f t="shared" si="152"/>
        <v>1.7687611075498284</v>
      </c>
      <c r="AX58" s="18">
        <f t="shared" si="152"/>
        <v>2.0683916594951985</v>
      </c>
      <c r="AZ58" s="68">
        <f t="shared" si="121"/>
        <v>43.2210345195965</v>
      </c>
      <c r="BA58" s="69">
        <f t="shared" si="122"/>
        <v>76.723705099781341</v>
      </c>
      <c r="BB58" s="69">
        <f t="shared" si="123"/>
        <v>119.94473961937784</v>
      </c>
      <c r="BD58" t="str">
        <f t="shared" si="144"/>
        <v>51 Skilled agricultural and related trades</v>
      </c>
      <c r="BE58" s="18">
        <f t="shared" si="153"/>
        <v>0.91146854694019508</v>
      </c>
      <c r="BF58" s="18">
        <f t="shared" si="153"/>
        <v>0.92053497733969536</v>
      </c>
      <c r="BG58" s="18">
        <f t="shared" si="153"/>
        <v>0.8070832603913185</v>
      </c>
      <c r="BH58" s="18">
        <f t="shared" si="153"/>
        <v>0.79574973874310051</v>
      </c>
      <c r="BI58" s="18">
        <f t="shared" si="153"/>
        <v>0.80655409672595901</v>
      </c>
      <c r="BK58" s="68">
        <f t="shared" si="125"/>
        <v>-0.43073638341550513</v>
      </c>
      <c r="BL58" s="69">
        <f t="shared" si="126"/>
        <v>53.918814397817805</v>
      </c>
      <c r="BM58" s="69">
        <f t="shared" si="127"/>
        <v>53.488078014402298</v>
      </c>
      <c r="BO58" t="str">
        <f t="shared" si="145"/>
        <v>51 Skilled agricultural and related trades</v>
      </c>
      <c r="BP58" s="18">
        <f t="shared" si="154"/>
        <v>1.3426764957755761</v>
      </c>
      <c r="BQ58" s="18">
        <f t="shared" si="154"/>
        <v>1.5101973277516016</v>
      </c>
      <c r="BR58" s="18">
        <f t="shared" si="154"/>
        <v>1.2733608378681105</v>
      </c>
      <c r="BS58" s="18">
        <f t="shared" si="154"/>
        <v>1.3335320519179901</v>
      </c>
      <c r="BT58" s="18">
        <f t="shared" si="154"/>
        <v>1.5931136556494003</v>
      </c>
      <c r="BV58" s="68">
        <f t="shared" si="129"/>
        <v>5.2581524105262663</v>
      </c>
      <c r="BW58" s="69">
        <f t="shared" si="130"/>
        <v>54.305088141014245</v>
      </c>
      <c r="BX58" s="69">
        <f t="shared" si="131"/>
        <v>59.56324055154051</v>
      </c>
      <c r="BZ58" t="str">
        <f t="shared" si="146"/>
        <v>51 Skilled agricultural and related trades</v>
      </c>
      <c r="CA58" s="18">
        <f t="shared" si="155"/>
        <v>1.6738199355920338</v>
      </c>
      <c r="CB58" s="18">
        <f t="shared" si="155"/>
        <v>1.7359345012435683</v>
      </c>
      <c r="CC58" s="18">
        <f t="shared" si="155"/>
        <v>1.6820581040292573</v>
      </c>
      <c r="CD58" s="18">
        <f t="shared" si="155"/>
        <v>1.7887099219944722</v>
      </c>
      <c r="CE58" s="18">
        <f t="shared" si="155"/>
        <v>3.0054586337468021</v>
      </c>
      <c r="CG58" s="68">
        <f t="shared" si="133"/>
        <v>13.710536472123676</v>
      </c>
      <c r="CH58" s="69">
        <f t="shared" si="134"/>
        <v>47.463192971488269</v>
      </c>
      <c r="CI58" s="69">
        <f t="shared" si="135"/>
        <v>61.173729443611947</v>
      </c>
      <c r="CK58" t="str">
        <f t="shared" si="147"/>
        <v>51 Skilled agricultural and related trades</v>
      </c>
      <c r="CL58" s="18">
        <f t="shared" si="156"/>
        <v>2.9065914938635524</v>
      </c>
      <c r="CM58" s="18">
        <f t="shared" si="156"/>
        <v>3.6542775731079962</v>
      </c>
      <c r="CN58" s="18">
        <f t="shared" si="156"/>
        <v>2.8567161266444998</v>
      </c>
      <c r="CO58" s="18">
        <f t="shared" si="156"/>
        <v>3.207225472911694</v>
      </c>
      <c r="CP58" s="18">
        <f t="shared" si="156"/>
        <v>1.8458209121387459</v>
      </c>
      <c r="CR58" s="68">
        <f t="shared" si="137"/>
        <v>-39.755292705891051</v>
      </c>
      <c r="CS58" s="69">
        <f t="shared" si="138"/>
        <v>28.110098615354019</v>
      </c>
      <c r="CT58" s="69">
        <f t="shared" si="139"/>
        <v>-11.645194090537036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0.26397343133764545</v>
      </c>
      <c r="C59" s="18">
        <f t="shared" si="148"/>
        <v>0.24111859612665432</v>
      </c>
      <c r="D59" s="18">
        <f t="shared" si="148"/>
        <v>0.23830598908521178</v>
      </c>
      <c r="E59" s="18">
        <f t="shared" si="148"/>
        <v>0.21393795828332901</v>
      </c>
      <c r="F59" s="18">
        <f t="shared" si="148"/>
        <v>0.22198590341651406</v>
      </c>
      <c r="H59" s="68">
        <f t="shared" si="105"/>
        <v>40.315971127744305</v>
      </c>
      <c r="I59" s="69">
        <f t="shared" si="106"/>
        <v>52.274681011404688</v>
      </c>
      <c r="J59" s="69">
        <f t="shared" si="107"/>
        <v>92.590652139149</v>
      </c>
      <c r="L59" t="str">
        <f t="shared" si="140"/>
        <v>52 Skilled metal, electrical and electronic trades</v>
      </c>
      <c r="M59" s="18">
        <f t="shared" si="149"/>
        <v>0.74596828584115893</v>
      </c>
      <c r="N59" s="18">
        <f t="shared" si="149"/>
        <v>0.7245047812660842</v>
      </c>
      <c r="O59" s="18">
        <f t="shared" si="149"/>
        <v>0.62351622330371947</v>
      </c>
      <c r="P59" s="18">
        <f t="shared" si="149"/>
        <v>0.76866364150820221</v>
      </c>
      <c r="Q59" s="18">
        <f t="shared" si="149"/>
        <v>0.98039629875147116</v>
      </c>
      <c r="S59" s="68">
        <f t="shared" si="109"/>
        <v>136.61745224380815</v>
      </c>
      <c r="T59" s="69">
        <f t="shared" si="110"/>
        <v>86.60307542506456</v>
      </c>
      <c r="U59" s="69">
        <f t="shared" si="111"/>
        <v>223.22052766887271</v>
      </c>
      <c r="W59" t="str">
        <f t="shared" si="141"/>
        <v>52 Skilled metal, electrical and electronic trades</v>
      </c>
      <c r="X59" s="18">
        <f t="shared" si="150"/>
        <v>0.99968097703383341</v>
      </c>
      <c r="Y59" s="18">
        <f t="shared" si="150"/>
        <v>0.99542325522711805</v>
      </c>
      <c r="Z59" s="18">
        <f t="shared" si="150"/>
        <v>0.82403232465396492</v>
      </c>
      <c r="AA59" s="18">
        <f t="shared" si="150"/>
        <v>0.92029430442150639</v>
      </c>
      <c r="AB59" s="18">
        <f t="shared" si="150"/>
        <v>1.0185584880400371</v>
      </c>
      <c r="AD59" s="68">
        <f t="shared" si="113"/>
        <v>55.48378455522208</v>
      </c>
      <c r="AE59" s="69">
        <f t="shared" si="114"/>
        <v>66.170790414079178</v>
      </c>
      <c r="AF59" s="69">
        <f t="shared" si="115"/>
        <v>121.65457496930128</v>
      </c>
      <c r="AH59" t="str">
        <f t="shared" si="142"/>
        <v>52 Skilled metal, electrical and electronic trades</v>
      </c>
      <c r="AI59" s="18">
        <f t="shared" si="151"/>
        <v>1.2327292917681507</v>
      </c>
      <c r="AJ59" s="18">
        <f t="shared" si="151"/>
        <v>1.3580006654356982</v>
      </c>
      <c r="AK59" s="18">
        <f t="shared" si="151"/>
        <v>1.1648177663516226</v>
      </c>
      <c r="AL59" s="18">
        <f t="shared" si="151"/>
        <v>1.2078117417203893</v>
      </c>
      <c r="AM59" s="18">
        <f t="shared" si="151"/>
        <v>1.310086064409878</v>
      </c>
      <c r="AO59" s="68">
        <f t="shared" si="117"/>
        <v>28.592535571990453</v>
      </c>
      <c r="AP59" s="69">
        <f t="shared" si="118"/>
        <v>52.343090832969132</v>
      </c>
      <c r="AQ59" s="69">
        <f t="shared" si="119"/>
        <v>80.935626404959578</v>
      </c>
      <c r="AS59" t="str">
        <f t="shared" si="143"/>
        <v>52 Skilled metal, electrical and electronic trades</v>
      </c>
      <c r="AT59" s="18">
        <f t="shared" si="152"/>
        <v>4.9949421882326952</v>
      </c>
      <c r="AU59" s="18">
        <f t="shared" si="152"/>
        <v>5.0202773983501601</v>
      </c>
      <c r="AV59" s="18">
        <f t="shared" si="152"/>
        <v>4.3967714102305333</v>
      </c>
      <c r="AW59" s="18">
        <f t="shared" si="152"/>
        <v>4.397283838308895</v>
      </c>
      <c r="AX59" s="18">
        <f t="shared" si="152"/>
        <v>4.6419719903495764</v>
      </c>
      <c r="AZ59" s="68">
        <f t="shared" si="121"/>
        <v>25.890142102151938</v>
      </c>
      <c r="BA59" s="69">
        <f t="shared" si="122"/>
        <v>51.518155343456144</v>
      </c>
      <c r="BB59" s="69">
        <f t="shared" si="123"/>
        <v>77.408297445608071</v>
      </c>
      <c r="BD59" t="str">
        <f t="shared" si="144"/>
        <v>52 Skilled metal, electrical and electronic trades</v>
      </c>
      <c r="BE59" s="18">
        <f t="shared" si="153"/>
        <v>6.7385876781437437</v>
      </c>
      <c r="BF59" s="18">
        <f t="shared" si="153"/>
        <v>6.768408719386569</v>
      </c>
      <c r="BG59" s="18">
        <f t="shared" si="153"/>
        <v>6.07883608163917</v>
      </c>
      <c r="BH59" s="18">
        <f t="shared" si="153"/>
        <v>6.1213978868005743</v>
      </c>
      <c r="BI59" s="18">
        <f t="shared" si="153"/>
        <v>6.0110890635542109</v>
      </c>
      <c r="BK59" s="68">
        <f t="shared" si="125"/>
        <v>-1.4758121285593027</v>
      </c>
      <c r="BL59" s="69">
        <f t="shared" si="126"/>
        <v>34.438015138917017</v>
      </c>
      <c r="BM59" s="69">
        <f t="shared" si="127"/>
        <v>32.962203010357719</v>
      </c>
      <c r="BO59" t="str">
        <f t="shared" si="145"/>
        <v>52 Skilled metal, electrical and electronic trades</v>
      </c>
      <c r="BP59" s="18">
        <f t="shared" si="154"/>
        <v>4.0899840479704208</v>
      </c>
      <c r="BQ59" s="18">
        <f t="shared" si="154"/>
        <v>4.4927972154521036</v>
      </c>
      <c r="BR59" s="18">
        <f t="shared" si="154"/>
        <v>3.9016638055874098</v>
      </c>
      <c r="BS59" s="18">
        <f t="shared" si="154"/>
        <v>3.8433873304699384</v>
      </c>
      <c r="BT59" s="18">
        <f t="shared" si="154"/>
        <v>3.9068760506475257</v>
      </c>
      <c r="BV59" s="68">
        <f t="shared" si="129"/>
        <v>-15.755751686638758</v>
      </c>
      <c r="BW59" s="69">
        <f t="shared" si="130"/>
        <v>33.65838083127116</v>
      </c>
      <c r="BX59" s="69">
        <f t="shared" si="131"/>
        <v>17.9026291446324</v>
      </c>
      <c r="BZ59" t="str">
        <f t="shared" si="146"/>
        <v>52 Skilled metal, electrical and electronic trades</v>
      </c>
      <c r="CA59" s="18">
        <f t="shared" si="155"/>
        <v>3.4738898891034502</v>
      </c>
      <c r="CB59" s="18">
        <f t="shared" si="155"/>
        <v>3.2900400829375438</v>
      </c>
      <c r="CC59" s="18">
        <f t="shared" si="155"/>
        <v>3.103666072318032</v>
      </c>
      <c r="CD59" s="18">
        <f t="shared" si="155"/>
        <v>3.3552367776817644</v>
      </c>
      <c r="CE59" s="18">
        <f t="shared" si="155"/>
        <v>2.8781992771936262</v>
      </c>
      <c r="CG59" s="68">
        <f t="shared" si="133"/>
        <v>-40.983042251015782</v>
      </c>
      <c r="CH59" s="69">
        <f t="shared" si="134"/>
        <v>31.837379918263469</v>
      </c>
      <c r="CI59" s="69">
        <f t="shared" si="135"/>
        <v>-9.1456623327523161</v>
      </c>
      <c r="CK59" t="str">
        <f t="shared" si="147"/>
        <v>52 Skilled metal, electrical and electronic trades</v>
      </c>
      <c r="CL59" s="18">
        <f t="shared" si="156"/>
        <v>3.2385564727384657</v>
      </c>
      <c r="CM59" s="18">
        <f t="shared" si="156"/>
        <v>3.6188519193628483</v>
      </c>
      <c r="CN59" s="18">
        <f t="shared" si="156"/>
        <v>3.2420478723422979</v>
      </c>
      <c r="CO59" s="18">
        <f t="shared" si="156"/>
        <v>3.8829331211813609</v>
      </c>
      <c r="CP59" s="18">
        <f t="shared" si="156"/>
        <v>2.9056006377050414</v>
      </c>
      <c r="CR59" s="68">
        <f t="shared" si="137"/>
        <v>-16.437211908678105</v>
      </c>
      <c r="CS59" s="69">
        <f t="shared" si="138"/>
        <v>31.569847582908238</v>
      </c>
      <c r="CT59" s="69">
        <f t="shared" si="139"/>
        <v>15.132635674230135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0.16110317102918995</v>
      </c>
      <c r="C60" s="18">
        <f t="shared" si="148"/>
        <v>8.869803237348596E-2</v>
      </c>
      <c r="D60" s="18">
        <f t="shared" si="148"/>
        <v>7.1138288424075213E-2</v>
      </c>
      <c r="E60" s="18">
        <f t="shared" si="148"/>
        <v>9.3045613192590429E-2</v>
      </c>
      <c r="F60" s="18">
        <f t="shared" si="148"/>
        <v>7.8777398597102116E-2</v>
      </c>
      <c r="H60" s="68">
        <f t="shared" si="105"/>
        <v>66.8072375718004</v>
      </c>
      <c r="I60" s="69">
        <f t="shared" si="106"/>
        <v>70.757474801124758</v>
      </c>
      <c r="J60" s="69">
        <f t="shared" si="107"/>
        <v>137.56471237292519</v>
      </c>
      <c r="L60" t="str">
        <f t="shared" si="140"/>
        <v>53 Skilled construction and building trades</v>
      </c>
      <c r="M60" s="18">
        <f t="shared" si="149"/>
        <v>0.35291485733476946</v>
      </c>
      <c r="N60" s="18">
        <f t="shared" si="149"/>
        <v>0.30676781090695399</v>
      </c>
      <c r="O60" s="18">
        <f t="shared" si="149"/>
        <v>0.28010388515709872</v>
      </c>
      <c r="P60" s="18">
        <f t="shared" si="149"/>
        <v>0.28879586946967456</v>
      </c>
      <c r="Q60" s="18">
        <f t="shared" si="149"/>
        <v>0.28322822317002505</v>
      </c>
      <c r="S60" s="68">
        <f t="shared" si="109"/>
        <v>52.163421044863398</v>
      </c>
      <c r="T60" s="69">
        <f t="shared" si="110"/>
        <v>64.867763967818988</v>
      </c>
      <c r="U60" s="69">
        <f t="shared" si="111"/>
        <v>117.03118501268239</v>
      </c>
      <c r="W60" t="str">
        <f t="shared" si="141"/>
        <v>53 Skilled construction and building trades</v>
      </c>
      <c r="X60" s="18">
        <f t="shared" si="150"/>
        <v>0.61253092156816791</v>
      </c>
      <c r="Y60" s="18">
        <f t="shared" si="150"/>
        <v>0.54024569703680914</v>
      </c>
      <c r="Z60" s="18">
        <f t="shared" si="150"/>
        <v>0.48002525499796672</v>
      </c>
      <c r="AA60" s="18">
        <f t="shared" si="150"/>
        <v>0.53206330450198036</v>
      </c>
      <c r="AB60" s="18">
        <f t="shared" si="150"/>
        <v>0.52555254783545002</v>
      </c>
      <c r="AD60" s="68">
        <f t="shared" si="113"/>
        <v>37.719500191802055</v>
      </c>
      <c r="AE60" s="69">
        <f t="shared" si="114"/>
        <v>65.521861418219942</v>
      </c>
      <c r="AF60" s="69">
        <f t="shared" si="115"/>
        <v>103.241361610022</v>
      </c>
      <c r="AH60" t="str">
        <f t="shared" si="142"/>
        <v>53 Skilled construction and building trades</v>
      </c>
      <c r="AI60" s="18">
        <f t="shared" si="151"/>
        <v>1.213799166983768</v>
      </c>
      <c r="AJ60" s="18">
        <f t="shared" si="151"/>
        <v>1.3242997602975566</v>
      </c>
      <c r="AK60" s="18">
        <f t="shared" si="151"/>
        <v>1.1811784525506186</v>
      </c>
      <c r="AL60" s="18">
        <f t="shared" si="151"/>
        <v>1.3569204220293563</v>
      </c>
      <c r="AM60" s="18">
        <f t="shared" si="151"/>
        <v>1.4252242553150078</v>
      </c>
      <c r="AO60" s="68">
        <f t="shared" si="117"/>
        <v>37.956322176987371</v>
      </c>
      <c r="AP60" s="69">
        <f t="shared" si="118"/>
        <v>70.390349558368882</v>
      </c>
      <c r="AQ60" s="69">
        <f t="shared" si="119"/>
        <v>108.34667173535624</v>
      </c>
      <c r="AS60" t="str">
        <f t="shared" si="143"/>
        <v>53 Skilled construction and building trades</v>
      </c>
      <c r="AT60" s="18">
        <f t="shared" si="152"/>
        <v>1.8830253954426506</v>
      </c>
      <c r="AU60" s="18">
        <f t="shared" si="152"/>
        <v>1.6859382322613576</v>
      </c>
      <c r="AV60" s="18">
        <f t="shared" si="152"/>
        <v>1.5499400726251467</v>
      </c>
      <c r="AW60" s="18">
        <f t="shared" si="152"/>
        <v>1.7991827823243773</v>
      </c>
      <c r="AX60" s="18">
        <f t="shared" si="152"/>
        <v>1.7082181470401574</v>
      </c>
      <c r="AZ60" s="68">
        <f t="shared" si="121"/>
        <v>31.416991172972349</v>
      </c>
      <c r="BA60" s="69">
        <f t="shared" si="122"/>
        <v>67.792875473830506</v>
      </c>
      <c r="BB60" s="69">
        <f t="shared" si="123"/>
        <v>99.209866646802851</v>
      </c>
      <c r="BD60" t="str">
        <f t="shared" si="144"/>
        <v>53 Skilled construction and building trades</v>
      </c>
      <c r="BE60" s="18">
        <f t="shared" si="153"/>
        <v>5.1434717933409342</v>
      </c>
      <c r="BF60" s="18">
        <f t="shared" si="153"/>
        <v>4.5309373689800418</v>
      </c>
      <c r="BG60" s="18">
        <f t="shared" si="153"/>
        <v>4.1380440733648678</v>
      </c>
      <c r="BH60" s="18">
        <f t="shared" si="153"/>
        <v>4.2196936776113541</v>
      </c>
      <c r="BI60" s="18">
        <f t="shared" si="153"/>
        <v>3.7308114026268573</v>
      </c>
      <c r="BK60" s="68">
        <f t="shared" si="125"/>
        <v>-10.170637610795701</v>
      </c>
      <c r="BL60" s="69">
        <f t="shared" si="126"/>
        <v>36.378677565411479</v>
      </c>
      <c r="BM60" s="69">
        <f t="shared" si="127"/>
        <v>26.208039954615774</v>
      </c>
      <c r="BO60" t="str">
        <f t="shared" si="145"/>
        <v>53 Skilled construction and building trades</v>
      </c>
      <c r="BP60" s="18">
        <f t="shared" si="154"/>
        <v>4.4385286354618776</v>
      </c>
      <c r="BQ60" s="18">
        <f t="shared" si="154"/>
        <v>4.8704722529116502</v>
      </c>
      <c r="BR60" s="18">
        <f t="shared" si="154"/>
        <v>4.3480228469278712</v>
      </c>
      <c r="BS60" s="18">
        <f t="shared" si="154"/>
        <v>4.9567234571512033</v>
      </c>
      <c r="BT60" s="18">
        <f t="shared" si="154"/>
        <v>5.8196986505602046</v>
      </c>
      <c r="BV60" s="68">
        <f t="shared" si="129"/>
        <v>12.607975581695971</v>
      </c>
      <c r="BW60" s="69">
        <f t="shared" si="130"/>
        <v>48.633823661317088</v>
      </c>
      <c r="BX60" s="69">
        <f t="shared" si="131"/>
        <v>61.241799243013062</v>
      </c>
      <c r="BZ60" t="str">
        <f t="shared" si="146"/>
        <v>53 Skilled construction and building trades</v>
      </c>
      <c r="CA60" s="18">
        <f t="shared" si="155"/>
        <v>3.7925379096106768</v>
      </c>
      <c r="CB60" s="18">
        <f t="shared" si="155"/>
        <v>3.4387323085499544</v>
      </c>
      <c r="CC60" s="18">
        <f t="shared" si="155"/>
        <v>3.4552520832597535</v>
      </c>
      <c r="CD60" s="18">
        <f t="shared" si="155"/>
        <v>4.1189302146114191</v>
      </c>
      <c r="CE60" s="18">
        <f t="shared" si="155"/>
        <v>5.9234981732549503</v>
      </c>
      <c r="CG60" s="68">
        <f t="shared" si="133"/>
        <v>9.1011852640658955</v>
      </c>
      <c r="CH60" s="69">
        <f t="shared" si="134"/>
        <v>43.439962623292303</v>
      </c>
      <c r="CI60" s="69">
        <f t="shared" si="135"/>
        <v>52.541147887358186</v>
      </c>
      <c r="CK60" t="str">
        <f t="shared" si="147"/>
        <v>53 Skilled construction and building trades</v>
      </c>
      <c r="CL60" s="18">
        <f t="shared" si="156"/>
        <v>5.8302060802346141</v>
      </c>
      <c r="CM60" s="18">
        <f t="shared" si="156"/>
        <v>5.273049236826064</v>
      </c>
      <c r="CN60" s="18">
        <f t="shared" si="156"/>
        <v>4.7115910632327491</v>
      </c>
      <c r="CO60" s="18">
        <f t="shared" si="156"/>
        <v>4.4368958903457401</v>
      </c>
      <c r="CP60" s="18">
        <f t="shared" si="156"/>
        <v>1.4716751927916301</v>
      </c>
      <c r="CR60" s="68">
        <f t="shared" si="137"/>
        <v>-70.876685306207847</v>
      </c>
      <c r="CS60" s="69">
        <f t="shared" si="138"/>
        <v>18.318867073669832</v>
      </c>
      <c r="CT60" s="69">
        <f t="shared" si="139"/>
        <v>-52.557818232538025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0.53888857906251131</v>
      </c>
      <c r="C61" s="18">
        <f t="shared" si="148"/>
        <v>0.47010097379993276</v>
      </c>
      <c r="D61" s="18">
        <f t="shared" si="148"/>
        <v>0.47715475596988588</v>
      </c>
      <c r="E61" s="18">
        <f t="shared" si="148"/>
        <v>0.52713723385433775</v>
      </c>
      <c r="F61" s="18">
        <f t="shared" si="148"/>
        <v>0.56785063914730427</v>
      </c>
      <c r="H61" s="68">
        <f t="shared" si="105"/>
        <v>79.263358553438991</v>
      </c>
      <c r="I61" s="69">
        <f t="shared" si="106"/>
        <v>73.594938271076813</v>
      </c>
      <c r="J61" s="69">
        <f t="shared" si="107"/>
        <v>152.8582968245158</v>
      </c>
      <c r="L61" t="str">
        <f t="shared" si="140"/>
        <v>54 Textiles, printing and other skilled trades</v>
      </c>
      <c r="M61" s="18">
        <f t="shared" si="149"/>
        <v>0.70412816746509388</v>
      </c>
      <c r="N61" s="18">
        <f t="shared" si="149"/>
        <v>0.64853658678495429</v>
      </c>
      <c r="O61" s="18">
        <f t="shared" si="149"/>
        <v>0.64575517573947472</v>
      </c>
      <c r="P61" s="18">
        <f t="shared" si="149"/>
        <v>0.69501815308368864</v>
      </c>
      <c r="Q61" s="18">
        <f t="shared" si="149"/>
        <v>0.78565895138556219</v>
      </c>
      <c r="S61" s="68">
        <f t="shared" si="109"/>
        <v>83.087643924054362</v>
      </c>
      <c r="T61" s="69">
        <f t="shared" si="110"/>
        <v>79.175252980154582</v>
      </c>
      <c r="U61" s="69">
        <f t="shared" si="111"/>
        <v>162.26289690420896</v>
      </c>
      <c r="W61" t="str">
        <f t="shared" si="141"/>
        <v>54 Textiles, printing and other skilled trades</v>
      </c>
      <c r="X61" s="18">
        <f t="shared" si="150"/>
        <v>1.0132994396804755</v>
      </c>
      <c r="Y61" s="18">
        <f t="shared" si="150"/>
        <v>0.95575903344844537</v>
      </c>
      <c r="Z61" s="18">
        <f t="shared" si="150"/>
        <v>0.8928096333584904</v>
      </c>
      <c r="AA61" s="18">
        <f t="shared" si="150"/>
        <v>1.0072740873066781</v>
      </c>
      <c r="AB61" s="18">
        <f t="shared" si="150"/>
        <v>1.1210883641476181</v>
      </c>
      <c r="AD61" s="68">
        <f t="shared" si="113"/>
        <v>57.951718896483392</v>
      </c>
      <c r="AE61" s="69">
        <f t="shared" si="114"/>
        <v>73.012295763520768</v>
      </c>
      <c r="AF61" s="69">
        <f t="shared" si="115"/>
        <v>130.96401466000418</v>
      </c>
      <c r="AH61" t="str">
        <f t="shared" si="142"/>
        <v>54 Textiles, printing and other skilled trades</v>
      </c>
      <c r="AI61" s="18">
        <f t="shared" si="151"/>
        <v>1.3605251773472096</v>
      </c>
      <c r="AJ61" s="18">
        <f t="shared" si="151"/>
        <v>1.2757331760794821</v>
      </c>
      <c r="AK61" s="18">
        <f t="shared" si="151"/>
        <v>1.2462120437969444</v>
      </c>
      <c r="AL61" s="18">
        <f t="shared" si="151"/>
        <v>1.3162266762018444</v>
      </c>
      <c r="AM61" s="18">
        <f t="shared" si="151"/>
        <v>1.4526809564276908</v>
      </c>
      <c r="AO61" s="68">
        <f t="shared" si="117"/>
        <v>33.276082309643158</v>
      </c>
      <c r="AP61" s="69">
        <f t="shared" si="118"/>
        <v>62.360106489395072</v>
      </c>
      <c r="AQ61" s="69">
        <f t="shared" si="119"/>
        <v>95.636188799038237</v>
      </c>
      <c r="AS61" t="str">
        <f t="shared" si="143"/>
        <v>54 Textiles, printing and other skilled trades</v>
      </c>
      <c r="AT61" s="18">
        <f t="shared" si="152"/>
        <v>1.6678870779614787</v>
      </c>
      <c r="AU61" s="18">
        <f t="shared" si="152"/>
        <v>1.5056871713637388</v>
      </c>
      <c r="AV61" s="18">
        <f t="shared" si="152"/>
        <v>1.4422061564731703</v>
      </c>
      <c r="AW61" s="18">
        <f t="shared" si="152"/>
        <v>1.6144100271553836</v>
      </c>
      <c r="AX61" s="18">
        <f t="shared" si="152"/>
        <v>1.7295607145464524</v>
      </c>
      <c r="AZ61" s="68">
        <f t="shared" si="121"/>
        <v>42.998526442171666</v>
      </c>
      <c r="BA61" s="69">
        <f t="shared" si="122"/>
        <v>65.967626507010635</v>
      </c>
      <c r="BB61" s="69">
        <f t="shared" si="123"/>
        <v>108.9661529491823</v>
      </c>
      <c r="BD61" t="str">
        <f t="shared" si="144"/>
        <v>54 Textiles, printing and other skilled trades</v>
      </c>
      <c r="BE61" s="18">
        <f t="shared" si="153"/>
        <v>3.0923296424722353</v>
      </c>
      <c r="BF61" s="18">
        <f t="shared" si="153"/>
        <v>2.9300960014793249</v>
      </c>
      <c r="BG61" s="18">
        <f t="shared" si="153"/>
        <v>2.7331418040456392</v>
      </c>
      <c r="BH61" s="18">
        <f t="shared" si="153"/>
        <v>3.0009809078757899</v>
      </c>
      <c r="BI61" s="18">
        <f t="shared" si="153"/>
        <v>3.2773165341752972</v>
      </c>
      <c r="BK61" s="68">
        <f t="shared" si="125"/>
        <v>19.472061546320791</v>
      </c>
      <c r="BL61" s="69">
        <f t="shared" si="126"/>
        <v>45.692650826337555</v>
      </c>
      <c r="BM61" s="69">
        <f t="shared" si="127"/>
        <v>65.164712372658343</v>
      </c>
      <c r="BO61" t="str">
        <f t="shared" si="145"/>
        <v>54 Textiles, printing and other skilled trades</v>
      </c>
      <c r="BP61" s="18">
        <f t="shared" si="154"/>
        <v>3.190162617514567</v>
      </c>
      <c r="BQ61" s="18">
        <f t="shared" si="154"/>
        <v>2.74603949631569</v>
      </c>
      <c r="BR61" s="18">
        <f t="shared" si="154"/>
        <v>2.7258091084859877</v>
      </c>
      <c r="BS61" s="18">
        <f t="shared" si="154"/>
        <v>2.4717158374252004</v>
      </c>
      <c r="BT61" s="18">
        <f t="shared" si="154"/>
        <v>2.5714163050229675</v>
      </c>
      <c r="BV61" s="68">
        <f t="shared" si="129"/>
        <v>-20.633463881618969</v>
      </c>
      <c r="BW61" s="69">
        <f t="shared" si="130"/>
        <v>33.700213782632623</v>
      </c>
      <c r="BX61" s="69">
        <f t="shared" si="131"/>
        <v>13.066749901013653</v>
      </c>
      <c r="BZ61" t="str">
        <f t="shared" si="146"/>
        <v>54 Textiles, printing and other skilled trades</v>
      </c>
      <c r="CA61" s="18">
        <f t="shared" si="155"/>
        <v>4.320120737959467</v>
      </c>
      <c r="CB61" s="18">
        <f t="shared" si="155"/>
        <v>4.0308834848288218</v>
      </c>
      <c r="CC61" s="18">
        <f t="shared" si="155"/>
        <v>4.0060733709029153</v>
      </c>
      <c r="CD61" s="18">
        <f t="shared" si="155"/>
        <v>4.3949259365443316</v>
      </c>
      <c r="CE61" s="18">
        <f t="shared" si="155"/>
        <v>5.4043359084011895</v>
      </c>
      <c r="CG61" s="68">
        <f t="shared" si="133"/>
        <v>-14.147215932987786</v>
      </c>
      <c r="CH61" s="69">
        <f t="shared" si="134"/>
        <v>35.612996135757513</v>
      </c>
      <c r="CI61" s="69">
        <f t="shared" si="135"/>
        <v>21.465780202769725</v>
      </c>
      <c r="CK61" t="str">
        <f t="shared" si="147"/>
        <v>54 Textiles, printing and other skilled trades</v>
      </c>
      <c r="CL61" s="18">
        <f t="shared" si="156"/>
        <v>4.9441352537335623</v>
      </c>
      <c r="CM61" s="18">
        <f t="shared" si="156"/>
        <v>4.596343334318175</v>
      </c>
      <c r="CN61" s="18">
        <f t="shared" si="156"/>
        <v>4.5513475693547774</v>
      </c>
      <c r="CO61" s="18">
        <f t="shared" si="156"/>
        <v>3.5603849327198622</v>
      </c>
      <c r="CP61" s="18">
        <f t="shared" si="156"/>
        <v>2.3739975506513167</v>
      </c>
      <c r="CR61" s="68">
        <f t="shared" si="137"/>
        <v>-51.366369882771387</v>
      </c>
      <c r="CS61" s="69">
        <f t="shared" si="138"/>
        <v>18.571250829911641</v>
      </c>
      <c r="CT61" s="69">
        <f t="shared" si="139"/>
        <v>-32.795119052859754</v>
      </c>
    </row>
    <row r="62" spans="1:98" x14ac:dyDescent="0.2">
      <c r="A62" t="str">
        <f t="shared" si="103"/>
        <v>61 Caring personal service occupations</v>
      </c>
      <c r="B62" s="18">
        <f t="shared" si="148"/>
        <v>0.46683166451416569</v>
      </c>
      <c r="C62" s="18">
        <f t="shared" si="148"/>
        <v>0.4539014487390155</v>
      </c>
      <c r="D62" s="18">
        <f t="shared" si="148"/>
        <v>0.41766211809784953</v>
      </c>
      <c r="E62" s="18">
        <f t="shared" si="148"/>
        <v>0.49996574033953467</v>
      </c>
      <c r="F62" s="18">
        <f t="shared" si="148"/>
        <v>0.56193427274631513</v>
      </c>
      <c r="H62" s="68">
        <f t="shared" si="105"/>
        <v>102.66422908520482</v>
      </c>
      <c r="I62" s="69">
        <f t="shared" si="106"/>
        <v>86.126749794576881</v>
      </c>
      <c r="J62" s="69">
        <f t="shared" si="107"/>
        <v>188.7909788797817</v>
      </c>
      <c r="L62" t="str">
        <f t="shared" si="140"/>
        <v>61 Caring personal service occupations</v>
      </c>
      <c r="M62" s="18">
        <f t="shared" si="149"/>
        <v>2.7607891212062032</v>
      </c>
      <c r="N62" s="18">
        <f t="shared" si="149"/>
        <v>2.9383617467517427</v>
      </c>
      <c r="O62" s="18">
        <f t="shared" si="149"/>
        <v>2.7517551768222113</v>
      </c>
      <c r="P62" s="18">
        <f t="shared" si="149"/>
        <v>3.1675500502780922</v>
      </c>
      <c r="Q62" s="18">
        <f t="shared" si="149"/>
        <v>3.4430835907450135</v>
      </c>
      <c r="S62" s="68">
        <f t="shared" si="109"/>
        <v>88.291468743230809</v>
      </c>
      <c r="T62" s="69">
        <f t="shared" si="110"/>
        <v>87.757327179301896</v>
      </c>
      <c r="U62" s="69">
        <f t="shared" si="111"/>
        <v>176.04879592253272</v>
      </c>
      <c r="W62" t="str">
        <f t="shared" si="141"/>
        <v>61 Caring personal service occupations</v>
      </c>
      <c r="X62" s="18">
        <f t="shared" si="150"/>
        <v>4.1396020086794314</v>
      </c>
      <c r="Y62" s="18">
        <f t="shared" si="150"/>
        <v>4.3321570921116042</v>
      </c>
      <c r="Z62" s="18">
        <f t="shared" si="150"/>
        <v>4.1002367784846179</v>
      </c>
      <c r="AA62" s="18">
        <f t="shared" si="150"/>
        <v>4.5838169833787825</v>
      </c>
      <c r="AB62" s="18">
        <f t="shared" si="150"/>
        <v>4.7970206757211713</v>
      </c>
      <c r="AD62" s="68">
        <f t="shared" si="113"/>
        <v>47.165507524420093</v>
      </c>
      <c r="AE62" s="69">
        <f t="shared" si="114"/>
        <v>80.926814108569317</v>
      </c>
      <c r="AF62" s="69">
        <f t="shared" si="115"/>
        <v>128.09232163298941</v>
      </c>
      <c r="AH62" t="str">
        <f t="shared" si="142"/>
        <v>61 Caring personal service occupations</v>
      </c>
      <c r="AI62" s="18">
        <f t="shared" si="151"/>
        <v>12.782407595162981</v>
      </c>
      <c r="AJ62" s="18">
        <f t="shared" si="151"/>
        <v>12.653808194503597</v>
      </c>
      <c r="AK62" s="18">
        <f t="shared" si="151"/>
        <v>12.10967259158268</v>
      </c>
      <c r="AL62" s="18">
        <f t="shared" si="151"/>
        <v>12.914999445817221</v>
      </c>
      <c r="AM62" s="18">
        <f t="shared" si="151"/>
        <v>12.378568846463503</v>
      </c>
      <c r="AO62" s="68">
        <f t="shared" si="117"/>
        <v>16.872397717442627</v>
      </c>
      <c r="AP62" s="69">
        <f t="shared" si="118"/>
        <v>63.368791576147188</v>
      </c>
      <c r="AQ62" s="69">
        <f t="shared" si="119"/>
        <v>80.241189293589827</v>
      </c>
      <c r="AS62" t="str">
        <f t="shared" si="143"/>
        <v>61 Caring personal service occupations</v>
      </c>
      <c r="AT62" s="18">
        <f t="shared" si="152"/>
        <v>7.1855880726549675</v>
      </c>
      <c r="AU62" s="18">
        <f t="shared" si="152"/>
        <v>7.3718307147342195</v>
      </c>
      <c r="AV62" s="18">
        <f t="shared" si="152"/>
        <v>6.9876718428770186</v>
      </c>
      <c r="AW62" s="18">
        <f t="shared" si="152"/>
        <v>7.4292251797469566</v>
      </c>
      <c r="AX62" s="18">
        <f t="shared" si="152"/>
        <v>7.2909060940255301</v>
      </c>
      <c r="AZ62" s="68">
        <f t="shared" si="121"/>
        <v>24.41481512008826</v>
      </c>
      <c r="BA62" s="69">
        <f t="shared" si="122"/>
        <v>66.610420269330845</v>
      </c>
      <c r="BB62" s="69">
        <f t="shared" si="123"/>
        <v>91.025235389419109</v>
      </c>
      <c r="BD62" t="str">
        <f t="shared" si="144"/>
        <v>61 Caring personal service occupations</v>
      </c>
      <c r="BE62" s="18">
        <f t="shared" si="153"/>
        <v>11.520480250908619</v>
      </c>
      <c r="BF62" s="18">
        <f t="shared" si="153"/>
        <v>12.634608171479444</v>
      </c>
      <c r="BG62" s="18">
        <f t="shared" si="153"/>
        <v>11.915618337983432</v>
      </c>
      <c r="BH62" s="18">
        <f t="shared" si="153"/>
        <v>13.140812362867601</v>
      </c>
      <c r="BI62" s="18">
        <f t="shared" si="153"/>
        <v>15.401199242576928</v>
      </c>
      <c r="BK62" s="68">
        <f t="shared" si="125"/>
        <v>28.779901533488633</v>
      </c>
      <c r="BL62" s="69">
        <f t="shared" si="126"/>
        <v>64.930855448384179</v>
      </c>
      <c r="BM62" s="69">
        <f t="shared" si="127"/>
        <v>93.710756981872805</v>
      </c>
      <c r="BO62" t="str">
        <f t="shared" si="145"/>
        <v>61 Caring personal service occupations</v>
      </c>
      <c r="BP62" s="18">
        <f t="shared" si="154"/>
        <v>9.4064918867882952</v>
      </c>
      <c r="BQ62" s="18">
        <f t="shared" si="154"/>
        <v>9.059332031427898</v>
      </c>
      <c r="BR62" s="18">
        <f t="shared" si="154"/>
        <v>8.8476752494826805</v>
      </c>
      <c r="BS62" s="18">
        <f t="shared" si="154"/>
        <v>9.3195763567167571</v>
      </c>
      <c r="BT62" s="18">
        <f t="shared" si="154"/>
        <v>9.5660034457431991</v>
      </c>
      <c r="BV62" s="68">
        <f t="shared" si="129"/>
        <v>-9.0376167112204193</v>
      </c>
      <c r="BW62" s="69">
        <f t="shared" si="130"/>
        <v>46.196753956706928</v>
      </c>
      <c r="BX62" s="69">
        <f t="shared" si="131"/>
        <v>37.159137245486505</v>
      </c>
      <c r="BZ62" t="str">
        <f t="shared" si="146"/>
        <v>61 Caring personal service occupations</v>
      </c>
      <c r="CA62" s="18">
        <f t="shared" si="155"/>
        <v>4.3510089477374256</v>
      </c>
      <c r="CB62" s="18">
        <f t="shared" si="155"/>
        <v>2.8915465775159159</v>
      </c>
      <c r="CC62" s="18">
        <f t="shared" si="155"/>
        <v>2.8093455517391397</v>
      </c>
      <c r="CD62" s="18">
        <f t="shared" si="155"/>
        <v>2.5808449233486908</v>
      </c>
      <c r="CE62" s="18">
        <f t="shared" si="155"/>
        <v>3.3853925208274038</v>
      </c>
      <c r="CG62" s="68">
        <f t="shared" si="133"/>
        <v>-23.310692395087663</v>
      </c>
      <c r="CH62" s="69">
        <f t="shared" si="134"/>
        <v>27.524386196715177</v>
      </c>
      <c r="CI62" s="69">
        <f t="shared" si="135"/>
        <v>4.2136938016275129</v>
      </c>
      <c r="CK62" t="str">
        <f t="shared" si="147"/>
        <v>61 Caring personal service occupations</v>
      </c>
      <c r="CL62" s="18">
        <f t="shared" si="156"/>
        <v>2.0279855305552914</v>
      </c>
      <c r="CM62" s="18">
        <f t="shared" si="156"/>
        <v>1.6616323586009225</v>
      </c>
      <c r="CN62" s="18">
        <f t="shared" si="156"/>
        <v>1.8488580573626308</v>
      </c>
      <c r="CO62" s="18">
        <f t="shared" si="156"/>
        <v>2.4852789860915201</v>
      </c>
      <c r="CP62" s="18">
        <f t="shared" si="156"/>
        <v>3.2940281439279371</v>
      </c>
      <c r="CR62" s="68">
        <f t="shared" si="137"/>
        <v>66.119325191540298</v>
      </c>
      <c r="CS62" s="69">
        <f t="shared" si="138"/>
        <v>35.659316455677548</v>
      </c>
      <c r="CT62" s="69">
        <f t="shared" si="139"/>
        <v>101.77864164721784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0.26788509264699201</v>
      </c>
      <c r="C63" s="18">
        <f t="shared" si="148"/>
        <v>0.30665915332167426</v>
      </c>
      <c r="D63" s="18">
        <f t="shared" si="148"/>
        <v>0.31225566955884038</v>
      </c>
      <c r="E63" s="18">
        <f t="shared" si="148"/>
        <v>0.32475733817809105</v>
      </c>
      <c r="F63" s="18">
        <f t="shared" si="148"/>
        <v>0.34466033776406813</v>
      </c>
      <c r="H63" s="68">
        <f t="shared" si="105"/>
        <v>66.263777564526848</v>
      </c>
      <c r="I63" s="69">
        <f t="shared" si="106"/>
        <v>74.856246894372774</v>
      </c>
      <c r="J63" s="69">
        <f t="shared" si="107"/>
        <v>141.12002445889962</v>
      </c>
      <c r="L63" t="str">
        <f t="shared" si="140"/>
        <v>62 Leisure, travel and related personal service occupations</v>
      </c>
      <c r="M63" s="18">
        <f t="shared" si="149"/>
        <v>0.54691305286571534</v>
      </c>
      <c r="N63" s="18">
        <f t="shared" si="149"/>
        <v>0.57915287197071019</v>
      </c>
      <c r="O63" s="18">
        <f t="shared" si="149"/>
        <v>0.51345246207984707</v>
      </c>
      <c r="P63" s="18">
        <f t="shared" si="149"/>
        <v>0.54877484495118334</v>
      </c>
      <c r="Q63" s="18">
        <f t="shared" si="149"/>
        <v>0.57084837038345027</v>
      </c>
      <c r="S63" s="68">
        <f t="shared" si="109"/>
        <v>67.306723285088282</v>
      </c>
      <c r="T63" s="69">
        <f t="shared" si="110"/>
        <v>76.92257283100551</v>
      </c>
      <c r="U63" s="69">
        <f t="shared" si="111"/>
        <v>144.22929611609382</v>
      </c>
      <c r="W63" t="str">
        <f t="shared" si="141"/>
        <v>62 Leisure, travel and related personal service occupations</v>
      </c>
      <c r="X63" s="18">
        <f t="shared" si="150"/>
        <v>1.1715247654252485</v>
      </c>
      <c r="Y63" s="18">
        <f t="shared" si="150"/>
        <v>1.3082327814036565</v>
      </c>
      <c r="Z63" s="18">
        <f t="shared" si="150"/>
        <v>1.1994120414007718</v>
      </c>
      <c r="AA63" s="18">
        <f t="shared" si="150"/>
        <v>1.3808697921484714</v>
      </c>
      <c r="AB63" s="18">
        <f t="shared" si="150"/>
        <v>1.6103499558997612</v>
      </c>
      <c r="AD63" s="68">
        <f t="shared" si="113"/>
        <v>68.886618490733937</v>
      </c>
      <c r="AE63" s="69">
        <f t="shared" si="114"/>
        <v>82.960079309132254</v>
      </c>
      <c r="AF63" s="69">
        <f t="shared" si="115"/>
        <v>151.84669779986621</v>
      </c>
      <c r="AH63" t="str">
        <f t="shared" si="142"/>
        <v>62 Leisure, travel and related personal service occupations</v>
      </c>
      <c r="AI63" s="18">
        <f t="shared" si="151"/>
        <v>2.516590605193691</v>
      </c>
      <c r="AJ63" s="18">
        <f t="shared" si="151"/>
        <v>2.9918771397180821</v>
      </c>
      <c r="AK63" s="18">
        <f t="shared" si="151"/>
        <v>2.7960981404491649</v>
      </c>
      <c r="AL63" s="18">
        <f t="shared" si="151"/>
        <v>3.1372608790337257</v>
      </c>
      <c r="AM63" s="18">
        <f t="shared" si="151"/>
        <v>3.7373510960974556</v>
      </c>
      <c r="AO63" s="68">
        <f t="shared" si="117"/>
        <v>52.821833768859285</v>
      </c>
      <c r="AP63" s="69">
        <f t="shared" si="118"/>
        <v>76.606700682135227</v>
      </c>
      <c r="AQ63" s="69">
        <f t="shared" si="119"/>
        <v>129.4285344509945</v>
      </c>
      <c r="AS63" t="str">
        <f t="shared" si="143"/>
        <v>62 Leisure, travel and related personal service occupations</v>
      </c>
      <c r="AT63" s="18">
        <f t="shared" si="152"/>
        <v>3.1180224081190215</v>
      </c>
      <c r="AU63" s="18">
        <f t="shared" si="152"/>
        <v>3.6372343645392435</v>
      </c>
      <c r="AV63" s="18">
        <f t="shared" si="152"/>
        <v>3.5795695837318147</v>
      </c>
      <c r="AW63" s="18">
        <f t="shared" si="152"/>
        <v>4.0719476165023112</v>
      </c>
      <c r="AX63" s="18">
        <f t="shared" si="152"/>
        <v>4.9763645289040905</v>
      </c>
      <c r="AZ63" s="68">
        <f t="shared" si="121"/>
        <v>65.769440597296452</v>
      </c>
      <c r="BA63" s="69">
        <f t="shared" si="122"/>
        <v>82.365509451187023</v>
      </c>
      <c r="BB63" s="69">
        <f t="shared" si="123"/>
        <v>148.13495004848346</v>
      </c>
      <c r="BD63" t="str">
        <f t="shared" si="144"/>
        <v>62 Leisure, travel and related personal service occupations</v>
      </c>
      <c r="BE63" s="18">
        <f t="shared" si="153"/>
        <v>3.1490376992265805</v>
      </c>
      <c r="BF63" s="18">
        <f t="shared" si="153"/>
        <v>3.1751416247659039</v>
      </c>
      <c r="BG63" s="18">
        <f t="shared" si="153"/>
        <v>2.9776288441939531</v>
      </c>
      <c r="BH63" s="18">
        <f t="shared" si="153"/>
        <v>2.8470349331651326</v>
      </c>
      <c r="BI63" s="18">
        <f t="shared" si="153"/>
        <v>2.5635694612903865</v>
      </c>
      <c r="BK63" s="68">
        <f t="shared" si="125"/>
        <v>-14.220272924248423</v>
      </c>
      <c r="BL63" s="69">
        <f t="shared" si="126"/>
        <v>43.010192970677785</v>
      </c>
      <c r="BM63" s="69">
        <f t="shared" si="127"/>
        <v>28.789920046429362</v>
      </c>
      <c r="BO63" t="str">
        <f t="shared" si="145"/>
        <v>62 Leisure, travel and related personal service occupations</v>
      </c>
      <c r="BP63" s="18">
        <f t="shared" si="154"/>
        <v>3.2460103956519188</v>
      </c>
      <c r="BQ63" s="18">
        <f t="shared" si="154"/>
        <v>3.15820482200452</v>
      </c>
      <c r="BR63" s="18">
        <f t="shared" si="154"/>
        <v>3.1286770091503242</v>
      </c>
      <c r="BS63" s="18">
        <f t="shared" si="154"/>
        <v>2.9482162723714613</v>
      </c>
      <c r="BT63" s="18">
        <f t="shared" si="154"/>
        <v>2.8540495500505072</v>
      </c>
      <c r="BV63" s="68">
        <f t="shared" si="129"/>
        <v>-23.253028064471724</v>
      </c>
      <c r="BW63" s="69">
        <f t="shared" si="130"/>
        <v>39.651151090218406</v>
      </c>
      <c r="BX63" s="69">
        <f t="shared" si="131"/>
        <v>16.398123025746685</v>
      </c>
      <c r="BZ63" t="str">
        <f t="shared" si="146"/>
        <v>62 Leisure, travel and related personal service occupations</v>
      </c>
      <c r="CA63" s="18">
        <f t="shared" si="155"/>
        <v>2.9190488774539984</v>
      </c>
      <c r="CB63" s="18">
        <f t="shared" si="155"/>
        <v>3.3896650084288145</v>
      </c>
      <c r="CC63" s="18">
        <f t="shared" si="155"/>
        <v>3.1479600790032016</v>
      </c>
      <c r="CD63" s="18">
        <f t="shared" si="155"/>
        <v>3.3883052497501698</v>
      </c>
      <c r="CE63" s="18">
        <f t="shared" si="155"/>
        <v>3.7207112990083155</v>
      </c>
      <c r="CG63" s="68">
        <f t="shared" si="133"/>
        <v>-24.780974206678923</v>
      </c>
      <c r="CH63" s="69">
        <f t="shared" si="134"/>
        <v>38.732242022082758</v>
      </c>
      <c r="CI63" s="69">
        <f t="shared" si="135"/>
        <v>13.951267815403835</v>
      </c>
      <c r="CK63" t="str">
        <f t="shared" si="147"/>
        <v>62 Leisure, travel and related personal service occupations</v>
      </c>
      <c r="CL63" s="18">
        <f t="shared" si="156"/>
        <v>3.1271277738208911</v>
      </c>
      <c r="CM63" s="18">
        <f t="shared" si="156"/>
        <v>3.2118832499383583</v>
      </c>
      <c r="CN63" s="18">
        <f t="shared" si="156"/>
        <v>3.1149108322633121</v>
      </c>
      <c r="CO63" s="18">
        <f t="shared" si="156"/>
        <v>2.7893926973458432</v>
      </c>
      <c r="CP63" s="18">
        <f t="shared" si="156"/>
        <v>2.8803188832253901</v>
      </c>
      <c r="CR63" s="68">
        <f t="shared" si="137"/>
        <v>-13.783304010890307</v>
      </c>
      <c r="CS63" s="69">
        <f t="shared" si="138"/>
        <v>25.741637594884736</v>
      </c>
      <c r="CT63" s="69">
        <f t="shared" si="139"/>
        <v>11.958333583994426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1.8011916942440746E-2</v>
      </c>
      <c r="C64" s="18">
        <f t="shared" si="148"/>
        <v>1.4094031741306351E-2</v>
      </c>
      <c r="D64" s="18">
        <f t="shared" si="148"/>
        <v>1.5472894610967793E-2</v>
      </c>
      <c r="E64" s="18">
        <f t="shared" si="148"/>
        <v>1.4154827762503616E-2</v>
      </c>
      <c r="F64" s="18">
        <f t="shared" si="148"/>
        <v>1.5486564426670681E-2</v>
      </c>
      <c r="H64" s="68">
        <f t="shared" si="105"/>
        <v>50.764878808065859</v>
      </c>
      <c r="I64" s="69">
        <f t="shared" si="106"/>
        <v>66.466927192456041</v>
      </c>
      <c r="J64" s="69">
        <f t="shared" si="107"/>
        <v>117.2318060005219</v>
      </c>
      <c r="L64" t="str">
        <f t="shared" si="140"/>
        <v>63 Community and civil enforcement occupations</v>
      </c>
      <c r="M64" s="18">
        <f t="shared" si="149"/>
        <v>4.7836681803530033E-2</v>
      </c>
      <c r="N64" s="18">
        <f t="shared" si="149"/>
        <v>3.6421491408262188E-2</v>
      </c>
      <c r="O64" s="18">
        <f t="shared" si="149"/>
        <v>5.005923952251766E-2</v>
      </c>
      <c r="P64" s="18">
        <f t="shared" si="149"/>
        <v>3.8209338777638456E-2</v>
      </c>
      <c r="Q64" s="18">
        <f t="shared" si="149"/>
        <v>4.2253053577115375E-2</v>
      </c>
      <c r="S64" s="68">
        <f t="shared" si="109"/>
        <v>27.018424434877204</v>
      </c>
      <c r="T64" s="69">
        <f t="shared" si="110"/>
        <v>54.88133452601032</v>
      </c>
      <c r="U64" s="69">
        <f t="shared" si="111"/>
        <v>81.899758960887524</v>
      </c>
      <c r="W64" t="str">
        <f t="shared" si="141"/>
        <v>63 Community and civil enforcement occupations</v>
      </c>
      <c r="X64" s="18">
        <f t="shared" si="150"/>
        <v>0.10570968091814263</v>
      </c>
      <c r="Y64" s="18">
        <f t="shared" si="150"/>
        <v>9.7895417067317886E-2</v>
      </c>
      <c r="Z64" s="18">
        <f t="shared" si="150"/>
        <v>0.10830200021696226</v>
      </c>
      <c r="AA64" s="18">
        <f t="shared" si="150"/>
        <v>0.10678333993385999</v>
      </c>
      <c r="AB64" s="18">
        <f t="shared" si="150"/>
        <v>0.11028415385742939</v>
      </c>
      <c r="AD64" s="68">
        <f t="shared" si="113"/>
        <v>28.091413122890796</v>
      </c>
      <c r="AE64" s="69">
        <f t="shared" si="114"/>
        <v>71.210174409632685</v>
      </c>
      <c r="AF64" s="69">
        <f t="shared" si="115"/>
        <v>99.301587532523484</v>
      </c>
      <c r="AH64" t="str">
        <f t="shared" si="142"/>
        <v>63 Community and civil enforcement occupations</v>
      </c>
      <c r="AI64" s="18">
        <f t="shared" si="151"/>
        <v>0.10047770557976027</v>
      </c>
      <c r="AJ64" s="18">
        <f t="shared" si="151"/>
        <v>9.069526267535484E-2</v>
      </c>
      <c r="AK64" s="18">
        <f t="shared" si="151"/>
        <v>0.11863856362983373</v>
      </c>
      <c r="AL64" s="18">
        <f t="shared" si="151"/>
        <v>9.9784185454604865E-2</v>
      </c>
      <c r="AM64" s="18">
        <f t="shared" si="151"/>
        <v>0.10435202830474061</v>
      </c>
      <c r="AO64" s="68">
        <f t="shared" si="117"/>
        <v>0.5654806796161993</v>
      </c>
      <c r="AP64" s="69">
        <f t="shared" si="118"/>
        <v>54.344647846975121</v>
      </c>
      <c r="AQ64" s="69">
        <f t="shared" si="119"/>
        <v>54.910128526591329</v>
      </c>
      <c r="AS64" t="str">
        <f t="shared" si="143"/>
        <v>63 Community and civil enforcement occupations</v>
      </c>
      <c r="AT64" s="18">
        <f t="shared" si="152"/>
        <v>0.10546789840261382</v>
      </c>
      <c r="AU64" s="18">
        <f t="shared" si="152"/>
        <v>8.3042055996594935E-2</v>
      </c>
      <c r="AV64" s="18">
        <f t="shared" si="152"/>
        <v>0.10381368801214493</v>
      </c>
      <c r="AW64" s="18">
        <f t="shared" si="152"/>
        <v>7.9432191374746719E-2</v>
      </c>
      <c r="AX64" s="18">
        <f t="shared" si="152"/>
        <v>7.3286534491235109E-2</v>
      </c>
      <c r="AZ64" s="68">
        <f t="shared" si="121"/>
        <v>-15.823151696489763</v>
      </c>
      <c r="BA64" s="69">
        <f t="shared" si="122"/>
        <v>48.924631136971499</v>
      </c>
      <c r="BB64" s="69">
        <f t="shared" si="123"/>
        <v>33.101479440481732</v>
      </c>
      <c r="BD64" t="str">
        <f t="shared" si="144"/>
        <v>63 Community and civil enforcement occupations</v>
      </c>
      <c r="BE64" s="18">
        <f t="shared" si="153"/>
        <v>0.10755844059158454</v>
      </c>
      <c r="BF64" s="18">
        <f t="shared" si="153"/>
        <v>7.007009272293617E-2</v>
      </c>
      <c r="BG64" s="18">
        <f t="shared" si="153"/>
        <v>0.10306443550057277</v>
      </c>
      <c r="BH64" s="18">
        <f t="shared" si="153"/>
        <v>6.6937989739446507E-2</v>
      </c>
      <c r="BI64" s="18">
        <f t="shared" si="153"/>
        <v>6.8490826709954544E-2</v>
      </c>
      <c r="BK64" s="68">
        <f t="shared" si="125"/>
        <v>-33.788456369560535</v>
      </c>
      <c r="BL64" s="69">
        <f t="shared" si="126"/>
        <v>25.316749772663215</v>
      </c>
      <c r="BM64" s="69">
        <f t="shared" si="127"/>
        <v>-8.4717065968973184</v>
      </c>
      <c r="BO64" t="str">
        <f t="shared" si="145"/>
        <v>63 Community and civil enforcement occupations</v>
      </c>
      <c r="BP64" s="18">
        <f t="shared" si="154"/>
        <v>0.14067449496299608</v>
      </c>
      <c r="BQ64" s="18">
        <f t="shared" si="154"/>
        <v>0.11859922988372319</v>
      </c>
      <c r="BR64" s="18">
        <f t="shared" si="154"/>
        <v>0.15652928524533954</v>
      </c>
      <c r="BS64" s="18">
        <f t="shared" si="154"/>
        <v>0.11695243085921979</v>
      </c>
      <c r="BT64" s="18">
        <f t="shared" si="154"/>
        <v>0.12638140956833938</v>
      </c>
      <c r="BV64" s="68">
        <f t="shared" si="129"/>
        <v>-32.072119462690985</v>
      </c>
      <c r="BW64" s="69">
        <f t="shared" si="130"/>
        <v>30.670274169252238</v>
      </c>
      <c r="BX64" s="69">
        <f t="shared" si="131"/>
        <v>-1.4018452934387444</v>
      </c>
      <c r="BZ64" t="str">
        <f t="shared" si="146"/>
        <v>63 Community and civil enforcement occupations</v>
      </c>
      <c r="CA64" s="18">
        <f t="shared" si="155"/>
        <v>0.16783209132475682</v>
      </c>
      <c r="CB64" s="18">
        <f t="shared" si="155"/>
        <v>0.14905641530524746</v>
      </c>
      <c r="CC64" s="18">
        <f t="shared" si="155"/>
        <v>0.2002702449859301</v>
      </c>
      <c r="CD64" s="18">
        <f t="shared" si="155"/>
        <v>0.17714832305537714</v>
      </c>
      <c r="CE64" s="18">
        <f t="shared" si="155"/>
        <v>0.21562260297418187</v>
      </c>
      <c r="CG64" s="68">
        <f t="shared" si="133"/>
        <v>-31.481349184471508</v>
      </c>
      <c r="CH64" s="69">
        <f t="shared" si="134"/>
        <v>32.076853934975141</v>
      </c>
      <c r="CI64" s="69">
        <f t="shared" si="135"/>
        <v>0.59550475050363505</v>
      </c>
      <c r="CK64" t="str">
        <f t="shared" si="147"/>
        <v>63 Community and civil enforcement occupations</v>
      </c>
      <c r="CL64" s="18">
        <f t="shared" si="156"/>
        <v>0.15845174423807526</v>
      </c>
      <c r="CM64" s="18">
        <f t="shared" si="156"/>
        <v>0.11718747871315477</v>
      </c>
      <c r="CN64" s="18">
        <f t="shared" si="156"/>
        <v>0.1834435070494711</v>
      </c>
      <c r="CO64" s="18">
        <f t="shared" si="156"/>
        <v>0.10920037418184489</v>
      </c>
      <c r="CP64" s="18">
        <f t="shared" si="156"/>
        <v>9.2445786888008002E-2</v>
      </c>
      <c r="CR64" s="68">
        <f t="shared" si="137"/>
        <v>-53.012622985596558</v>
      </c>
      <c r="CS64" s="69">
        <f t="shared" si="138"/>
        <v>13.875175579885521</v>
      </c>
      <c r="CT64" s="69">
        <f t="shared" si="139"/>
        <v>-39.137447405711043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1.2254779499530208</v>
      </c>
      <c r="C65" s="18">
        <f t="shared" si="157"/>
        <v>1.1567516028934908</v>
      </c>
      <c r="D65" s="18">
        <f t="shared" si="157"/>
        <v>0.99029569562276731</v>
      </c>
      <c r="E65" s="18">
        <f t="shared" si="157"/>
        <v>0.93108820227087508</v>
      </c>
      <c r="F65" s="18">
        <f t="shared" si="157"/>
        <v>0.91250186214227968</v>
      </c>
      <c r="H65" s="68">
        <f t="shared" si="105"/>
        <v>38.798743572427881</v>
      </c>
      <c r="I65" s="69">
        <f t="shared" si="106"/>
        <v>55.628712776599464</v>
      </c>
      <c r="J65" s="69">
        <f t="shared" si="107"/>
        <v>94.427456349027338</v>
      </c>
      <c r="L65" t="str">
        <f t="shared" si="140"/>
        <v>71 Sales occupations</v>
      </c>
      <c r="M65" s="18">
        <f t="shared" ref="M65:Q70" si="158">M28/M$35*100</f>
        <v>2.1847505738753323</v>
      </c>
      <c r="N65" s="18">
        <f t="shared" si="158"/>
        <v>2.0975568087222296</v>
      </c>
      <c r="O65" s="18">
        <f t="shared" si="158"/>
        <v>2.1343286162528048</v>
      </c>
      <c r="P65" s="18">
        <f t="shared" si="158"/>
        <v>2.0614151645309673</v>
      </c>
      <c r="Q65" s="18">
        <f t="shared" si="158"/>
        <v>2.2215955976603063</v>
      </c>
      <c r="S65" s="68">
        <f t="shared" si="109"/>
        <v>56.637804617557904</v>
      </c>
      <c r="T65" s="69">
        <f t="shared" si="110"/>
        <v>60.559674211948163</v>
      </c>
      <c r="U65" s="69">
        <f t="shared" si="111"/>
        <v>117.19747882950608</v>
      </c>
      <c r="W65" t="str">
        <f t="shared" si="141"/>
        <v>71 Sales occupations</v>
      </c>
      <c r="X65" s="18">
        <f t="shared" ref="X65:AB70" si="159">X28/X$35*100</f>
        <v>3.9362597769128911</v>
      </c>
      <c r="Y65" s="18">
        <f t="shared" si="159"/>
        <v>3.9671975202941105</v>
      </c>
      <c r="Z65" s="18">
        <f t="shared" si="159"/>
        <v>4.0988295570245903</v>
      </c>
      <c r="AA65" s="18">
        <f t="shared" si="159"/>
        <v>4.005153437477893</v>
      </c>
      <c r="AB65" s="18">
        <f t="shared" si="159"/>
        <v>4.2937050706458386</v>
      </c>
      <c r="AD65" s="68">
        <f t="shared" si="113"/>
        <v>31.769752354587876</v>
      </c>
      <c r="AE65" s="69">
        <f t="shared" si="114"/>
        <v>59.948345258602963</v>
      </c>
      <c r="AF65" s="69">
        <f t="shared" si="115"/>
        <v>91.718097613190835</v>
      </c>
      <c r="AH65" t="str">
        <f t="shared" si="142"/>
        <v>71 Sales occupations</v>
      </c>
      <c r="AI65" s="18">
        <f t="shared" ref="AI65:AM70" si="160">AI28/AI$35*100</f>
        <v>4.4700261488173769</v>
      </c>
      <c r="AJ65" s="18">
        <f t="shared" si="160"/>
        <v>4.4124029541988508</v>
      </c>
      <c r="AK65" s="18">
        <f t="shared" si="160"/>
        <v>4.6286432737951859</v>
      </c>
      <c r="AL65" s="18">
        <f t="shared" si="160"/>
        <v>4.5276219643199331</v>
      </c>
      <c r="AM65" s="18">
        <f t="shared" si="160"/>
        <v>4.6991819679792695</v>
      </c>
      <c r="AO65" s="68">
        <f t="shared" si="117"/>
        <v>16.076009727338885</v>
      </c>
      <c r="AP65" s="69">
        <f t="shared" si="118"/>
        <v>55.009939754444581</v>
      </c>
      <c r="AQ65" s="69">
        <f t="shared" si="119"/>
        <v>71.085949481783459</v>
      </c>
      <c r="AS65" t="str">
        <f t="shared" si="143"/>
        <v>71 Sales occupations</v>
      </c>
      <c r="AT65" s="18">
        <f t="shared" ref="AT65:AX70" si="161">AT28/AT$35*100</f>
        <v>3.9094895884271557</v>
      </c>
      <c r="AU65" s="18">
        <f t="shared" si="161"/>
        <v>3.6113508785553132</v>
      </c>
      <c r="AV65" s="18">
        <f t="shared" si="161"/>
        <v>3.6861614222453767</v>
      </c>
      <c r="AW65" s="18">
        <f t="shared" si="161"/>
        <v>3.4216363346206591</v>
      </c>
      <c r="AX65" s="18">
        <f t="shared" si="161"/>
        <v>3.4608421636218933</v>
      </c>
      <c r="AZ65" s="68">
        <f t="shared" si="121"/>
        <v>11.951660291022053</v>
      </c>
      <c r="BA65" s="69">
        <f t="shared" si="122"/>
        <v>46.039513784072241</v>
      </c>
      <c r="BB65" s="69">
        <f t="shared" si="123"/>
        <v>57.9911740750943</v>
      </c>
      <c r="BD65" t="str">
        <f t="shared" si="144"/>
        <v>71 Sales occupations</v>
      </c>
      <c r="BE65" s="18">
        <f t="shared" ref="BE65:BI70" si="162">BE28/BE$35*100</f>
        <v>8.0746226538148065</v>
      </c>
      <c r="BF65" s="18">
        <f t="shared" si="162"/>
        <v>8.0811375358357562</v>
      </c>
      <c r="BG65" s="18">
        <f t="shared" si="162"/>
        <v>8.5524558417022245</v>
      </c>
      <c r="BH65" s="18">
        <f t="shared" si="162"/>
        <v>8.0668033928997929</v>
      </c>
      <c r="BI65" s="18">
        <f t="shared" si="162"/>
        <v>8.2453470450055111</v>
      </c>
      <c r="BK65" s="68">
        <f t="shared" si="125"/>
        <v>-3.943173867063098</v>
      </c>
      <c r="BL65" s="69">
        <f t="shared" si="126"/>
        <v>41.70048499281279</v>
      </c>
      <c r="BM65" s="69">
        <f t="shared" si="127"/>
        <v>37.757311125749695</v>
      </c>
      <c r="BO65" t="str">
        <f t="shared" si="145"/>
        <v>71 Sales occupations</v>
      </c>
      <c r="BP65" s="18">
        <f t="shared" ref="BP65:BT70" si="163">BP28/BP$35*100</f>
        <v>8.4234537512032812</v>
      </c>
      <c r="BQ65" s="18">
        <f t="shared" si="163"/>
        <v>7.8315586371284303</v>
      </c>
      <c r="BR65" s="18">
        <f t="shared" si="163"/>
        <v>8.1831765379099828</v>
      </c>
      <c r="BS65" s="18">
        <f t="shared" si="163"/>
        <v>7.2539633732222111</v>
      </c>
      <c r="BT65" s="18">
        <f t="shared" si="163"/>
        <v>6.6695709842905346</v>
      </c>
      <c r="BV65" s="68">
        <f t="shared" si="129"/>
        <v>-31.429636763870803</v>
      </c>
      <c r="BW65" s="69">
        <f t="shared" si="130"/>
        <v>34.881796762617945</v>
      </c>
      <c r="BX65" s="69">
        <f t="shared" si="131"/>
        <v>3.4521599987471432</v>
      </c>
      <c r="BZ65" t="str">
        <f t="shared" si="146"/>
        <v>71 Sales occupations</v>
      </c>
      <c r="CA65" s="18">
        <f t="shared" ref="CA65:CE70" si="164">CA28/CA$35*100</f>
        <v>8.422625570415871</v>
      </c>
      <c r="CB65" s="18">
        <f t="shared" si="164"/>
        <v>8.7825047866861787</v>
      </c>
      <c r="CC65" s="18">
        <f t="shared" si="164"/>
        <v>8.8638003512292798</v>
      </c>
      <c r="CD65" s="18">
        <f t="shared" si="164"/>
        <v>7.6368466718990957</v>
      </c>
      <c r="CE65" s="18">
        <f t="shared" si="164"/>
        <v>4.638151436168279</v>
      </c>
      <c r="CG65" s="68">
        <f t="shared" si="133"/>
        <v>-66.699104967416417</v>
      </c>
      <c r="CH65" s="69">
        <f t="shared" si="134"/>
        <v>22.466043029581616</v>
      </c>
      <c r="CI65" s="69">
        <f t="shared" si="135"/>
        <v>-44.233061937834805</v>
      </c>
      <c r="CK65" t="str">
        <f t="shared" si="147"/>
        <v>71 Sales occupations</v>
      </c>
      <c r="CL65" s="18">
        <f t="shared" ref="CL65:CP70" si="165">CL28/CL$35*100</f>
        <v>9.9648032534099222</v>
      </c>
      <c r="CM65" s="18">
        <f t="shared" si="165"/>
        <v>9.7426154601937611</v>
      </c>
      <c r="CN65" s="18">
        <f t="shared" si="165"/>
        <v>9.8569074061802819</v>
      </c>
      <c r="CO65" s="18">
        <f t="shared" si="165"/>
        <v>8.7718736302072333</v>
      </c>
      <c r="CP65" s="18">
        <f t="shared" si="165"/>
        <v>7.2482343166863226</v>
      </c>
      <c r="CR65" s="68">
        <f t="shared" si="137"/>
        <v>-31.437290692609121</v>
      </c>
      <c r="CS65" s="69">
        <f t="shared" si="138"/>
        <v>19.812811487777022</v>
      </c>
      <c r="CT65" s="69">
        <f t="shared" si="139"/>
        <v>-11.624479204832102</v>
      </c>
    </row>
    <row r="66" spans="1:98" x14ac:dyDescent="0.2">
      <c r="A66" t="str">
        <f t="shared" si="103"/>
        <v>72 Customer service occupations</v>
      </c>
      <c r="B66" s="18">
        <f t="shared" si="157"/>
        <v>0.40633251425277889</v>
      </c>
      <c r="C66" s="18">
        <f t="shared" si="157"/>
        <v>0.38811101814009918</v>
      </c>
      <c r="D66" s="18">
        <f t="shared" si="157"/>
        <v>0.41736711903081825</v>
      </c>
      <c r="E66" s="18">
        <f t="shared" si="157"/>
        <v>0.53439396071637202</v>
      </c>
      <c r="F66" s="18">
        <f t="shared" si="157"/>
        <v>0.58063124534755184</v>
      </c>
      <c r="H66" s="68">
        <f t="shared" si="105"/>
        <v>109.55539101767029</v>
      </c>
      <c r="I66" s="69">
        <f t="shared" si="106"/>
        <v>75.776170271566755</v>
      </c>
      <c r="J66" s="69">
        <f t="shared" si="107"/>
        <v>185.33156128923702</v>
      </c>
      <c r="L66" t="str">
        <f t="shared" si="140"/>
        <v>72 Customer service occupations</v>
      </c>
      <c r="M66" s="18">
        <f t="shared" si="158"/>
        <v>0.67189376511753085</v>
      </c>
      <c r="N66" s="18">
        <f t="shared" si="158"/>
        <v>0.68354455196404273</v>
      </c>
      <c r="O66" s="18">
        <f t="shared" si="158"/>
        <v>0.6746373507317095</v>
      </c>
      <c r="P66" s="18">
        <f t="shared" si="158"/>
        <v>0.8687601453599102</v>
      </c>
      <c r="Q66" s="18">
        <f t="shared" si="158"/>
        <v>0.94528380413600033</v>
      </c>
      <c r="S66" s="68">
        <f t="shared" si="109"/>
        <v>110.85538840744296</v>
      </c>
      <c r="T66" s="69">
        <f t="shared" si="110"/>
        <v>81.010367688442471</v>
      </c>
      <c r="U66" s="69">
        <f t="shared" si="111"/>
        <v>191.86575609588542</v>
      </c>
      <c r="W66" t="str">
        <f t="shared" si="141"/>
        <v>72 Customer service occupations</v>
      </c>
      <c r="X66" s="18">
        <f t="shared" si="159"/>
        <v>1.210207200326848</v>
      </c>
      <c r="Y66" s="18">
        <f t="shared" si="159"/>
        <v>1.2513292770143498</v>
      </c>
      <c r="Z66" s="18">
        <f t="shared" si="159"/>
        <v>1.2971946081198682</v>
      </c>
      <c r="AA66" s="18">
        <f t="shared" si="159"/>
        <v>1.6350503175727549</v>
      </c>
      <c r="AB66" s="18">
        <f t="shared" si="159"/>
        <v>1.84764323626797</v>
      </c>
      <c r="AD66" s="68">
        <f t="shared" si="113"/>
        <v>79.166314710419087</v>
      </c>
      <c r="AE66" s="69">
        <f t="shared" si="114"/>
        <v>74.903047280644714</v>
      </c>
      <c r="AF66" s="69">
        <f t="shared" si="115"/>
        <v>154.06936199106377</v>
      </c>
      <c r="AH66" t="str">
        <f t="shared" si="142"/>
        <v>72 Customer service occupations</v>
      </c>
      <c r="AI66" s="18">
        <f t="shared" si="160"/>
        <v>1.2924106092486121</v>
      </c>
      <c r="AJ66" s="18">
        <f t="shared" si="160"/>
        <v>1.4999887868049684</v>
      </c>
      <c r="AK66" s="18">
        <f t="shared" si="160"/>
        <v>1.671427062278203</v>
      </c>
      <c r="AL66" s="18">
        <f t="shared" si="160"/>
        <v>2.2332840713628328</v>
      </c>
      <c r="AM66" s="18">
        <f t="shared" si="160"/>
        <v>2.5194961396908888</v>
      </c>
      <c r="AO66" s="68">
        <f t="shared" si="117"/>
        <v>72.345594530285396</v>
      </c>
      <c r="AP66" s="69">
        <f t="shared" si="118"/>
        <v>78.703969487999274</v>
      </c>
      <c r="AQ66" s="69">
        <f t="shared" si="119"/>
        <v>151.04956401828466</v>
      </c>
      <c r="AS66" t="str">
        <f t="shared" si="143"/>
        <v>72 Customer service occupations</v>
      </c>
      <c r="AT66" s="18">
        <f t="shared" si="161"/>
        <v>1.5934614381125387</v>
      </c>
      <c r="AU66" s="18">
        <f t="shared" si="161"/>
        <v>1.6308083035705099</v>
      </c>
      <c r="AV66" s="18">
        <f t="shared" si="161"/>
        <v>1.6756365255137937</v>
      </c>
      <c r="AW66" s="18">
        <f t="shared" si="161"/>
        <v>2.0708623863357389</v>
      </c>
      <c r="AX66" s="18">
        <f t="shared" si="161"/>
        <v>2.1319530672813118</v>
      </c>
      <c r="AZ66" s="68">
        <f t="shared" si="121"/>
        <v>51.712343387752945</v>
      </c>
      <c r="BA66" s="69">
        <f t="shared" si="122"/>
        <v>66.976818521822395</v>
      </c>
      <c r="BB66" s="69">
        <f t="shared" si="123"/>
        <v>118.68916190957532</v>
      </c>
      <c r="BD66" t="str">
        <f t="shared" si="144"/>
        <v>72 Customer service occupations</v>
      </c>
      <c r="BE66" s="18">
        <f t="shared" si="162"/>
        <v>1.7952715601131235</v>
      </c>
      <c r="BF66" s="18">
        <f t="shared" si="162"/>
        <v>1.842094216478277</v>
      </c>
      <c r="BG66" s="18">
        <f t="shared" si="162"/>
        <v>1.9091076591748093</v>
      </c>
      <c r="BH66" s="18">
        <f t="shared" si="162"/>
        <v>2.2838570613627347</v>
      </c>
      <c r="BI66" s="18">
        <f t="shared" si="162"/>
        <v>2.4757845810682477</v>
      </c>
      <c r="BK66" s="68">
        <f t="shared" si="125"/>
        <v>29.208941121319</v>
      </c>
      <c r="BL66" s="69">
        <f t="shared" si="126"/>
        <v>54.538370800400983</v>
      </c>
      <c r="BM66" s="69">
        <f t="shared" si="127"/>
        <v>83.747311921719984</v>
      </c>
      <c r="BO66" t="str">
        <f t="shared" si="145"/>
        <v>72 Customer service occupations</v>
      </c>
      <c r="BP66" s="18">
        <f t="shared" si="163"/>
        <v>1.9958491192440742</v>
      </c>
      <c r="BQ66" s="18">
        <f t="shared" si="163"/>
        <v>2.0353232012806393</v>
      </c>
      <c r="BR66" s="18">
        <f t="shared" si="163"/>
        <v>2.1967314378400249</v>
      </c>
      <c r="BS66" s="18">
        <f t="shared" si="163"/>
        <v>2.7345430227855889</v>
      </c>
      <c r="BT66" s="18">
        <f t="shared" si="163"/>
        <v>3.034701162203743</v>
      </c>
      <c r="BV66" s="68">
        <f t="shared" si="129"/>
        <v>16.22496846569021</v>
      </c>
      <c r="BW66" s="69">
        <f t="shared" si="130"/>
        <v>53.52696197717718</v>
      </c>
      <c r="BX66" s="69">
        <f t="shared" si="131"/>
        <v>69.751930442867391</v>
      </c>
      <c r="BZ66" t="str">
        <f t="shared" si="146"/>
        <v>72 Customer service occupations</v>
      </c>
      <c r="CA66" s="18">
        <f t="shared" si="164"/>
        <v>1.4576717674653228</v>
      </c>
      <c r="CB66" s="18">
        <f t="shared" si="164"/>
        <v>1.5048377583714494</v>
      </c>
      <c r="CC66" s="18">
        <f t="shared" si="164"/>
        <v>1.5726659873209827</v>
      </c>
      <c r="CD66" s="18">
        <f t="shared" si="164"/>
        <v>1.8951853443001903</v>
      </c>
      <c r="CE66" s="18">
        <f t="shared" si="164"/>
        <v>2.4893223298774556</v>
      </c>
      <c r="CG66" s="68">
        <f t="shared" si="133"/>
        <v>0.73388600245440561</v>
      </c>
      <c r="CH66" s="69">
        <f t="shared" si="134"/>
        <v>35.55613129912593</v>
      </c>
      <c r="CI66" s="69">
        <f t="shared" si="135"/>
        <v>36.290017301580342</v>
      </c>
      <c r="CK66" t="str">
        <f t="shared" si="147"/>
        <v>72 Customer service occupations</v>
      </c>
      <c r="CL66" s="18">
        <f t="shared" si="165"/>
        <v>1.2581151543246241</v>
      </c>
      <c r="CM66" s="18">
        <f t="shared" si="165"/>
        <v>1.6825592862987799</v>
      </c>
      <c r="CN66" s="18">
        <f t="shared" si="165"/>
        <v>1.9053138409519661</v>
      </c>
      <c r="CO66" s="18">
        <f t="shared" si="165"/>
        <v>3.2294475799706022</v>
      </c>
      <c r="CP66" s="18">
        <f t="shared" si="165"/>
        <v>4.379144704204994</v>
      </c>
      <c r="CR66" s="68">
        <f t="shared" si="137"/>
        <v>114.29853247595034</v>
      </c>
      <c r="CS66" s="69">
        <f t="shared" si="138"/>
        <v>49.41605835579437</v>
      </c>
      <c r="CT66" s="69">
        <f t="shared" si="139"/>
        <v>163.71459083174472</v>
      </c>
    </row>
    <row r="67" spans="1:98" x14ac:dyDescent="0.2">
      <c r="A67" t="str">
        <f t="shared" si="103"/>
        <v>81 Process, plant and machine operatives</v>
      </c>
      <c r="B67" s="18">
        <f t="shared" si="157"/>
        <v>0.25385834028624166</v>
      </c>
      <c r="C67" s="18">
        <f t="shared" si="157"/>
        <v>0.26484387224869721</v>
      </c>
      <c r="D67" s="18">
        <f t="shared" si="157"/>
        <v>0.22863796384014265</v>
      </c>
      <c r="E67" s="18">
        <f t="shared" si="157"/>
        <v>0.2885472674613514</v>
      </c>
      <c r="F67" s="18">
        <f t="shared" si="157"/>
        <v>0.35809265469237472</v>
      </c>
      <c r="H67" s="68">
        <f t="shared" si="105"/>
        <v>135.91944383433827</v>
      </c>
      <c r="I67" s="69">
        <f t="shared" si="106"/>
        <v>86.466007031523588</v>
      </c>
      <c r="J67" s="69">
        <f t="shared" si="107"/>
        <v>222.38545086586191</v>
      </c>
      <c r="L67" t="str">
        <f t="shared" si="140"/>
        <v>81 Process, plant and machine operatives</v>
      </c>
      <c r="M67" s="18">
        <f t="shared" si="158"/>
        <v>0.22101933986094535</v>
      </c>
      <c r="N67" s="18">
        <f t="shared" si="158"/>
        <v>0.22132979381499257</v>
      </c>
      <c r="O67" s="18">
        <f t="shared" si="158"/>
        <v>0.20563233115453439</v>
      </c>
      <c r="P67" s="18">
        <f t="shared" si="158"/>
        <v>0.26848762108575575</v>
      </c>
      <c r="Q67" s="18">
        <f t="shared" si="158"/>
        <v>0.33219763024447901</v>
      </c>
      <c r="S67" s="68">
        <f t="shared" si="109"/>
        <v>143.10729991267181</v>
      </c>
      <c r="T67" s="69">
        <f t="shared" si="110"/>
        <v>82.41029574184914</v>
      </c>
      <c r="U67" s="69">
        <f t="shared" si="111"/>
        <v>225.51759565452093</v>
      </c>
      <c r="W67" t="str">
        <f t="shared" si="141"/>
        <v>81 Process, plant and machine operatives</v>
      </c>
      <c r="X67" s="18">
        <f t="shared" si="159"/>
        <v>0.30642467548668589</v>
      </c>
      <c r="Y67" s="18">
        <f t="shared" si="159"/>
        <v>0.28760715719962793</v>
      </c>
      <c r="Z67" s="18">
        <f t="shared" si="159"/>
        <v>0.27129550603574648</v>
      </c>
      <c r="AA67" s="18">
        <f t="shared" si="159"/>
        <v>0.38506767616883453</v>
      </c>
      <c r="AB67" s="18">
        <f t="shared" si="159"/>
        <v>0.51236835092025823</v>
      </c>
      <c r="AD67" s="68">
        <f t="shared" si="113"/>
        <v>137.56533775816132</v>
      </c>
      <c r="AE67" s="69">
        <f t="shared" si="114"/>
        <v>84.582101232717534</v>
      </c>
      <c r="AF67" s="69">
        <f t="shared" si="115"/>
        <v>222.14743899087887</v>
      </c>
      <c r="AH67" t="str">
        <f t="shared" si="142"/>
        <v>81 Process, plant and machine operatives</v>
      </c>
      <c r="AI67" s="18">
        <f t="shared" si="160"/>
        <v>0.48707162442340957</v>
      </c>
      <c r="AJ67" s="18">
        <f t="shared" si="160"/>
        <v>0.52194865071738805</v>
      </c>
      <c r="AK67" s="18">
        <f t="shared" si="160"/>
        <v>0.50533020988097122</v>
      </c>
      <c r="AL67" s="18">
        <f t="shared" si="160"/>
        <v>0.74735789213598713</v>
      </c>
      <c r="AM67" s="18">
        <f t="shared" si="160"/>
        <v>1.0321096274486523</v>
      </c>
      <c r="AO67" s="68">
        <f t="shared" si="117"/>
        <v>133.52021712420679</v>
      </c>
      <c r="AP67" s="69">
        <f t="shared" si="118"/>
        <v>83.600652493743311</v>
      </c>
      <c r="AQ67" s="69">
        <f t="shared" si="119"/>
        <v>217.12086961795012</v>
      </c>
      <c r="AS67" t="str">
        <f t="shared" si="143"/>
        <v>81 Process, plant and machine operatives</v>
      </c>
      <c r="AT67" s="18">
        <f t="shared" si="161"/>
        <v>1.1544297915921136</v>
      </c>
      <c r="AU67" s="18">
        <f t="shared" si="161"/>
        <v>1.1347468909548937</v>
      </c>
      <c r="AV67" s="18">
        <f t="shared" si="161"/>
        <v>1.0479223099591417</v>
      </c>
      <c r="AW67" s="18">
        <f t="shared" si="161"/>
        <v>1.4028245814870812</v>
      </c>
      <c r="AX67" s="18">
        <f t="shared" si="161"/>
        <v>1.6121062987523169</v>
      </c>
      <c r="AZ67" s="68">
        <f t="shared" si="121"/>
        <v>83.43731444860984</v>
      </c>
      <c r="BA67" s="69">
        <f t="shared" si="122"/>
        <v>71.762942606682387</v>
      </c>
      <c r="BB67" s="69">
        <f t="shared" si="123"/>
        <v>155.20025705529224</v>
      </c>
      <c r="BD67" t="str">
        <f t="shared" si="144"/>
        <v>81 Process, plant and machine operatives</v>
      </c>
      <c r="BE67" s="18">
        <f t="shared" si="162"/>
        <v>1.9275599278086228</v>
      </c>
      <c r="BF67" s="18">
        <f t="shared" si="162"/>
        <v>1.9657826696385561</v>
      </c>
      <c r="BG67" s="18">
        <f t="shared" si="162"/>
        <v>1.8159464898138897</v>
      </c>
      <c r="BH67" s="18">
        <f t="shared" si="162"/>
        <v>2.3833365917204539</v>
      </c>
      <c r="BI67" s="18">
        <f t="shared" si="162"/>
        <v>2.7622848145612324</v>
      </c>
      <c r="BK67" s="68">
        <f t="shared" si="125"/>
        <v>51.556840291295522</v>
      </c>
      <c r="BL67" s="69">
        <f t="shared" si="126"/>
        <v>48.820657201124256</v>
      </c>
      <c r="BM67" s="69">
        <f t="shared" si="127"/>
        <v>100.37749749241978</v>
      </c>
      <c r="BO67" t="str">
        <f t="shared" si="145"/>
        <v>81 Process, plant and machine operatives</v>
      </c>
      <c r="BP67" s="18">
        <f t="shared" si="163"/>
        <v>2.4350142510045023</v>
      </c>
      <c r="BQ67" s="18">
        <f t="shared" si="163"/>
        <v>2.715547945375187</v>
      </c>
      <c r="BR67" s="18">
        <f t="shared" si="163"/>
        <v>2.4229900264052233</v>
      </c>
      <c r="BS67" s="18">
        <f t="shared" si="163"/>
        <v>3.1879628885278386</v>
      </c>
      <c r="BT67" s="18">
        <f t="shared" si="163"/>
        <v>3.7360530025471781</v>
      </c>
      <c r="BV67" s="68">
        <f t="shared" si="129"/>
        <v>29.724460650819807</v>
      </c>
      <c r="BW67" s="69">
        <f t="shared" si="130"/>
        <v>48.275211106138023</v>
      </c>
      <c r="BX67" s="69">
        <f t="shared" si="131"/>
        <v>77.999671756957838</v>
      </c>
      <c r="BZ67" t="str">
        <f t="shared" si="146"/>
        <v>81 Process, plant and machine operatives</v>
      </c>
      <c r="CA67" s="18">
        <f t="shared" si="164"/>
        <v>3.2541075605629688</v>
      </c>
      <c r="CB67" s="18">
        <f t="shared" si="164"/>
        <v>3.0282369074120847</v>
      </c>
      <c r="CC67" s="18">
        <f t="shared" si="164"/>
        <v>2.9963235338744068</v>
      </c>
      <c r="CD67" s="18">
        <f t="shared" si="164"/>
        <v>3.4215387631671437</v>
      </c>
      <c r="CE67" s="18">
        <f t="shared" si="164"/>
        <v>2.117635276209374</v>
      </c>
      <c r="CG67" s="68">
        <f t="shared" si="133"/>
        <v>-55.022697522343563</v>
      </c>
      <c r="CH67" s="69">
        <f t="shared" si="134"/>
        <v>28.42235514742341</v>
      </c>
      <c r="CI67" s="69">
        <f t="shared" si="135"/>
        <v>-26.60034237492015</v>
      </c>
      <c r="CK67" t="str">
        <f t="shared" si="147"/>
        <v>81 Process, plant and machine operatives</v>
      </c>
      <c r="CL67" s="18">
        <f t="shared" si="165"/>
        <v>4.2106090601959361</v>
      </c>
      <c r="CM67" s="18">
        <f t="shared" si="165"/>
        <v>3.5205467656657654</v>
      </c>
      <c r="CN67" s="18">
        <f t="shared" si="165"/>
        <v>3.2145438672902102</v>
      </c>
      <c r="CO67" s="18">
        <f t="shared" si="165"/>
        <v>2.0421002401146331</v>
      </c>
      <c r="CP67" s="18">
        <f t="shared" si="165"/>
        <v>1.3848813910628088</v>
      </c>
      <c r="CR67" s="68">
        <f t="shared" si="137"/>
        <v>-59.831127103907903</v>
      </c>
      <c r="CS67" s="69">
        <f t="shared" si="138"/>
        <v>13.557161074177538</v>
      </c>
      <c r="CT67" s="69">
        <f t="shared" si="139"/>
        <v>-46.27396602973036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0.48848911708680909</v>
      </c>
      <c r="C68" s="18">
        <f t="shared" si="157"/>
        <v>0.51843428608697295</v>
      </c>
      <c r="D68" s="18">
        <f t="shared" si="157"/>
        <v>0.47368156126721139</v>
      </c>
      <c r="E68" s="18">
        <f t="shared" si="157"/>
        <v>0.55495427297401978</v>
      </c>
      <c r="F68" s="18">
        <f t="shared" si="157"/>
        <v>0.60087543764951712</v>
      </c>
      <c r="H68" s="68">
        <f t="shared" si="105"/>
        <v>91.079738711738869</v>
      </c>
      <c r="I68" s="69">
        <f t="shared" si="106"/>
        <v>98.550978424871388</v>
      </c>
      <c r="J68" s="69">
        <f t="shared" si="107"/>
        <v>189.63071713661026</v>
      </c>
      <c r="L68" t="str">
        <f t="shared" si="140"/>
        <v>82 Transport and mobile machine drivers and operatives</v>
      </c>
      <c r="M68" s="18">
        <f t="shared" si="158"/>
        <v>0.55176337134021114</v>
      </c>
      <c r="N68" s="18">
        <f t="shared" si="158"/>
        <v>0.61506882551248987</v>
      </c>
      <c r="O68" s="18">
        <f t="shared" si="158"/>
        <v>0.56632273762028007</v>
      </c>
      <c r="P68" s="18">
        <f t="shared" si="158"/>
        <v>0.59879708969283985</v>
      </c>
      <c r="Q68" s="18">
        <f t="shared" si="158"/>
        <v>0.64978527207986703</v>
      </c>
      <c r="S68" s="68">
        <f t="shared" si="109"/>
        <v>72.662781737440341</v>
      </c>
      <c r="T68" s="69">
        <f t="shared" si="110"/>
        <v>87.827454599503668</v>
      </c>
      <c r="U68" s="69">
        <f t="shared" si="111"/>
        <v>160.49023633694401</v>
      </c>
      <c r="W68" t="str">
        <f t="shared" si="141"/>
        <v>82 Transport and mobile machine drivers and operatives</v>
      </c>
      <c r="X68" s="18">
        <f t="shared" si="159"/>
        <v>0.72209069975586204</v>
      </c>
      <c r="Y68" s="18">
        <f t="shared" si="159"/>
        <v>0.8271379370324673</v>
      </c>
      <c r="Z68" s="18">
        <f t="shared" si="159"/>
        <v>0.7667491769891196</v>
      </c>
      <c r="AA68" s="18">
        <f t="shared" si="159"/>
        <v>0.81396969013033371</v>
      </c>
      <c r="AB68" s="18">
        <f t="shared" si="159"/>
        <v>0.94140455270728929</v>
      </c>
      <c r="AD68" s="68">
        <f t="shared" si="113"/>
        <v>54.442333489291727</v>
      </c>
      <c r="AE68" s="69">
        <f t="shared" si="114"/>
        <v>84.192585233172565</v>
      </c>
      <c r="AF68" s="69">
        <f t="shared" si="115"/>
        <v>138.63491872246431</v>
      </c>
      <c r="AH68" t="str">
        <f t="shared" si="142"/>
        <v>82 Transport and mobile machine drivers and operatives</v>
      </c>
      <c r="AI68" s="18">
        <f t="shared" si="160"/>
        <v>1.0867369346095028</v>
      </c>
      <c r="AJ68" s="18">
        <f t="shared" si="160"/>
        <v>1.3192131175857977</v>
      </c>
      <c r="AK68" s="18">
        <f t="shared" si="160"/>
        <v>1.1935179108064777</v>
      </c>
      <c r="AL68" s="18">
        <f t="shared" si="160"/>
        <v>1.3809829467538619</v>
      </c>
      <c r="AM68" s="18">
        <f t="shared" si="160"/>
        <v>1.5383993854014617</v>
      </c>
      <c r="AO68" s="68">
        <f t="shared" si="117"/>
        <v>47.371694064038408</v>
      </c>
      <c r="AP68" s="69">
        <f t="shared" si="118"/>
        <v>84.365985675123653</v>
      </c>
      <c r="AQ68" s="69">
        <f t="shared" si="119"/>
        <v>131.73767973916205</v>
      </c>
      <c r="AS68" t="str">
        <f t="shared" si="143"/>
        <v>82 Transport and mobile machine drivers and operatives</v>
      </c>
      <c r="AT68" s="18">
        <f t="shared" si="161"/>
        <v>1.9133125550287295</v>
      </c>
      <c r="AU68" s="18">
        <f t="shared" si="161"/>
        <v>2.1151883158700242</v>
      </c>
      <c r="AV68" s="18">
        <f t="shared" si="161"/>
        <v>2.0175021057334765</v>
      </c>
      <c r="AW68" s="18">
        <f t="shared" si="161"/>
        <v>2.2123912743196188</v>
      </c>
      <c r="AX68" s="18">
        <f t="shared" si="161"/>
        <v>2.3265116490613957</v>
      </c>
      <c r="AZ68" s="68">
        <f t="shared" si="121"/>
        <v>37.503682749333159</v>
      </c>
      <c r="BA68" s="69">
        <f t="shared" si="122"/>
        <v>81.747735322619491</v>
      </c>
      <c r="BB68" s="69">
        <f t="shared" si="123"/>
        <v>119.25141807195266</v>
      </c>
      <c r="BD68" t="str">
        <f t="shared" si="144"/>
        <v>82 Transport and mobile machine drivers and operatives</v>
      </c>
      <c r="BE68" s="18">
        <f t="shared" si="162"/>
        <v>2.8707021306144234</v>
      </c>
      <c r="BF68" s="18">
        <f t="shared" si="162"/>
        <v>3.07009738059089</v>
      </c>
      <c r="BG68" s="18">
        <f t="shared" si="162"/>
        <v>2.8104122694152305</v>
      </c>
      <c r="BH68" s="18">
        <f t="shared" si="162"/>
        <v>3.1508012180380129</v>
      </c>
      <c r="BI68" s="18">
        <f t="shared" si="162"/>
        <v>3.5381054325313714</v>
      </c>
      <c r="BK68" s="68">
        <f t="shared" si="125"/>
        <v>25.432728984776187</v>
      </c>
      <c r="BL68" s="69">
        <f t="shared" si="126"/>
        <v>58.283400392926211</v>
      </c>
      <c r="BM68" s="69">
        <f t="shared" si="127"/>
        <v>83.716129377702401</v>
      </c>
      <c r="BO68" t="str">
        <f t="shared" si="145"/>
        <v>82 Transport and mobile machine drivers and operatives</v>
      </c>
      <c r="BP68" s="18">
        <f t="shared" si="163"/>
        <v>4.2182756854778525</v>
      </c>
      <c r="BQ68" s="18">
        <f t="shared" si="163"/>
        <v>4.9229485058810001</v>
      </c>
      <c r="BR68" s="18">
        <f t="shared" si="163"/>
        <v>4.2620160550767716</v>
      </c>
      <c r="BS68" s="18">
        <f t="shared" si="163"/>
        <v>4.6788257652598064</v>
      </c>
      <c r="BT68" s="18">
        <f t="shared" si="163"/>
        <v>5.3637150094050181</v>
      </c>
      <c r="BV68" s="68">
        <f t="shared" si="129"/>
        <v>5.879305608288214</v>
      </c>
      <c r="BW68" s="69">
        <f t="shared" si="130"/>
        <v>56.988108714645151</v>
      </c>
      <c r="BX68" s="69">
        <f t="shared" si="131"/>
        <v>62.867414322933357</v>
      </c>
      <c r="BZ68" t="str">
        <f t="shared" si="146"/>
        <v>82 Transport and mobile machine drivers and operatives</v>
      </c>
      <c r="CA68" s="18">
        <f t="shared" si="164"/>
        <v>6.2688849667827933</v>
      </c>
      <c r="CB68" s="18">
        <f t="shared" si="164"/>
        <v>6.1428976709831202</v>
      </c>
      <c r="CC68" s="18">
        <f t="shared" si="164"/>
        <v>5.5747432916866275</v>
      </c>
      <c r="CD68" s="18">
        <f t="shared" si="164"/>
        <v>5.7963541363195574</v>
      </c>
      <c r="CE68" s="18">
        <f t="shared" si="164"/>
        <v>6.5875695124551745</v>
      </c>
      <c r="CG68" s="68">
        <f t="shared" si="133"/>
        <v>-24.797672051753576</v>
      </c>
      <c r="CH68" s="69">
        <f t="shared" si="134"/>
        <v>40.979710332505384</v>
      </c>
      <c r="CI68" s="69">
        <f t="shared" si="135"/>
        <v>16.182038280751804</v>
      </c>
      <c r="CK68" t="str">
        <f t="shared" si="147"/>
        <v>82 Transport and mobile machine drivers and operatives</v>
      </c>
      <c r="CL68" s="18">
        <f t="shared" si="165"/>
        <v>7.6926854533251028</v>
      </c>
      <c r="CM68" s="18">
        <f t="shared" si="165"/>
        <v>8.9256908138777895</v>
      </c>
      <c r="CN68" s="18">
        <f t="shared" si="165"/>
        <v>8.2676018502497222</v>
      </c>
      <c r="CO68" s="18">
        <f t="shared" si="165"/>
        <v>9.3076390688638302</v>
      </c>
      <c r="CP68" s="18">
        <f t="shared" si="165"/>
        <v>7.6741389313018216</v>
      </c>
      <c r="CR68" s="68">
        <f t="shared" si="137"/>
        <v>-13.454094400111194</v>
      </c>
      <c r="CS68" s="69">
        <f t="shared" si="138"/>
        <v>37.632654360359723</v>
      </c>
      <c r="CT68" s="69">
        <f t="shared" si="139"/>
        <v>24.178559960248528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7.5153827179272907E-3</v>
      </c>
      <c r="C69" s="18">
        <f t="shared" si="157"/>
        <v>5.0325181873343422E-3</v>
      </c>
      <c r="D69" s="18">
        <f t="shared" si="157"/>
        <v>4.6977616025580173E-3</v>
      </c>
      <c r="E69" s="18">
        <f t="shared" si="157"/>
        <v>3.6622459834846819E-3</v>
      </c>
      <c r="F69" s="18">
        <f t="shared" si="157"/>
        <v>3.2993134762918305E-3</v>
      </c>
      <c r="H69" s="68">
        <f t="shared" si="105"/>
        <v>5.7911343529442538</v>
      </c>
      <c r="I69" s="69">
        <f t="shared" si="106"/>
        <v>56.997609347717095</v>
      </c>
      <c r="J69" s="69">
        <f t="shared" si="107"/>
        <v>62.788743700661357</v>
      </c>
      <c r="L69" t="str">
        <f t="shared" si="140"/>
        <v>91 Elementary trades and related occupations</v>
      </c>
      <c r="M69" s="18">
        <f t="shared" si="158"/>
        <v>0.14153991356394224</v>
      </c>
      <c r="N69" s="18">
        <f t="shared" si="158"/>
        <v>0.14232360409467937</v>
      </c>
      <c r="O69" s="18">
        <f t="shared" si="158"/>
        <v>0.12349655230171511</v>
      </c>
      <c r="P69" s="18">
        <f t="shared" si="158"/>
        <v>0.10935360368060085</v>
      </c>
      <c r="Q69" s="18">
        <f t="shared" si="158"/>
        <v>0.12018809027005783</v>
      </c>
      <c r="S69" s="68">
        <f t="shared" si="109"/>
        <v>46.453403801494233</v>
      </c>
      <c r="T69" s="69">
        <f t="shared" si="110"/>
        <v>55.467029318384618</v>
      </c>
      <c r="U69" s="69">
        <f t="shared" si="111"/>
        <v>101.92043311987884</v>
      </c>
      <c r="W69" t="str">
        <f t="shared" si="141"/>
        <v>91 Elementary trades and related occupations</v>
      </c>
      <c r="X69" s="18">
        <f t="shared" si="159"/>
        <v>0.27645875520054075</v>
      </c>
      <c r="Y69" s="18">
        <f t="shared" si="159"/>
        <v>0.25722856517893788</v>
      </c>
      <c r="Z69" s="18">
        <f t="shared" si="159"/>
        <v>0.23174378807267085</v>
      </c>
      <c r="AA69" s="18">
        <f t="shared" si="159"/>
        <v>0.18816196171951446</v>
      </c>
      <c r="AB69" s="18">
        <f t="shared" si="159"/>
        <v>0.1792340580447789</v>
      </c>
      <c r="AD69" s="68">
        <f t="shared" si="113"/>
        <v>-2.7127751484576925</v>
      </c>
      <c r="AE69" s="69">
        <f t="shared" si="114"/>
        <v>51.027812853428522</v>
      </c>
      <c r="AF69" s="69">
        <f t="shared" si="115"/>
        <v>48.315037704970834</v>
      </c>
      <c r="AH69" t="str">
        <f t="shared" si="142"/>
        <v>91 Elementary trades and related occupations</v>
      </c>
      <c r="AI69" s="18">
        <f t="shared" si="160"/>
        <v>0.68820050828635559</v>
      </c>
      <c r="AJ69" s="18">
        <f t="shared" si="160"/>
        <v>0.70430635429444732</v>
      </c>
      <c r="AK69" s="18">
        <f t="shared" si="160"/>
        <v>0.63935961884496406</v>
      </c>
      <c r="AL69" s="18">
        <f t="shared" si="160"/>
        <v>0.60954062820382615</v>
      </c>
      <c r="AM69" s="18">
        <f t="shared" si="160"/>
        <v>0.69970855665755738</v>
      </c>
      <c r="AO69" s="68">
        <f t="shared" si="117"/>
        <v>25.125521464181915</v>
      </c>
      <c r="AP69" s="69">
        <f t="shared" si="118"/>
        <v>57.402644502929725</v>
      </c>
      <c r="AQ69" s="69">
        <f t="shared" si="119"/>
        <v>82.528165967111647</v>
      </c>
      <c r="AS69" t="str">
        <f t="shared" si="143"/>
        <v>91 Elementary trades and related occupations</v>
      </c>
      <c r="AT69" s="18">
        <f t="shared" si="161"/>
        <v>0.84359662668884206</v>
      </c>
      <c r="AU69" s="18">
        <f t="shared" si="161"/>
        <v>0.73655949726059977</v>
      </c>
      <c r="AV69" s="18">
        <f t="shared" si="161"/>
        <v>0.78256125729540116</v>
      </c>
      <c r="AW69" s="18">
        <f t="shared" si="161"/>
        <v>0.67038361720438555</v>
      </c>
      <c r="AX69" s="18">
        <f t="shared" si="161"/>
        <v>0.64945662966908979</v>
      </c>
      <c r="AZ69" s="68">
        <f t="shared" si="121"/>
        <v>-1.0410892192150734</v>
      </c>
      <c r="BA69" s="69">
        <f t="shared" si="122"/>
        <v>45.490613894908485</v>
      </c>
      <c r="BB69" s="69">
        <f t="shared" si="123"/>
        <v>44.449524675693411</v>
      </c>
      <c r="BD69" t="str">
        <f t="shared" si="144"/>
        <v>91 Elementary trades and related occupations</v>
      </c>
      <c r="BE69" s="18">
        <f t="shared" si="162"/>
        <v>1.1620809325990866</v>
      </c>
      <c r="BF69" s="18">
        <f t="shared" si="162"/>
        <v>1.0129875063488094</v>
      </c>
      <c r="BG69" s="18">
        <f t="shared" si="162"/>
        <v>0.98020093002987174</v>
      </c>
      <c r="BH69" s="18">
        <f t="shared" si="162"/>
        <v>0.93166613080234773</v>
      </c>
      <c r="BI69" s="18">
        <f t="shared" si="162"/>
        <v>1.0747991979058265</v>
      </c>
      <c r="BK69" s="68">
        <f t="shared" si="125"/>
        <v>9.2502292485401476</v>
      </c>
      <c r="BL69" s="69">
        <f t="shared" si="126"/>
        <v>34.045428644808112</v>
      </c>
      <c r="BM69" s="69">
        <f t="shared" si="127"/>
        <v>43.295657893348256</v>
      </c>
      <c r="BO69" t="str">
        <f t="shared" si="145"/>
        <v>91 Elementary trades and related occupations</v>
      </c>
      <c r="BP69" s="18">
        <f t="shared" si="163"/>
        <v>1.8126845830883933</v>
      </c>
      <c r="BQ69" s="18">
        <f t="shared" si="163"/>
        <v>1.7066038463718149</v>
      </c>
      <c r="BR69" s="18">
        <f t="shared" si="163"/>
        <v>1.612307240714322</v>
      </c>
      <c r="BS69" s="18">
        <f t="shared" si="163"/>
        <v>1.3754524895547622</v>
      </c>
      <c r="BT69" s="18">
        <f t="shared" si="163"/>
        <v>1.5068613869843952</v>
      </c>
      <c r="BV69" s="68">
        <f t="shared" si="129"/>
        <v>-21.370417206017542</v>
      </c>
      <c r="BW69" s="69">
        <f t="shared" si="130"/>
        <v>29.91643263832372</v>
      </c>
      <c r="BX69" s="69">
        <f t="shared" si="131"/>
        <v>8.5460154323061825</v>
      </c>
      <c r="BZ69" t="str">
        <f t="shared" si="146"/>
        <v>91 Elementary trades and related occupations</v>
      </c>
      <c r="CA69" s="18">
        <f t="shared" si="164"/>
        <v>3.3580513051330856</v>
      </c>
      <c r="CB69" s="18">
        <f t="shared" si="164"/>
        <v>2.879851572783199</v>
      </c>
      <c r="CC69" s="18">
        <f t="shared" si="164"/>
        <v>2.8643702723295634</v>
      </c>
      <c r="CD69" s="18">
        <f t="shared" si="164"/>
        <v>2.4154102674304463</v>
      </c>
      <c r="CE69" s="18">
        <f t="shared" si="164"/>
        <v>2.7093921746437553</v>
      </c>
      <c r="CG69" s="68">
        <f t="shared" si="133"/>
        <v>-39.803164447364928</v>
      </c>
      <c r="CH69" s="69">
        <f t="shared" si="134"/>
        <v>25.968778969687246</v>
      </c>
      <c r="CI69" s="69">
        <f t="shared" si="135"/>
        <v>-13.834385477677689</v>
      </c>
      <c r="CK69" t="str">
        <f t="shared" si="147"/>
        <v>91 Elementary trades and related occupations</v>
      </c>
      <c r="CL69" s="18">
        <f t="shared" si="165"/>
        <v>4.7229249313485173</v>
      </c>
      <c r="CM69" s="18">
        <f t="shared" si="165"/>
        <v>3.9628734435119979</v>
      </c>
      <c r="CN69" s="18">
        <f t="shared" si="165"/>
        <v>4.2348077661070826</v>
      </c>
      <c r="CO69" s="18">
        <f t="shared" si="165"/>
        <v>3.376407703493546</v>
      </c>
      <c r="CP69" s="18">
        <f t="shared" si="165"/>
        <v>2.7880465489901818</v>
      </c>
      <c r="CR69" s="68">
        <f t="shared" si="137"/>
        <v>-38.614931799223697</v>
      </c>
      <c r="CS69" s="69">
        <f t="shared" si="138"/>
        <v>21.287085472908149</v>
      </c>
      <c r="CT69" s="69">
        <f t="shared" si="139"/>
        <v>-17.327846326315548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0.45868200084165972</v>
      </c>
      <c r="C70" s="18">
        <f t="shared" si="157"/>
        <v>0.44166030088397107</v>
      </c>
      <c r="D70" s="18">
        <f t="shared" si="157"/>
        <v>0.44658897447008694</v>
      </c>
      <c r="E70" s="18">
        <f t="shared" si="157"/>
        <v>0.47069835386578851</v>
      </c>
      <c r="F70" s="18">
        <f t="shared" si="157"/>
        <v>0.46973182071591957</v>
      </c>
      <c r="H70" s="68">
        <f t="shared" si="105"/>
        <v>58.437744506094944</v>
      </c>
      <c r="I70" s="69">
        <f t="shared" si="106"/>
        <v>75.799119739913039</v>
      </c>
      <c r="J70" s="69">
        <f t="shared" si="107"/>
        <v>134.23686424600797</v>
      </c>
      <c r="L70" t="str">
        <f t="shared" ref="L70" si="166">A70</f>
        <v>92 Elementary administration and service occupations</v>
      </c>
      <c r="M70" s="18">
        <f t="shared" si="158"/>
        <v>1.9884117014880471</v>
      </c>
      <c r="N70" s="18">
        <f t="shared" si="158"/>
        <v>2.1700960109306906</v>
      </c>
      <c r="O70" s="18">
        <f t="shared" si="158"/>
        <v>2.2180711696741611</v>
      </c>
      <c r="P70" s="18">
        <f t="shared" si="158"/>
        <v>2.4974167133162144</v>
      </c>
      <c r="Q70" s="18">
        <f t="shared" si="158"/>
        <v>2.8154561596370358</v>
      </c>
      <c r="S70" s="68">
        <f t="shared" si="109"/>
        <v>91.014423016672765</v>
      </c>
      <c r="T70" s="69">
        <f t="shared" si="110"/>
        <v>84.442828280292431</v>
      </c>
      <c r="U70" s="69">
        <f t="shared" si="111"/>
        <v>175.45725129696518</v>
      </c>
      <c r="W70" t="str">
        <f t="shared" ref="W70" si="167">A70</f>
        <v>92 Elementary administration and service occupations</v>
      </c>
      <c r="X70" s="18">
        <f t="shared" si="159"/>
        <v>3.5810130326742531</v>
      </c>
      <c r="Y70" s="18">
        <f t="shared" si="159"/>
        <v>3.9569405422705222</v>
      </c>
      <c r="Z70" s="18">
        <f t="shared" si="159"/>
        <v>3.9760950848193324</v>
      </c>
      <c r="AA70" s="18">
        <f t="shared" si="159"/>
        <v>4.4128391936731628</v>
      </c>
      <c r="AB70" s="18">
        <f t="shared" si="159"/>
        <v>5.0037161979289309</v>
      </c>
      <c r="AD70" s="68">
        <f t="shared" si="113"/>
        <v>58.299406544811326</v>
      </c>
      <c r="AE70" s="69">
        <f t="shared" si="114"/>
        <v>82.348751880409992</v>
      </c>
      <c r="AF70" s="69">
        <f t="shared" si="115"/>
        <v>140.64815842522131</v>
      </c>
      <c r="AH70" t="str">
        <f t="shared" ref="AH70" si="168">L70</f>
        <v>92 Elementary administration and service occupations</v>
      </c>
      <c r="AI70" s="18">
        <f t="shared" si="160"/>
        <v>5.9277397508219813</v>
      </c>
      <c r="AJ70" s="18">
        <f t="shared" si="160"/>
        <v>7.0209896082128491</v>
      </c>
      <c r="AK70" s="18">
        <f t="shared" si="160"/>
        <v>7.2352782463055068</v>
      </c>
      <c r="AL70" s="18">
        <f t="shared" si="160"/>
        <v>8.407165799280687</v>
      </c>
      <c r="AM70" s="18">
        <f t="shared" si="160"/>
        <v>9.9297848711161656</v>
      </c>
      <c r="AO70" s="68">
        <f t="shared" si="117"/>
        <v>56.912853799051973</v>
      </c>
      <c r="AP70" s="69">
        <f t="shared" si="118"/>
        <v>78.635271344908148</v>
      </c>
      <c r="AQ70" s="69">
        <f t="shared" si="119"/>
        <v>135.54812514396014</v>
      </c>
      <c r="AS70" t="str">
        <f t="shared" ref="AS70" si="169">W70</f>
        <v>92 Elementary administration and service occupations</v>
      </c>
      <c r="AT70" s="18">
        <f t="shared" si="161"/>
        <v>5.8914485642401804</v>
      </c>
      <c r="AU70" s="18">
        <f t="shared" si="161"/>
        <v>6.3165273275336791</v>
      </c>
      <c r="AV70" s="18">
        <f t="shared" si="161"/>
        <v>6.6443053169289739</v>
      </c>
      <c r="AW70" s="18">
        <f t="shared" si="161"/>
        <v>7.4757862769965993</v>
      </c>
      <c r="AX70" s="18">
        <f t="shared" si="161"/>
        <v>8.5647092013530894</v>
      </c>
      <c r="AZ70" s="68">
        <f t="shared" si="121"/>
        <v>53.704342097288929</v>
      </c>
      <c r="BA70" s="69">
        <f t="shared" si="122"/>
        <v>76.814189756035105</v>
      </c>
      <c r="BB70" s="69">
        <f t="shared" si="123"/>
        <v>130.51853185332402</v>
      </c>
      <c r="BD70" t="str">
        <f t="shared" ref="BD70" si="170">AH70</f>
        <v>92 Elementary administration and service occupations</v>
      </c>
      <c r="BE70" s="18">
        <f t="shared" si="162"/>
        <v>9.8599961913885092</v>
      </c>
      <c r="BF70" s="18">
        <f t="shared" si="162"/>
        <v>9.3309653141112872</v>
      </c>
      <c r="BG70" s="18">
        <f t="shared" si="162"/>
        <v>9.1490122774453031</v>
      </c>
      <c r="BH70" s="18">
        <f t="shared" si="162"/>
        <v>9.0732637796626374</v>
      </c>
      <c r="BI70" s="18">
        <f t="shared" si="162"/>
        <v>8.8026711937184867</v>
      </c>
      <c r="BK70" s="68">
        <f t="shared" si="125"/>
        <v>-4.1371352794281089</v>
      </c>
      <c r="BL70" s="69">
        <f t="shared" si="126"/>
        <v>49.77830642807163</v>
      </c>
      <c r="BM70" s="69">
        <f t="shared" si="127"/>
        <v>45.641171148643515</v>
      </c>
      <c r="BO70" t="str">
        <f t="shared" ref="BO70" si="171">AS70</f>
        <v>92 Elementary administration and service occupations</v>
      </c>
      <c r="BP70" s="18">
        <f t="shared" si="163"/>
        <v>14.816049850735336</v>
      </c>
      <c r="BQ70" s="18">
        <f t="shared" si="163"/>
        <v>15.067649765020372</v>
      </c>
      <c r="BR70" s="18">
        <f t="shared" si="163"/>
        <v>14.748074035782171</v>
      </c>
      <c r="BS70" s="18">
        <f t="shared" si="163"/>
        <v>15.756286108766258</v>
      </c>
      <c r="BT70" s="18">
        <f t="shared" si="163"/>
        <v>16.488433999658685</v>
      </c>
      <c r="BV70" s="68">
        <f t="shared" si="129"/>
        <v>-5.940087058287749</v>
      </c>
      <c r="BW70" s="69">
        <f t="shared" si="130"/>
        <v>47.060307549284957</v>
      </c>
      <c r="BX70" s="69">
        <f t="shared" si="131"/>
        <v>41.120220490997212</v>
      </c>
      <c r="BZ70" t="str">
        <f t="shared" ref="BZ70" si="172">BD70</f>
        <v>92 Elementary administration and service occupations</v>
      </c>
      <c r="CA70" s="18">
        <f t="shared" si="164"/>
        <v>19.258525113507655</v>
      </c>
      <c r="CB70" s="18">
        <f t="shared" si="164"/>
        <v>20.107822013292171</v>
      </c>
      <c r="CC70" s="18">
        <f t="shared" si="164"/>
        <v>19.499428028612936</v>
      </c>
      <c r="CD70" s="18">
        <f t="shared" si="164"/>
        <v>20.983137497581211</v>
      </c>
      <c r="CE70" s="18">
        <f t="shared" si="164"/>
        <v>20.879814080493787</v>
      </c>
      <c r="CG70" s="68">
        <f t="shared" si="133"/>
        <v>-31.854732269302417</v>
      </c>
      <c r="CH70" s="69">
        <f t="shared" si="134"/>
        <v>35.721624492975437</v>
      </c>
      <c r="CI70" s="69">
        <f t="shared" si="135"/>
        <v>3.8668922236730263</v>
      </c>
      <c r="CK70" t="str">
        <f t="shared" ref="CK70" si="173">BO70</f>
        <v>92 Elementary administration and service occupations</v>
      </c>
      <c r="CL70" s="18">
        <f t="shared" si="165"/>
        <v>27.095654089631481</v>
      </c>
      <c r="CM70" s="18">
        <f t="shared" si="165"/>
        <v>24.320277332428279</v>
      </c>
      <c r="CN70" s="18">
        <f t="shared" si="165"/>
        <v>23.734357469624975</v>
      </c>
      <c r="CO70" s="18">
        <f t="shared" si="165"/>
        <v>19.554983071954489</v>
      </c>
      <c r="CP70" s="18">
        <f t="shared" si="165"/>
        <v>16.200184640895429</v>
      </c>
      <c r="CR70" s="68">
        <f t="shared" si="137"/>
        <v>-36.358719630717204</v>
      </c>
      <c r="CS70" s="69">
        <f t="shared" si="138"/>
        <v>18.662303869101542</v>
      </c>
      <c r="CT70" s="69">
        <f t="shared" si="139"/>
        <v>-17.696415761615665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50.631800350443235</v>
      </c>
      <c r="I72" s="67">
        <f>IF(D35&gt;0,I35/D35*100,0)</f>
        <v>61.53211467368169</v>
      </c>
      <c r="J72" s="67">
        <f t="shared" ref="J72" si="175">IF(D35&gt;0,(J35/D35)*100,0)</f>
        <v>112.16391502412493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50.484880837159608</v>
      </c>
      <c r="T72" s="67">
        <f t="shared" ref="T72" si="177">IF(O35&gt;0,T35/O35*100,0)</f>
        <v>64.556133320307296</v>
      </c>
      <c r="U72" s="67">
        <f t="shared" ref="U72" si="178">IF(O35&gt;0,(U35/O35)*100,0)</f>
        <v>115.0410141574669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25.789206940465498</v>
      </c>
      <c r="AE72" s="67">
        <f t="shared" ref="AE72" si="180">IF(Z35&gt;0,AE35/Z35*100,0)</f>
        <v>60.786383589907111</v>
      </c>
      <c r="AF72" s="67">
        <f t="shared" ref="AF72" si="181">IF(Z35&gt;0,(AF35/Z35)*100,0)</f>
        <v>86.575590530372608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14.3336106868126</v>
      </c>
      <c r="AP72" s="67">
        <f t="shared" ref="AP72" si="183">IF(AK35&gt;0,AP35/AK35*100,0)</f>
        <v>56.143623079059104</v>
      </c>
      <c r="AQ72" s="67">
        <f t="shared" ref="AQ72" si="184">IF(AK35&gt;0,(AQ35/AK35)*100,0)</f>
        <v>70.477233765871688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19.240309673414711</v>
      </c>
      <c r="BA72" s="67">
        <f t="shared" ref="BA72" si="186">IF(AV35&gt;0,BA35/AV35*100,0)</f>
        <v>56.568163511806254</v>
      </c>
      <c r="BB72" s="67">
        <f t="shared" ref="BB72" si="187">IF(AV35&gt;0,(BB35/AV35)*100,0)</f>
        <v>75.808473185220976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-0.3654110237076188</v>
      </c>
      <c r="BL72" s="67">
        <f t="shared" ref="BL72" si="189">IF(BG35&gt;0,BL35/BG35*100,0)</f>
        <v>45.251032631146956</v>
      </c>
      <c r="BM72" s="67">
        <f t="shared" ref="BM72" si="190">IF(BG35&gt;0,(BM35/BG35)*100,0)</f>
        <v>44.88562160743934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-15.86814370046827</v>
      </c>
      <c r="BW72" s="67">
        <f t="shared" ref="BW72" si="192">IF(BR35&gt;0,BW35/BR35*100,0)</f>
        <v>41.000450618972508</v>
      </c>
      <c r="BX72" s="67">
        <f t="shared" ref="BX72" si="193">IF(BR35&gt;0,(BX35/BR35)*100,0)</f>
        <v>25.132306918504238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-36.359886228744017</v>
      </c>
      <c r="CH72" s="67">
        <f t="shared" ref="CH72" si="195">IF(CC35&gt;0,CH35/CC35*100,0)</f>
        <v>32.566447158425696</v>
      </c>
      <c r="CI72" s="67">
        <f t="shared" ref="CI72" si="196">IF(CC35&gt;0,(CI35/CC35)*100,0)</f>
        <v>-3.7934390703183154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-6.7612541713786518</v>
      </c>
      <c r="CS72" s="67">
        <f t="shared" ref="CS72" si="198">IF(CN35&gt;0,CS35/CN35*100,0)</f>
        <v>27.675673938676866</v>
      </c>
      <c r="CT72" s="67">
        <f t="shared" ref="CT72" si="199">IF(CN35&gt;0,(CT35/CN35)*100,0)</f>
        <v>20.914419767298213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Dorset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Dorset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Dorset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Dorset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Dorset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Dorset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Dorset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Dorset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Dorset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6.0187938914862515</v>
      </c>
      <c r="C82" s="18">
        <f t="shared" si="210"/>
        <v>14.675491535629771</v>
      </c>
      <c r="D82" s="18">
        <f t="shared" si="210"/>
        <v>1.0351576738596879</v>
      </c>
      <c r="E82" s="18">
        <f t="shared" si="210"/>
        <v>2.870617434264866</v>
      </c>
      <c r="F82" s="18">
        <f t="shared" ref="F82:F107" si="211">IF(AND(F$6-C$6 &lt;&gt; 0,C8&lt;&gt;0,F8&lt;&gt;0),(EXP(LN(F8/C8)/(F$6-C$6))-1)*100,0)</f>
        <v>2.9903818421765482</v>
      </c>
      <c r="H82" s="18">
        <f t="shared" ref="H82:H107" si="212">IF($F$6-$D$6 &lt;&gt; 0,(EXP(LN(1+(H45/100))/($F$6-$D$6))-1)*100,0)</f>
        <v>2.2551222294892925</v>
      </c>
      <c r="I82" s="18">
        <f t="shared" ref="I82:I107" si="213">IF(D8&gt;0,((1+(I8/D8))^(1/($F$6-$D$6))-1)*100,0)</f>
        <v>3.2826026227819272</v>
      </c>
      <c r="J82" s="18">
        <f t="shared" ref="J82:J107" si="214">IF($F$6-$D$6 &lt;&gt; 0,(EXP(LN(1+(J45/100))/($F$6-$D$6))-1)*100,0)</f>
        <v>4.8009459108700581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7.2778421504500868</v>
      </c>
      <c r="N82" s="18">
        <f t="shared" si="215"/>
        <v>9.8888232925476096</v>
      </c>
      <c r="O82" s="18">
        <f t="shared" si="215"/>
        <v>0.71658371993408299</v>
      </c>
      <c r="P82" s="18">
        <f t="shared" si="215"/>
        <v>2.70606636762174</v>
      </c>
      <c r="Q82" s="18">
        <f t="shared" ref="Q82:Q107" si="216">IF(AND(Q$6-N$6 &lt;&gt; 0,N8&lt;&gt;0,Q8&lt;&gt;0),(EXP(LN(Q8/N8)/(Q$6-N$6))-1)*100,0)</f>
        <v>2.5123556657308477</v>
      </c>
      <c r="S82" s="18">
        <f t="shared" ref="S82:S107" si="217">IF($F$6-$D$6 &lt;&gt; 0,(EXP(LN(1+(S45/100))/($F$6-$D$6))-1)*100,0)</f>
        <v>2.0385768502033441</v>
      </c>
      <c r="T82" s="18">
        <f t="shared" ref="T82:T107" si="218">IF(O8&gt;0,((1+(T8/O8))^(1/($F$6-$D$6))-1)*100,0)</f>
        <v>3.2387639656018985</v>
      </c>
      <c r="U82" s="18">
        <f t="shared" ref="U82:U107" si="219">IF($F$6-$D$6 &lt;&gt; 0,(EXP(LN(1+(U45/100))/($F$6-$D$6))-1)*100,0)</f>
        <v>4.6117244573500971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5.0494009435657849</v>
      </c>
      <c r="Y82" s="18">
        <f t="shared" si="220"/>
        <v>-1.6703976811195176</v>
      </c>
      <c r="Z82" s="18">
        <f t="shared" si="220"/>
        <v>-0.70042113911821247</v>
      </c>
      <c r="AA82" s="18">
        <f t="shared" si="220"/>
        <v>1.4807183084803777</v>
      </c>
      <c r="AB82" s="18">
        <f t="shared" ref="AB82:AB107" si="221">IF(AND(AB$6-Y$6 &lt;&gt; 0,Y8&lt;&gt;0,AB8&lt;&gt;0),(EXP(LN(AB8/Y8)/(AB$6-Y$6))-1)*100,0)</f>
        <v>0.59549687957896058</v>
      </c>
      <c r="AD82" s="18">
        <f t="shared" ref="AD82:AD107" si="222">IF($F$6-$D$6 &lt;&gt; 0,(EXP(LN(1+(AD45/100))/($F$6-$D$6))-1)*100,0)</f>
        <v>0.74839988596833162</v>
      </c>
      <c r="AE82" s="18">
        <f t="shared" ref="AE82:AE107" si="223">IF(Z8&gt;0,((1+(AE8/Z8))^(1/($F$6-$D$6))-1)*100,0)</f>
        <v>3.1105825057024861</v>
      </c>
      <c r="AF82" s="18">
        <f t="shared" ref="AF82:AF107" si="224">IF($F$6-$D$6 &lt;&gt; 0,(EXP(LN(1+(AF45/100))/($F$6-$D$6))-1)*100,0)</f>
        <v>3.6072644862377157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4.5736770914496905</v>
      </c>
      <c r="AJ82" s="18">
        <f t="shared" si="225"/>
        <v>1.3390232368323485</v>
      </c>
      <c r="AK82" s="18">
        <f t="shared" si="225"/>
        <v>-1.5679258396363749</v>
      </c>
      <c r="AL82" s="18">
        <f t="shared" si="225"/>
        <v>1.128658254447279</v>
      </c>
      <c r="AM82" s="18">
        <f t="shared" ref="AM82:AM107" si="226">IF(AND(AM$6-AJ$6 &lt;&gt; 0,AJ8&lt;&gt;0,AM8&lt;&gt;0),(EXP(LN(AM8/AJ8)/(AM$6-AJ$6))-1)*100,0)</f>
        <v>0.29115821929315278</v>
      </c>
      <c r="AO82" s="18">
        <f t="shared" ref="AO82:AO107" si="227">IF($F$6-$D$6 &lt;&gt; 0,(EXP(LN(1+(AO45/100))/($F$6-$D$6))-1)*100,0)</f>
        <v>0.22168704594274224</v>
      </c>
      <c r="AP82" s="18">
        <f t="shared" ref="AP82:AP107" si="228">IF(AK8&gt;0,((1+(AP8/AK8))^(1/($F$6-$D$6))-1)*100,0)</f>
        <v>2.8043875569272014</v>
      </c>
      <c r="AQ82" s="18">
        <f t="shared" ref="AQ82:AQ107" si="229">IF($F$6-$D$6 &lt;&gt; 0,(EXP(LN(1+(AQ45/100))/($F$6-$D$6))-1)*100,0)</f>
        <v>2.9556911800035834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4.4157347017047766</v>
      </c>
      <c r="AU82" s="18">
        <f t="shared" si="230"/>
        <v>0.46035245293629679</v>
      </c>
      <c r="AV82" s="18">
        <f t="shared" si="230"/>
        <v>-2.0192162799418378</v>
      </c>
      <c r="AW82" s="18">
        <f t="shared" si="230"/>
        <v>1.1276191959437742</v>
      </c>
      <c r="AX82" s="18">
        <f t="shared" ref="AX82:AX107" si="231">IF(AND(AX$6-AU$6 &lt;&gt; 0,AU8&lt;&gt;0,AX8&lt;&gt;0),(EXP(LN(AX8/AU8)/(AX$6-AU$6))-1)*100,0)</f>
        <v>9.2103651138430997E-2</v>
      </c>
      <c r="AZ82" s="18">
        <f t="shared" ref="AZ82:AZ107" si="232">IF($F$6-$D$6 &lt;&gt; 0,(EXP(LN(1+(AZ45/100))/($F$6-$D$6))-1)*100,0)</f>
        <v>6.7601780790149668E-2</v>
      </c>
      <c r="BA82" s="18">
        <f t="shared" ref="BA82:BA107" si="233">IF(AV8&gt;0,((1+(BA8/AV8))^(1/($F$6-$D$6))-1)*100,0)</f>
        <v>2.7557819153506191</v>
      </c>
      <c r="BB82" s="18">
        <f t="shared" ref="BB82:BB107" si="234">IF($F$6-$D$6 &lt;&gt; 0,(EXP(LN(1+(BB45/100))/($F$6-$D$6))-1)*100,0)</f>
        <v>2.8020580488138158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1.396646636098331</v>
      </c>
      <c r="BF82" s="18">
        <f t="shared" si="235"/>
        <v>9.0558153379901363</v>
      </c>
      <c r="BG82" s="18">
        <f t="shared" si="235"/>
        <v>-2.6519977881287238</v>
      </c>
      <c r="BH82" s="18">
        <f t="shared" si="235"/>
        <v>0.64039352654674531</v>
      </c>
      <c r="BI82" s="18">
        <f t="shared" ref="BI82:BI107" si="236">IF(AND(BI$6-BF$6 &lt;&gt; 0,BF8&lt;&gt;0,BI8&lt;&gt;0),(EXP(LN(BI8/BF8)/(BI$6-BF$6))-1)*100,0)</f>
        <v>0.10089413910669975</v>
      </c>
      <c r="BK82" s="18">
        <f t="shared" ref="BK82:BK107" si="237">IF($F$6-$D$6 &lt;&gt; 0,(EXP(LN(1+(BK45/100))/($F$6-$D$6))-1)*100,0)</f>
        <v>-0.46926024065712113</v>
      </c>
      <c r="BL82" s="18">
        <f t="shared" ref="BL82:BL107" si="238">IF(BG8&gt;0,((1+(BL8/BG8))^(1/($F$6-$D$6))-1)*100,0)</f>
        <v>2.2745241255256898</v>
      </c>
      <c r="BM82" s="18">
        <f t="shared" ref="BM82:BM107" si="239">IF($F$6-$D$6 &lt;&gt; 0,(EXP(LN(1+(BM45/100))/($F$6-$D$6))-1)*100,0)</f>
        <v>1.9352775503830744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2.4457820876068181</v>
      </c>
      <c r="BQ82" s="18">
        <f t="shared" si="240"/>
        <v>-5.3308817115966463</v>
      </c>
      <c r="BR82" s="18">
        <f t="shared" si="240"/>
        <v>-2.5057716156907661</v>
      </c>
      <c r="BS82" s="18">
        <f t="shared" si="240"/>
        <v>-1.7622823318018677</v>
      </c>
      <c r="BT82" s="18">
        <f t="shared" ref="BT82:BT107" si="241">IF(AND(BT$6-BQ$6 &lt;&gt; 0,BQ8&lt;&gt;0,BT8&lt;&gt;0),(EXP(LN(BT8/BQ8)/(BT$6-BQ$6))-1)*100,0)</f>
        <v>-2.2216185366814911</v>
      </c>
      <c r="BV82" s="18">
        <f t="shared" ref="BV82:BV107" si="242">IF($F$6-$D$6 &lt;&gt; 0,(EXP(LN(1+(BV45/100))/($F$6-$D$6))-1)*100,0)</f>
        <v>-2.0107399491464006</v>
      </c>
      <c r="BW82" s="18">
        <f t="shared" ref="BW82:BW107" si="243">IF(BR8&gt;0,((1+(BW8/BR8))^(1/($F$6-$D$6))-1)*100,0)</f>
        <v>2.1646562394478819</v>
      </c>
      <c r="BX82" s="18">
        <f t="shared" ref="BX82:BX107" si="244">IF($F$6-$D$6 &lt;&gt; 0,(EXP(LN(1+(BX45/100))/($F$6-$D$6))-1)*100,0)</f>
        <v>0.73546383284990302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0.44430352263036266</v>
      </c>
      <c r="CB82" s="18">
        <f t="shared" si="245"/>
        <v>-2.0561503617400056</v>
      </c>
      <c r="CC82" s="18">
        <f t="shared" si="245"/>
        <v>-0.59636270281075987</v>
      </c>
      <c r="CD82" s="18">
        <f t="shared" si="245"/>
        <v>-2.4819840070807175</v>
      </c>
      <c r="CE82" s="18">
        <f t="shared" ref="CE82:CE107" si="246">IF(AND(CE$6-CB$6 &lt;&gt; 0,CB8&lt;&gt;0,CE8&lt;&gt;0),(EXP(LN(CE8/CB8)/(CE$6-CB$6))-1)*100,0)</f>
        <v>-1.8698822489389033</v>
      </c>
      <c r="CG82" s="18">
        <f t="shared" ref="CG82:CG107" si="247">IF($F$6-$D$6 &lt;&gt; 0,(EXP(LN(1+(CG45/100))/($F$6-$D$6))-1)*100,0)</f>
        <v>-1.857451786931974</v>
      </c>
      <c r="CH82" s="18">
        <f t="shared" ref="CH82:CH107" si="248">IF(CC8&gt;0,((1+(CH8/CC8))^(1/($F$6-$D$6))-1)*100,0)</f>
        <v>2.2057089320362211</v>
      </c>
      <c r="CI82" s="18">
        <f t="shared" ref="CI82:CI107" si="249">IF($F$6-$D$6 &lt;&gt; 0,(EXP(LN(1+(CI45/100))/($F$6-$D$6))-1)*100,0)</f>
        <v>0.88920302912587346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4.7924429852619133</v>
      </c>
      <c r="CM82" s="18">
        <f t="shared" si="250"/>
        <v>-7.3610354828797631</v>
      </c>
      <c r="CN82" s="18">
        <f t="shared" si="250"/>
        <v>1.0017592310038737</v>
      </c>
      <c r="CO82" s="18">
        <f t="shared" si="250"/>
        <v>2.4268654378580168</v>
      </c>
      <c r="CP82" s="18">
        <f t="shared" ref="CP82:CP107" si="251">IF(AND(CP$6-CM$6 &lt;&gt; 0,CM8&lt;&gt;0,CP8&lt;&gt;0),(EXP(LN(CP8/CM8)/(CP$6-CM$6))-1)*100,0)</f>
        <v>1.3412076599474299</v>
      </c>
      <c r="CR82" s="18">
        <f t="shared" ref="CR82:CR107" si="252">IF($F$6-$D$6 &lt;&gt; 0,(EXP(LN(1+(CR45/100))/($F$6-$D$6))-1)*100,0)</f>
        <v>1.9496097270166768</v>
      </c>
      <c r="CS82" s="18">
        <f t="shared" ref="CS82:CS107" si="253">IF(CN8&gt;0,((1+(CS8/CN8))^(1/($F$6-$D$6))-1)*100,0)</f>
        <v>1.9782272800529022</v>
      </c>
      <c r="CT82" s="18">
        <f t="shared" ref="CT82:CT107" si="254">IF($F$6-$D$6 &lt;&gt; 0,(EXP(LN(1+(CT45/100))/($F$6-$D$6))-1)*100,0)</f>
        <v>3.5088333826670537</v>
      </c>
    </row>
    <row r="83" spans="1:98" x14ac:dyDescent="0.2">
      <c r="A83" t="str">
        <f t="shared" si="209"/>
        <v>12 Other managers and proprietors</v>
      </c>
      <c r="B83" s="18">
        <f t="shared" si="210"/>
        <v>7.4268429851480633</v>
      </c>
      <c r="C83" s="18">
        <f t="shared" si="210"/>
        <v>1.1245980710912651</v>
      </c>
      <c r="D83" s="18">
        <f t="shared" si="210"/>
        <v>7.195402573140508</v>
      </c>
      <c r="E83" s="18">
        <f t="shared" si="210"/>
        <v>3.3663756367406705</v>
      </c>
      <c r="F83" s="18">
        <f t="shared" si="211"/>
        <v>4.4048457028668331</v>
      </c>
      <c r="H83" s="18">
        <f t="shared" si="212"/>
        <v>4.627274526585734</v>
      </c>
      <c r="I83" s="18">
        <f t="shared" si="213"/>
        <v>4.6190818347533025</v>
      </c>
      <c r="J83" s="18">
        <f t="shared" si="214"/>
        <v>7.4530900559406144</v>
      </c>
      <c r="L83" t="str">
        <f t="shared" ref="L83:L106" si="255">A83</f>
        <v>12 Other managers and proprietors</v>
      </c>
      <c r="M83" s="18">
        <f t="shared" si="215"/>
        <v>6.184564471222731</v>
      </c>
      <c r="N83" s="18">
        <f t="shared" si="215"/>
        <v>8.424089332287533</v>
      </c>
      <c r="O83" s="18">
        <f t="shared" si="215"/>
        <v>7.0668115122796582</v>
      </c>
      <c r="P83" s="18">
        <f t="shared" si="215"/>
        <v>3.4941277044416852</v>
      </c>
      <c r="Q83" s="18">
        <f t="shared" si="216"/>
        <v>4.9022554718705091</v>
      </c>
      <c r="S83" s="18">
        <f t="shared" si="217"/>
        <v>4.6715757328441798</v>
      </c>
      <c r="T83" s="18">
        <f t="shared" si="218"/>
        <v>4.5595112939811777</v>
      </c>
      <c r="U83" s="18">
        <f t="shared" si="219"/>
        <v>7.4428673043337001</v>
      </c>
      <c r="W83" t="str">
        <f t="shared" ref="W83:W106" si="256">A83</f>
        <v>12 Other managers and proprietors</v>
      </c>
      <c r="X83" s="18">
        <f t="shared" si="220"/>
        <v>3.4714756171204453</v>
      </c>
      <c r="Y83" s="18">
        <f t="shared" si="220"/>
        <v>-3.4783249713769449</v>
      </c>
      <c r="Z83" s="18">
        <f t="shared" si="220"/>
        <v>5.4296057734867231</v>
      </c>
      <c r="AA83" s="18">
        <f t="shared" si="220"/>
        <v>2.2455458541260631</v>
      </c>
      <c r="AB83" s="18">
        <f t="shared" si="221"/>
        <v>2.8590736695539798</v>
      </c>
      <c r="AD83" s="18">
        <f t="shared" si="222"/>
        <v>3.2960685894232178</v>
      </c>
      <c r="AE83" s="18">
        <f t="shared" si="223"/>
        <v>4.3056095758730484</v>
      </c>
      <c r="AF83" s="18">
        <f t="shared" si="224"/>
        <v>6.3230673365156198</v>
      </c>
      <c r="AH83" t="str">
        <f t="shared" ref="AH83:AH106" si="257">L83</f>
        <v>12 Other managers and proprietors</v>
      </c>
      <c r="AI83" s="18">
        <f t="shared" si="225"/>
        <v>4.3542518105178063</v>
      </c>
      <c r="AJ83" s="18">
        <f t="shared" si="225"/>
        <v>2.1304770509751547</v>
      </c>
      <c r="AK83" s="18">
        <f t="shared" si="225"/>
        <v>4.4664289308826488</v>
      </c>
      <c r="AL83" s="18">
        <f t="shared" si="225"/>
        <v>2.2612127556717043</v>
      </c>
      <c r="AM83" s="18">
        <f t="shared" si="226"/>
        <v>2.9370649254589987</v>
      </c>
      <c r="AO83" s="18">
        <f t="shared" si="227"/>
        <v>2.9910633894024041</v>
      </c>
      <c r="AP83" s="18">
        <f t="shared" si="228"/>
        <v>4.2200978713763382</v>
      </c>
      <c r="AQ83" s="18">
        <f t="shared" si="229"/>
        <v>6.053921181869848</v>
      </c>
      <c r="AS83" t="str">
        <f t="shared" ref="AS83:AS106" si="258">W83</f>
        <v>12 Other managers and proprietors</v>
      </c>
      <c r="AT83" s="18">
        <f t="shared" si="230"/>
        <v>2.8182542945516031</v>
      </c>
      <c r="AU83" s="18">
        <f t="shared" si="230"/>
        <v>-0.88993782875054217</v>
      </c>
      <c r="AV83" s="18">
        <f t="shared" si="230"/>
        <v>4.9140424961541473</v>
      </c>
      <c r="AW83" s="18">
        <f t="shared" si="230"/>
        <v>1.8920633980926471</v>
      </c>
      <c r="AX83" s="18">
        <f t="shared" si="231"/>
        <v>2.6492047631102134</v>
      </c>
      <c r="AZ83" s="18">
        <f t="shared" si="232"/>
        <v>2.8895920370561878</v>
      </c>
      <c r="BA83" s="18">
        <f t="shared" si="233"/>
        <v>4.0198040980711669</v>
      </c>
      <c r="BB83" s="18">
        <f t="shared" si="234"/>
        <v>5.8289469299194208</v>
      </c>
      <c r="BD83" t="str">
        <f t="shared" ref="BD83:BD106" si="259">AH83</f>
        <v>12 Other managers and proprietors</v>
      </c>
      <c r="BE83" s="18">
        <f t="shared" si="235"/>
        <v>-2.1977271581663183</v>
      </c>
      <c r="BF83" s="18">
        <f t="shared" si="235"/>
        <v>6.4395707095449062</v>
      </c>
      <c r="BG83" s="18">
        <f t="shared" si="235"/>
        <v>2.7674138639268486</v>
      </c>
      <c r="BH83" s="18">
        <f t="shared" si="235"/>
        <v>0.70206648420583218</v>
      </c>
      <c r="BI83" s="18">
        <f t="shared" si="236"/>
        <v>1.694567815378778</v>
      </c>
      <c r="BK83" s="18">
        <f t="shared" si="237"/>
        <v>1.3858619371982961</v>
      </c>
      <c r="BL83" s="18">
        <f t="shared" si="238"/>
        <v>3.0389642409761164</v>
      </c>
      <c r="BM83" s="18">
        <f t="shared" si="239"/>
        <v>3.98148474845339</v>
      </c>
      <c r="BO83" t="str">
        <f t="shared" ref="BO83:BO106" si="260">AS83</f>
        <v>12 Other managers and proprietors</v>
      </c>
      <c r="BP83" s="18">
        <f t="shared" si="240"/>
        <v>0.13678849882761135</v>
      </c>
      <c r="BQ83" s="18">
        <f t="shared" si="240"/>
        <v>-5.0357613904961962</v>
      </c>
      <c r="BR83" s="18">
        <f t="shared" si="240"/>
        <v>4.2776325204251009</v>
      </c>
      <c r="BS83" s="18">
        <f t="shared" si="240"/>
        <v>-0.16786926841987349</v>
      </c>
      <c r="BT83" s="18">
        <f t="shared" si="241"/>
        <v>0.8849090301649376</v>
      </c>
      <c r="BV83" s="18">
        <f t="shared" si="242"/>
        <v>1.2924979113975388</v>
      </c>
      <c r="BW83" s="18">
        <f t="shared" si="243"/>
        <v>3.3710793695163277</v>
      </c>
      <c r="BX83" s="18">
        <f t="shared" si="244"/>
        <v>4.211818009849444</v>
      </c>
      <c r="BZ83" t="str">
        <f t="shared" ref="BZ83:BZ106" si="261">BD83</f>
        <v>12 Other managers and proprietors</v>
      </c>
      <c r="CA83" s="18">
        <f t="shared" si="245"/>
        <v>-1.9551809210178073</v>
      </c>
      <c r="CB83" s="18">
        <f t="shared" si="245"/>
        <v>-13.242375064480672</v>
      </c>
      <c r="CC83" s="18">
        <f t="shared" si="245"/>
        <v>3.2731702796044093</v>
      </c>
      <c r="CD83" s="18">
        <f t="shared" si="245"/>
        <v>-2.5425091607342853</v>
      </c>
      <c r="CE83" s="18">
        <f t="shared" si="246"/>
        <v>-1.4799006511565627</v>
      </c>
      <c r="CG83" s="18">
        <f t="shared" si="247"/>
        <v>-0.64128025605511008</v>
      </c>
      <c r="CH83" s="18">
        <f t="shared" si="248"/>
        <v>2.6487793592000042</v>
      </c>
      <c r="CI83" s="18">
        <f t="shared" si="249"/>
        <v>2.2106173105588489</v>
      </c>
      <c r="CK83" t="str">
        <f t="shared" ref="CK83:CK106" si="262">BO83</f>
        <v>12 Other managers and proprietors</v>
      </c>
      <c r="CL83" s="18">
        <f t="shared" si="250"/>
        <v>1.162651362794298</v>
      </c>
      <c r="CM83" s="18">
        <f t="shared" si="250"/>
        <v>-12.76866755895567</v>
      </c>
      <c r="CN83" s="18">
        <f t="shared" si="250"/>
        <v>7.9789236758241344</v>
      </c>
      <c r="CO83" s="18">
        <f t="shared" si="250"/>
        <v>2.913912852913092</v>
      </c>
      <c r="CP83" s="18">
        <f t="shared" si="251"/>
        <v>3.3967228337653976</v>
      </c>
      <c r="CR83" s="18">
        <f t="shared" si="252"/>
        <v>4.575285398405704</v>
      </c>
      <c r="CS83" s="18">
        <f t="shared" si="253"/>
        <v>2.8844843644916685</v>
      </c>
      <c r="CT83" s="18">
        <f t="shared" si="254"/>
        <v>6.265700088682058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5.799036994358131</v>
      </c>
      <c r="C84" s="18">
        <f t="shared" si="210"/>
        <v>7.7822951687502639</v>
      </c>
      <c r="D84" s="18">
        <f t="shared" si="210"/>
        <v>2.5694034450723713</v>
      </c>
      <c r="E84" s="18">
        <f t="shared" si="210"/>
        <v>2.3263493503571375</v>
      </c>
      <c r="F84" s="18">
        <f t="shared" si="211"/>
        <v>2.7352450441885612</v>
      </c>
      <c r="H84" s="18">
        <f t="shared" si="212"/>
        <v>2.4073033195108451</v>
      </c>
      <c r="I84" s="18">
        <f t="shared" si="213"/>
        <v>2.5838686584981563</v>
      </c>
      <c r="J84" s="18">
        <f t="shared" si="214"/>
        <v>4.3533840672479007</v>
      </c>
      <c r="L84" t="str">
        <f t="shared" si="255"/>
        <v>21 Science, research, engineering and technology professionals</v>
      </c>
      <c r="M84" s="18">
        <f t="shared" si="215"/>
        <v>5.929330150833656</v>
      </c>
      <c r="N84" s="18">
        <f t="shared" si="215"/>
        <v>14.310987434275347</v>
      </c>
      <c r="O84" s="18">
        <f t="shared" si="215"/>
        <v>3.4583586023521296</v>
      </c>
      <c r="P84" s="18">
        <f t="shared" si="215"/>
        <v>2.7717931574644084</v>
      </c>
      <c r="Q84" s="18">
        <f t="shared" si="216"/>
        <v>3.6730683618554583</v>
      </c>
      <c r="S84" s="18">
        <f t="shared" si="217"/>
        <v>3.0001405676308046</v>
      </c>
      <c r="T84" s="18">
        <f t="shared" si="218"/>
        <v>2.822767570314122</v>
      </c>
      <c r="U84" s="18">
        <f t="shared" si="219"/>
        <v>4.9909279119730199</v>
      </c>
      <c r="W84" t="str">
        <f t="shared" si="256"/>
        <v>21 Science, research, engineering and technology professionals</v>
      </c>
      <c r="X84" s="18">
        <f t="shared" si="220"/>
        <v>2.2213267662230862</v>
      </c>
      <c r="Y84" s="18">
        <f t="shared" si="220"/>
        <v>-0.39006963651253557</v>
      </c>
      <c r="Z84" s="18">
        <f t="shared" si="220"/>
        <v>0.97992165047644519</v>
      </c>
      <c r="AA84" s="18">
        <f t="shared" si="220"/>
        <v>0.60726101086010509</v>
      </c>
      <c r="AB84" s="18">
        <f t="shared" si="221"/>
        <v>0.66087240677452641</v>
      </c>
      <c r="AD84" s="18">
        <f t="shared" si="222"/>
        <v>0.7313281636842639</v>
      </c>
      <c r="AE84" s="18">
        <f t="shared" si="223"/>
        <v>2.3959920342680796</v>
      </c>
      <c r="AF84" s="18">
        <f t="shared" si="224"/>
        <v>2.9288715527420406</v>
      </c>
      <c r="AH84" t="str">
        <f t="shared" si="257"/>
        <v>21 Science, research, engineering and technology professionals</v>
      </c>
      <c r="AI84" s="18">
        <f t="shared" si="225"/>
        <v>2.6452137159334477</v>
      </c>
      <c r="AJ84" s="18">
        <f t="shared" si="225"/>
        <v>3.4794947697415202</v>
      </c>
      <c r="AK84" s="18">
        <f t="shared" si="225"/>
        <v>1.3820337684003814</v>
      </c>
      <c r="AL84" s="18">
        <f t="shared" si="225"/>
        <v>1.3936676426678618</v>
      </c>
      <c r="AM84" s="18">
        <f t="shared" si="226"/>
        <v>1.5191508400581144</v>
      </c>
      <c r="AO84" s="18">
        <f t="shared" si="227"/>
        <v>1.3897895362507295</v>
      </c>
      <c r="AP84" s="18">
        <f t="shared" si="228"/>
        <v>2.4464267434102238</v>
      </c>
      <c r="AQ84" s="18">
        <f t="shared" si="229"/>
        <v>3.4655688011265173</v>
      </c>
      <c r="AS84" t="str">
        <f t="shared" si="258"/>
        <v>21 Science, research, engineering and technology professionals</v>
      </c>
      <c r="AT84" s="18">
        <f t="shared" si="230"/>
        <v>1.6364869548965322</v>
      </c>
      <c r="AU84" s="18">
        <f t="shared" si="230"/>
        <v>-0.48612585034261135</v>
      </c>
      <c r="AV84" s="18">
        <f t="shared" si="230"/>
        <v>-1.0304658255519406</v>
      </c>
      <c r="AW84" s="18">
        <f t="shared" si="230"/>
        <v>-2.042475735682947E-2</v>
      </c>
      <c r="AX84" s="18">
        <f t="shared" si="231"/>
        <v>-0.36624263545136371</v>
      </c>
      <c r="AZ84" s="18">
        <f t="shared" si="232"/>
        <v>-0.35824528804696554</v>
      </c>
      <c r="BA84" s="18">
        <f t="shared" si="233"/>
        <v>2.0374680191556083</v>
      </c>
      <c r="BB84" s="18">
        <f t="shared" si="234"/>
        <v>1.7691414548935525</v>
      </c>
      <c r="BD84" t="str">
        <f t="shared" si="259"/>
        <v>21 Science, research, engineering and technology professionals</v>
      </c>
      <c r="BE84" s="18">
        <f t="shared" si="235"/>
        <v>-1.1677902293157016</v>
      </c>
      <c r="BF84" s="18">
        <f t="shared" si="235"/>
        <v>9.2264381257935781</v>
      </c>
      <c r="BG84" s="18">
        <f t="shared" si="235"/>
        <v>-1.9463713647567937</v>
      </c>
      <c r="BH84" s="18">
        <f t="shared" si="235"/>
        <v>-0.48070340819621471</v>
      </c>
      <c r="BI84" s="18">
        <f t="shared" si="236"/>
        <v>-0.36316037817523128</v>
      </c>
      <c r="BK84" s="18">
        <f t="shared" si="237"/>
        <v>-0.97167761071720316</v>
      </c>
      <c r="BL84" s="18">
        <f t="shared" si="238"/>
        <v>1.5438585670052074</v>
      </c>
      <c r="BM84" s="18">
        <f t="shared" si="239"/>
        <v>0.7710689005330007</v>
      </c>
      <c r="BO84" t="str">
        <f t="shared" si="260"/>
        <v>21 Science, research, engineering and technology professionals</v>
      </c>
      <c r="BP84" s="18">
        <f t="shared" si="240"/>
        <v>1.1992636778262789</v>
      </c>
      <c r="BQ84" s="18">
        <f t="shared" si="240"/>
        <v>-3.6309115594994945</v>
      </c>
      <c r="BR84" s="18">
        <f t="shared" si="240"/>
        <v>3.4784639014251439E-2</v>
      </c>
      <c r="BS84" s="18">
        <f t="shared" si="240"/>
        <v>-1.0650107991269198</v>
      </c>
      <c r="BT84" s="18">
        <f t="shared" si="241"/>
        <v>-0.8855434400863782</v>
      </c>
      <c r="BV84" s="18">
        <f t="shared" si="242"/>
        <v>-0.69976240389063582</v>
      </c>
      <c r="BW84" s="18">
        <f t="shared" si="243"/>
        <v>1.8511686472594047</v>
      </c>
      <c r="BX84" s="18">
        <f t="shared" si="244"/>
        <v>1.3163950778691813</v>
      </c>
      <c r="BZ84" t="str">
        <f t="shared" si="261"/>
        <v>21 Science, research, engineering and technology professionals</v>
      </c>
      <c r="CA84" s="18">
        <f t="shared" si="245"/>
        <v>-1.5707740101630674</v>
      </c>
      <c r="CB84" s="18">
        <f t="shared" si="245"/>
        <v>-4.5406112267292187</v>
      </c>
      <c r="CC84" s="18">
        <f t="shared" si="245"/>
        <v>1.375312185488653</v>
      </c>
      <c r="CD84" s="18">
        <f t="shared" si="245"/>
        <v>-3.407672799350292</v>
      </c>
      <c r="CE84" s="18">
        <f t="shared" si="246"/>
        <v>-2.0100303711653944</v>
      </c>
      <c r="CG84" s="18">
        <f t="shared" si="247"/>
        <v>-1.8389591800255012</v>
      </c>
      <c r="CH84" s="18">
        <f t="shared" si="248"/>
        <v>1.6659239028448791</v>
      </c>
      <c r="CI84" s="18">
        <f t="shared" si="249"/>
        <v>0.25041002563006565</v>
      </c>
      <c r="CK84" t="str">
        <f t="shared" si="262"/>
        <v>21 Science, research, engineering and technology professionals</v>
      </c>
      <c r="CL84" s="18">
        <f t="shared" si="250"/>
        <v>7.1846846452625401</v>
      </c>
      <c r="CM84" s="18">
        <f t="shared" si="250"/>
        <v>-0.94677724808769348</v>
      </c>
      <c r="CN84" s="18">
        <f t="shared" si="250"/>
        <v>8.1881612418470251</v>
      </c>
      <c r="CO84" s="18">
        <f t="shared" si="250"/>
        <v>4.2636719105343168</v>
      </c>
      <c r="CP84" s="18">
        <f t="shared" si="251"/>
        <v>5.137123688892653</v>
      </c>
      <c r="CR84" s="18">
        <f t="shared" si="252"/>
        <v>5.5557567499497251</v>
      </c>
      <c r="CS84" s="18">
        <f t="shared" si="253"/>
        <v>2.633306235128785</v>
      </c>
      <c r="CT84" s="18">
        <f t="shared" si="254"/>
        <v>6.9168644131189172</v>
      </c>
    </row>
    <row r="85" spans="1:98" x14ac:dyDescent="0.2">
      <c r="A85" t="str">
        <f t="shared" si="209"/>
        <v>22 Health professionals</v>
      </c>
      <c r="B85" s="18">
        <f t="shared" si="210"/>
        <v>7.9938455720269141</v>
      </c>
      <c r="C85" s="18">
        <f t="shared" si="210"/>
        <v>2.9403035276170941</v>
      </c>
      <c r="D85" s="18">
        <f t="shared" si="210"/>
        <v>4.1812818147246356</v>
      </c>
      <c r="E85" s="18">
        <f t="shared" si="210"/>
        <v>2.4829863063107638</v>
      </c>
      <c r="F85" s="18">
        <f t="shared" si="211"/>
        <v>3.0393779043555336</v>
      </c>
      <c r="H85" s="18">
        <f t="shared" si="212"/>
        <v>3.0459862521415415</v>
      </c>
      <c r="I85" s="18">
        <f t="shared" si="213"/>
        <v>3.4722284199060649</v>
      </c>
      <c r="J85" s="18">
        <f t="shared" si="214"/>
        <v>5.5144020255041726</v>
      </c>
      <c r="L85" t="str">
        <f t="shared" si="255"/>
        <v>22 Health professionals</v>
      </c>
      <c r="M85" s="18">
        <f t="shared" si="215"/>
        <v>8.417344936982385</v>
      </c>
      <c r="N85" s="18">
        <f t="shared" si="215"/>
        <v>3.4962913046575173</v>
      </c>
      <c r="O85" s="18">
        <f t="shared" si="215"/>
        <v>3.7302807909296742</v>
      </c>
      <c r="P85" s="18">
        <f t="shared" si="215"/>
        <v>2.0937821681858759</v>
      </c>
      <c r="Q85" s="18">
        <f t="shared" si="216"/>
        <v>2.6899264525371391</v>
      </c>
      <c r="S85" s="18">
        <f t="shared" si="217"/>
        <v>2.6363927200491633</v>
      </c>
      <c r="T85" s="18">
        <f t="shared" si="218"/>
        <v>3.5586695126380352</v>
      </c>
      <c r="U85" s="18">
        <f t="shared" si="219"/>
        <v>5.2912541619558162</v>
      </c>
      <c r="W85" t="str">
        <f t="shared" si="256"/>
        <v>22 Health professionals</v>
      </c>
      <c r="X85" s="18">
        <f t="shared" si="220"/>
        <v>5.5109600827756289</v>
      </c>
      <c r="Y85" s="18">
        <f t="shared" si="220"/>
        <v>-3.4452276954301086</v>
      </c>
      <c r="Z85" s="18">
        <f t="shared" si="220"/>
        <v>2.4696305052620993</v>
      </c>
      <c r="AA85" s="18">
        <f t="shared" si="220"/>
        <v>1.367761784910293</v>
      </c>
      <c r="AB85" s="18">
        <f t="shared" si="221"/>
        <v>1.4020559501261465</v>
      </c>
      <c r="AD85" s="18">
        <f t="shared" si="222"/>
        <v>1.7337285232851052</v>
      </c>
      <c r="AE85" s="18">
        <f t="shared" si="223"/>
        <v>3.4691439351173026</v>
      </c>
      <c r="AF85" s="18">
        <f t="shared" si="224"/>
        <v>4.5955360858699112</v>
      </c>
      <c r="AH85" t="str">
        <f t="shared" si="257"/>
        <v>22 Health professionals</v>
      </c>
      <c r="AI85" s="18">
        <f t="shared" si="225"/>
        <v>-4.0310766295128424</v>
      </c>
      <c r="AJ85" s="18">
        <f t="shared" si="225"/>
        <v>-13.598417994362343</v>
      </c>
      <c r="AK85" s="18">
        <f t="shared" si="225"/>
        <v>-9.1744349760018888</v>
      </c>
      <c r="AL85" s="18">
        <f t="shared" si="225"/>
        <v>-9.1944780817631351</v>
      </c>
      <c r="AM85" s="18">
        <f t="shared" si="226"/>
        <v>-9.4699413819001492</v>
      </c>
      <c r="AO85" s="18">
        <f t="shared" si="227"/>
        <v>-9.1877975380076808</v>
      </c>
      <c r="AP85" s="18">
        <f t="shared" si="228"/>
        <v>1.2529297443202747</v>
      </c>
      <c r="AQ85" s="18">
        <f t="shared" si="229"/>
        <v>-5.3125683969159843</v>
      </c>
      <c r="AS85" t="str">
        <f t="shared" si="258"/>
        <v>22 Health professionals</v>
      </c>
      <c r="AT85" s="18">
        <f t="shared" si="230"/>
        <v>4.5277172364027063</v>
      </c>
      <c r="AU85" s="18">
        <f t="shared" si="230"/>
        <v>10.166668650783993</v>
      </c>
      <c r="AV85" s="18">
        <f t="shared" si="230"/>
        <v>0.9728875447399421</v>
      </c>
      <c r="AW85" s="18">
        <f t="shared" si="230"/>
        <v>1.01797439150344</v>
      </c>
      <c r="AX85" s="18">
        <f t="shared" si="231"/>
        <v>1.5526570668867423</v>
      </c>
      <c r="AZ85" s="18">
        <f t="shared" si="232"/>
        <v>1.002943206095841</v>
      </c>
      <c r="BA85" s="18">
        <f t="shared" si="233"/>
        <v>2.9888439672477007</v>
      </c>
      <c r="BB85" s="18">
        <f t="shared" si="234"/>
        <v>3.6692399268597908</v>
      </c>
      <c r="BD85" t="str">
        <f t="shared" si="259"/>
        <v>22 Health professionals</v>
      </c>
      <c r="BE85" s="18">
        <f t="shared" si="235"/>
        <v>4.8007970372059283</v>
      </c>
      <c r="BF85" s="18">
        <f t="shared" si="235"/>
        <v>7.219694738544824</v>
      </c>
      <c r="BG85" s="18">
        <f t="shared" si="235"/>
        <v>1.2957369876844149</v>
      </c>
      <c r="BH85" s="18">
        <f t="shared" si="235"/>
        <v>1.0405835219092996</v>
      </c>
      <c r="BI85" s="18">
        <f t="shared" si="236"/>
        <v>1.4960881644331403</v>
      </c>
      <c r="BK85" s="18">
        <f t="shared" si="237"/>
        <v>1.1255631854214299</v>
      </c>
      <c r="BL85" s="18">
        <f t="shared" si="238"/>
        <v>3.3052707674445125</v>
      </c>
      <c r="BM85" s="18">
        <f t="shared" si="239"/>
        <v>4.0405052357197269</v>
      </c>
      <c r="BO85" t="str">
        <f t="shared" si="260"/>
        <v>22 Health professionals</v>
      </c>
      <c r="BP85" s="18">
        <f t="shared" si="240"/>
        <v>3.012191746550652</v>
      </c>
      <c r="BQ85" s="18">
        <f t="shared" si="240"/>
        <v>-1.0831954062857529</v>
      </c>
      <c r="BR85" s="18">
        <f t="shared" si="240"/>
        <v>0.40318098487566179</v>
      </c>
      <c r="BS85" s="18">
        <f t="shared" si="240"/>
        <v>-2.1701635425550037</v>
      </c>
      <c r="BT85" s="18">
        <f t="shared" si="241"/>
        <v>-1.3050242376231425</v>
      </c>
      <c r="BV85" s="18">
        <f t="shared" si="242"/>
        <v>-1.3197951262431284</v>
      </c>
      <c r="BW85" s="18">
        <f t="shared" si="243"/>
        <v>2.5152360364316007</v>
      </c>
      <c r="BX85" s="18">
        <f t="shared" si="244"/>
        <v>1.6107158747676431</v>
      </c>
      <c r="BZ85" t="str">
        <f t="shared" si="261"/>
        <v>22 Health professionals</v>
      </c>
      <c r="CA85" s="18">
        <f t="shared" si="245"/>
        <v>4.7052036123411911</v>
      </c>
      <c r="CB85" s="18">
        <f t="shared" si="245"/>
        <v>-18.590251467414063</v>
      </c>
      <c r="CC85" s="18">
        <f t="shared" si="245"/>
        <v>1.5559229828571608</v>
      </c>
      <c r="CD85" s="18">
        <f t="shared" si="245"/>
        <v>-4.3785634994026541</v>
      </c>
      <c r="CE85" s="18">
        <f t="shared" si="246"/>
        <v>-3.5372344886874907</v>
      </c>
      <c r="CG85" s="18">
        <f t="shared" si="247"/>
        <v>-2.4399692926746597</v>
      </c>
      <c r="CH85" s="18">
        <f t="shared" si="248"/>
        <v>2.3123584932478458</v>
      </c>
      <c r="CI85" s="18">
        <f t="shared" si="249"/>
        <v>0.6337585035745219</v>
      </c>
      <c r="CK85" t="str">
        <f t="shared" si="262"/>
        <v>22 Health professionals</v>
      </c>
      <c r="CL85" s="18">
        <f t="shared" si="250"/>
        <v>13.255617961947497</v>
      </c>
      <c r="CM85" s="18">
        <f t="shared" si="250"/>
        <v>1.6996131630452105</v>
      </c>
      <c r="CN85" s="18">
        <f t="shared" si="250"/>
        <v>12.404732614440196</v>
      </c>
      <c r="CO85" s="18">
        <f t="shared" si="250"/>
        <v>7.3299834633413719</v>
      </c>
      <c r="CP85" s="18">
        <f t="shared" si="251"/>
        <v>8.5246282549877641</v>
      </c>
      <c r="CR85" s="18">
        <f t="shared" si="252"/>
        <v>8.9955851474959214</v>
      </c>
      <c r="CS85" s="18">
        <f t="shared" si="253"/>
        <v>4.1935756936836821</v>
      </c>
      <c r="CT85" s="18">
        <f t="shared" si="254"/>
        <v>10.534279873845698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3.2874926055616926</v>
      </c>
      <c r="C86" s="18">
        <f t="shared" si="210"/>
        <v>4.5924605653609563</v>
      </c>
      <c r="D86" s="18">
        <f t="shared" si="210"/>
        <v>2.4202783861047683</v>
      </c>
      <c r="E86" s="18">
        <f t="shared" si="210"/>
        <v>1.7933349069771287</v>
      </c>
      <c r="F86" s="18">
        <f t="shared" si="211"/>
        <v>2.1619027397680624</v>
      </c>
      <c r="H86" s="18">
        <f t="shared" si="212"/>
        <v>2.0018884915264046</v>
      </c>
      <c r="I86" s="18">
        <f t="shared" si="213"/>
        <v>3.2009585215558856</v>
      </c>
      <c r="J86" s="18">
        <f t="shared" si="214"/>
        <v>4.5543401272277073</v>
      </c>
      <c r="L86" t="str">
        <f t="shared" si="255"/>
        <v>23 Teaching and other educational professionals</v>
      </c>
      <c r="M86" s="18">
        <f t="shared" si="215"/>
        <v>3.7439810692176057</v>
      </c>
      <c r="N86" s="18">
        <f t="shared" si="215"/>
        <v>1.7248863834668393</v>
      </c>
      <c r="O86" s="18">
        <f t="shared" si="215"/>
        <v>2.2893348610920405</v>
      </c>
      <c r="P86" s="18">
        <f t="shared" si="215"/>
        <v>1.5884255057330821</v>
      </c>
      <c r="Q86" s="18">
        <f t="shared" si="216"/>
        <v>1.8154839752353436</v>
      </c>
      <c r="S86" s="18">
        <f t="shared" si="217"/>
        <v>1.8215266827797949</v>
      </c>
      <c r="T86" s="18">
        <f t="shared" si="218"/>
        <v>3.2932711786614277</v>
      </c>
      <c r="U86" s="18">
        <f t="shared" si="219"/>
        <v>4.5055470441072165</v>
      </c>
      <c r="W86" t="str">
        <f t="shared" si="256"/>
        <v>23 Teaching and other educational professionals</v>
      </c>
      <c r="X86" s="18">
        <f t="shared" si="220"/>
        <v>-1.753358795952431</v>
      </c>
      <c r="Y86" s="18">
        <f t="shared" si="220"/>
        <v>-3.0494787869891682</v>
      </c>
      <c r="Z86" s="18">
        <f t="shared" si="220"/>
        <v>-1.9171616032277017</v>
      </c>
      <c r="AA86" s="18">
        <f t="shared" si="220"/>
        <v>-1.0721466725111317</v>
      </c>
      <c r="AB86" s="18">
        <f t="shared" si="221"/>
        <v>-1.4614152535121661</v>
      </c>
      <c r="AD86" s="18">
        <f t="shared" si="222"/>
        <v>-1.3546241312796359</v>
      </c>
      <c r="AE86" s="18">
        <f t="shared" si="223"/>
        <v>2.5580285425434113</v>
      </c>
      <c r="AF86" s="18">
        <f t="shared" si="224"/>
        <v>1.6361942373351201</v>
      </c>
      <c r="AH86" t="str">
        <f t="shared" si="257"/>
        <v>23 Teaching and other educational professionals</v>
      </c>
      <c r="AI86" s="18">
        <f t="shared" si="225"/>
        <v>-10.946704325950973</v>
      </c>
      <c r="AJ86" s="18">
        <f t="shared" si="225"/>
        <v>-11.797846214156515</v>
      </c>
      <c r="AK86" s="18">
        <f t="shared" si="225"/>
        <v>-6.013824097307408</v>
      </c>
      <c r="AL86" s="18">
        <f t="shared" si="225"/>
        <v>0.37142238725553778</v>
      </c>
      <c r="AM86" s="18">
        <f t="shared" si="226"/>
        <v>-2.4603389379280527</v>
      </c>
      <c r="AO86" s="18">
        <f t="shared" si="227"/>
        <v>-1.8037931035183918</v>
      </c>
      <c r="AP86" s="18">
        <f t="shared" si="228"/>
        <v>1.4176819039637634</v>
      </c>
      <c r="AQ86" s="18">
        <f t="shared" si="229"/>
        <v>-2.5566549659183924E-2</v>
      </c>
      <c r="AS86" t="str">
        <f t="shared" si="258"/>
        <v>23 Teaching and other educational professionals</v>
      </c>
      <c r="AT86" s="18">
        <f t="shared" si="230"/>
        <v>0.12964380545077425</v>
      </c>
      <c r="AU86" s="18">
        <f t="shared" si="230"/>
        <v>3.649562933275341</v>
      </c>
      <c r="AV86" s="18">
        <f t="shared" si="230"/>
        <v>-2.8035078875445207</v>
      </c>
      <c r="AW86" s="18">
        <f t="shared" si="230"/>
        <v>-0.60121328241693472</v>
      </c>
      <c r="AX86" s="18">
        <f t="shared" si="231"/>
        <v>-1.0360653016807886</v>
      </c>
      <c r="AZ86" s="18">
        <f t="shared" si="232"/>
        <v>-1.3408008174918162</v>
      </c>
      <c r="BA86" s="18">
        <f t="shared" si="233"/>
        <v>2.3802862219988841</v>
      </c>
      <c r="BB86" s="18">
        <f t="shared" si="234"/>
        <v>1.4435027158421487</v>
      </c>
      <c r="BD86" t="str">
        <f t="shared" si="259"/>
        <v>23 Teaching and other educational professionals</v>
      </c>
      <c r="BE86" s="18">
        <f t="shared" si="235"/>
        <v>-1.4696749927141761</v>
      </c>
      <c r="BF86" s="18">
        <f t="shared" si="235"/>
        <v>13.105269684811427</v>
      </c>
      <c r="BG86" s="18">
        <f t="shared" si="235"/>
        <v>0.97329542708450845</v>
      </c>
      <c r="BH86" s="18">
        <f t="shared" si="235"/>
        <v>1.8702019288432181</v>
      </c>
      <c r="BI86" s="18">
        <f t="shared" si="236"/>
        <v>2.2555049397003701</v>
      </c>
      <c r="BK86" s="18">
        <f t="shared" si="237"/>
        <v>1.5703513636224464</v>
      </c>
      <c r="BL86" s="18">
        <f t="shared" si="238"/>
        <v>2.5831606039760979</v>
      </c>
      <c r="BM86" s="18">
        <f t="shared" si="239"/>
        <v>3.7190002100255803</v>
      </c>
      <c r="BO86" t="str">
        <f t="shared" si="260"/>
        <v>23 Teaching and other educational professionals</v>
      </c>
      <c r="BP86" s="18">
        <f t="shared" si="240"/>
        <v>-1.3362182067030992</v>
      </c>
      <c r="BQ86" s="18">
        <f t="shared" si="240"/>
        <v>1.1599961233410561</v>
      </c>
      <c r="BR86" s="18">
        <f t="shared" si="240"/>
        <v>-0.31424666269564971</v>
      </c>
      <c r="BS86" s="18">
        <f t="shared" si="240"/>
        <v>-0.69460234463014636</v>
      </c>
      <c r="BT86" s="18">
        <f t="shared" si="241"/>
        <v>-0.46085024163997623</v>
      </c>
      <c r="BV86" s="18">
        <f t="shared" si="242"/>
        <v>-0.56797864304581891</v>
      </c>
      <c r="BW86" s="18">
        <f t="shared" si="243"/>
        <v>2.4426583684648451</v>
      </c>
      <c r="BX86" s="18">
        <f t="shared" si="244"/>
        <v>2.0424811667901999</v>
      </c>
      <c r="BZ86" t="str">
        <f t="shared" si="261"/>
        <v>23 Teaching and other educational professionals</v>
      </c>
      <c r="CA86" s="18">
        <f t="shared" si="245"/>
        <v>-0.91969319399886063</v>
      </c>
      <c r="CB86" s="18">
        <f t="shared" si="245"/>
        <v>-5.4174315142870633</v>
      </c>
      <c r="CC86" s="18">
        <f t="shared" si="245"/>
        <v>2.6201928523746698</v>
      </c>
      <c r="CD86" s="18">
        <f t="shared" si="245"/>
        <v>-0.82824611059932884</v>
      </c>
      <c r="CE86" s="18">
        <f t="shared" si="246"/>
        <v>-5.9631032056861599E-2</v>
      </c>
      <c r="CG86" s="18">
        <f t="shared" si="247"/>
        <v>0.30816172127243746</v>
      </c>
      <c r="CH86" s="18">
        <f t="shared" si="248"/>
        <v>2.6036895823399631</v>
      </c>
      <c r="CI86" s="18">
        <f t="shared" si="249"/>
        <v>2.820192238330721</v>
      </c>
      <c r="CK86" t="str">
        <f t="shared" si="262"/>
        <v>23 Teaching and other educational professionals</v>
      </c>
      <c r="CL86" s="18">
        <f t="shared" si="250"/>
        <v>7.4767962512437336</v>
      </c>
      <c r="CM86" s="18">
        <f t="shared" si="250"/>
        <v>9.882265198129403</v>
      </c>
      <c r="CN86" s="18">
        <f t="shared" si="250"/>
        <v>7.240064130825985</v>
      </c>
      <c r="CO86" s="18">
        <f t="shared" si="250"/>
        <v>2.330816370444766</v>
      </c>
      <c r="CP86" s="18">
        <f t="shared" si="251"/>
        <v>4.3034280706531591</v>
      </c>
      <c r="CR86" s="18">
        <f t="shared" si="252"/>
        <v>3.9417395687744605</v>
      </c>
      <c r="CS86" s="18">
        <f t="shared" si="253"/>
        <v>2.8040737247782888</v>
      </c>
      <c r="CT86" s="18">
        <f t="shared" si="254"/>
        <v>5.7096946230326795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6.500240340377017</v>
      </c>
      <c r="C87" s="18">
        <f t="shared" si="210"/>
        <v>16.887680267285887</v>
      </c>
      <c r="D87" s="18">
        <f t="shared" si="210"/>
        <v>4.7949690963061231</v>
      </c>
      <c r="E87" s="18">
        <f t="shared" si="210"/>
        <v>3.1182166676659628</v>
      </c>
      <c r="F87" s="18">
        <f t="shared" si="211"/>
        <v>4.454355295599699</v>
      </c>
      <c r="H87" s="18">
        <f t="shared" si="212"/>
        <v>3.6741317938566942</v>
      </c>
      <c r="I87" s="18">
        <f t="shared" si="213"/>
        <v>3.5376475320163081</v>
      </c>
      <c r="J87" s="18">
        <f t="shared" si="214"/>
        <v>6.0179222320450254</v>
      </c>
      <c r="L87" t="str">
        <f t="shared" si="255"/>
        <v>24 Business, media and public service professionals</v>
      </c>
      <c r="M87" s="18">
        <f t="shared" si="215"/>
        <v>7.0399326953622499</v>
      </c>
      <c r="N87" s="18">
        <f t="shared" si="215"/>
        <v>10.070711797666254</v>
      </c>
      <c r="O87" s="18">
        <f t="shared" si="215"/>
        <v>3.7122526610129825</v>
      </c>
      <c r="P87" s="18">
        <f t="shared" si="215"/>
        <v>2.3511495569993768</v>
      </c>
      <c r="Q87" s="18">
        <f t="shared" si="216"/>
        <v>3.2426955578177763</v>
      </c>
      <c r="S87" s="18">
        <f t="shared" si="217"/>
        <v>2.8028541587445721</v>
      </c>
      <c r="T87" s="18">
        <f t="shared" si="218"/>
        <v>3.354072177434464</v>
      </c>
      <c r="U87" s="18">
        <f t="shared" si="219"/>
        <v>5.2489259632397145</v>
      </c>
      <c r="W87" t="str">
        <f t="shared" si="256"/>
        <v>24 Business, media and public service professionals</v>
      </c>
      <c r="X87" s="18">
        <f t="shared" si="220"/>
        <v>3.4342158334403461</v>
      </c>
      <c r="Y87" s="18">
        <f t="shared" si="220"/>
        <v>4.5881186003665864</v>
      </c>
      <c r="Z87" s="18">
        <f t="shared" si="220"/>
        <v>2.1173548163079037</v>
      </c>
      <c r="AA87" s="18">
        <f t="shared" si="220"/>
        <v>1.0187801502754779</v>
      </c>
      <c r="AB87" s="18">
        <f t="shared" si="221"/>
        <v>1.5810232546155323</v>
      </c>
      <c r="AD87" s="18">
        <f t="shared" si="222"/>
        <v>1.3836522289767839</v>
      </c>
      <c r="AE87" s="18">
        <f t="shared" si="223"/>
        <v>3.1137736560128193</v>
      </c>
      <c r="AF87" s="18">
        <f t="shared" si="224"/>
        <v>4.0458456622628702</v>
      </c>
      <c r="AH87" t="str">
        <f t="shared" si="257"/>
        <v>24 Business, media and public service professionals</v>
      </c>
      <c r="AI87" s="18">
        <f t="shared" si="225"/>
        <v>0.39967424860400946</v>
      </c>
      <c r="AJ87" s="18">
        <f t="shared" si="225"/>
        <v>5.9569640038947602</v>
      </c>
      <c r="AK87" s="18">
        <f t="shared" si="225"/>
        <v>-0.38510108838263335</v>
      </c>
      <c r="AL87" s="18">
        <f t="shared" si="225"/>
        <v>0.79413402910040176</v>
      </c>
      <c r="AM87" s="18">
        <f t="shared" si="226"/>
        <v>0.73815061227087142</v>
      </c>
      <c r="AO87" s="18">
        <f t="shared" si="227"/>
        <v>0.39951268210438595</v>
      </c>
      <c r="AP87" s="18">
        <f t="shared" si="228"/>
        <v>2.1997958492463221</v>
      </c>
      <c r="AQ87" s="18">
        <f t="shared" si="229"/>
        <v>2.496664147905725</v>
      </c>
      <c r="AS87" t="str">
        <f t="shared" si="258"/>
        <v>24 Business, media and public service professionals</v>
      </c>
      <c r="AT87" s="18">
        <f t="shared" si="230"/>
        <v>2.6687988544321639</v>
      </c>
      <c r="AU87" s="18">
        <f t="shared" si="230"/>
        <v>5.3613591583317355</v>
      </c>
      <c r="AV87" s="18">
        <f t="shared" si="230"/>
        <v>1.8335301066767284</v>
      </c>
      <c r="AW87" s="18">
        <f t="shared" si="230"/>
        <v>1.2519426934529676</v>
      </c>
      <c r="AX87" s="18">
        <f t="shared" si="231"/>
        <v>1.685859273038437</v>
      </c>
      <c r="AZ87" s="18">
        <f t="shared" si="232"/>
        <v>1.4454351648578889</v>
      </c>
      <c r="BA87" s="18">
        <f t="shared" si="233"/>
        <v>2.9765646261759482</v>
      </c>
      <c r="BB87" s="18">
        <f t="shared" si="234"/>
        <v>3.9687641951889452</v>
      </c>
      <c r="BD87" t="str">
        <f t="shared" si="259"/>
        <v>24 Business, media and public service professionals</v>
      </c>
      <c r="BE87" s="18">
        <f t="shared" si="235"/>
        <v>1.0189285548289906</v>
      </c>
      <c r="BF87" s="18">
        <f t="shared" si="235"/>
        <v>15.449049620625633</v>
      </c>
      <c r="BG87" s="18">
        <f t="shared" si="235"/>
        <v>1.7931628912236874</v>
      </c>
      <c r="BH87" s="18">
        <f t="shared" si="235"/>
        <v>0.7694413150995727</v>
      </c>
      <c r="BI87" s="18">
        <f t="shared" si="236"/>
        <v>1.9511184685122807</v>
      </c>
      <c r="BK87" s="18">
        <f t="shared" si="237"/>
        <v>1.1095327589022652</v>
      </c>
      <c r="BL87" s="18">
        <f t="shared" si="238"/>
        <v>2.5511441640606591</v>
      </c>
      <c r="BM87" s="18">
        <f t="shared" si="239"/>
        <v>3.3494926712524187</v>
      </c>
      <c r="BO87" t="str">
        <f t="shared" si="260"/>
        <v>24 Business, media and public service professionals</v>
      </c>
      <c r="BP87" s="18">
        <f t="shared" si="240"/>
        <v>1.7171953343551705</v>
      </c>
      <c r="BQ87" s="18">
        <f t="shared" si="240"/>
        <v>-0.69915714087691594</v>
      </c>
      <c r="BR87" s="18">
        <f t="shared" si="240"/>
        <v>0.83639647134601258</v>
      </c>
      <c r="BS87" s="18">
        <f t="shared" si="240"/>
        <v>-1.4313938915896829</v>
      </c>
      <c r="BT87" s="18">
        <f t="shared" si="241"/>
        <v>-0.68231123601906196</v>
      </c>
      <c r="BV87" s="18">
        <f t="shared" si="242"/>
        <v>-0.68118807408898974</v>
      </c>
      <c r="BW87" s="18">
        <f t="shared" si="243"/>
        <v>2.2403977524518837</v>
      </c>
      <c r="BX87" s="18">
        <f t="shared" si="244"/>
        <v>1.7477329560344979</v>
      </c>
      <c r="BZ87" t="str">
        <f t="shared" si="261"/>
        <v>24 Business, media and public service professionals</v>
      </c>
      <c r="CA87" s="18">
        <f t="shared" si="245"/>
        <v>0.60544295839128903</v>
      </c>
      <c r="CB87" s="18">
        <f t="shared" si="245"/>
        <v>-2.1206945330170424</v>
      </c>
      <c r="CC87" s="18">
        <f t="shared" si="245"/>
        <v>1.1469648886397454</v>
      </c>
      <c r="CD87" s="18">
        <f t="shared" si="245"/>
        <v>-3.7870737340489735</v>
      </c>
      <c r="CE87" s="18">
        <f t="shared" si="246"/>
        <v>-2.1666697733336626</v>
      </c>
      <c r="CG87" s="18">
        <f t="shared" si="247"/>
        <v>-2.169734021413372</v>
      </c>
      <c r="CH87" s="18">
        <f t="shared" si="248"/>
        <v>2.033349693262454</v>
      </c>
      <c r="CI87" s="18">
        <f t="shared" si="249"/>
        <v>0.46518453244825952</v>
      </c>
      <c r="CK87" t="str">
        <f t="shared" si="262"/>
        <v>24 Business, media and public service professionals</v>
      </c>
      <c r="CL87" s="18">
        <f t="shared" si="250"/>
        <v>6.3844178650946271</v>
      </c>
      <c r="CM87" s="18">
        <f t="shared" si="250"/>
        <v>2.6512353057187799</v>
      </c>
      <c r="CN87" s="18">
        <f t="shared" si="250"/>
        <v>6.4493286700908481</v>
      </c>
      <c r="CO87" s="18">
        <f t="shared" si="250"/>
        <v>4.0523465581143281</v>
      </c>
      <c r="CP87" s="18">
        <f t="shared" si="251"/>
        <v>4.7067910851097627</v>
      </c>
      <c r="CR87" s="18">
        <f t="shared" si="252"/>
        <v>4.8452826372995084</v>
      </c>
      <c r="CS87" s="18">
        <f t="shared" si="253"/>
        <v>2.6865875487280366</v>
      </c>
      <c r="CT87" s="18">
        <f t="shared" si="254"/>
        <v>6.3605893066522423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9.1931293347199627</v>
      </c>
      <c r="C88" s="18">
        <f t="shared" si="210"/>
        <v>14.433431635853843</v>
      </c>
      <c r="D88" s="18">
        <f t="shared" si="210"/>
        <v>1.3837290130275237</v>
      </c>
      <c r="E88" s="18">
        <f t="shared" si="210"/>
        <v>3.652466935024834</v>
      </c>
      <c r="F88" s="18">
        <f t="shared" si="211"/>
        <v>3.5766632347624894</v>
      </c>
      <c r="H88" s="18">
        <f t="shared" si="212"/>
        <v>2.8906353198538071</v>
      </c>
      <c r="I88" s="18">
        <f t="shared" si="213"/>
        <v>3.0819608017710109</v>
      </c>
      <c r="J88" s="18">
        <f t="shared" si="214"/>
        <v>5.1039154809205955</v>
      </c>
      <c r="L88" t="str">
        <f t="shared" si="255"/>
        <v>31 Science, engineering and technology associate professionals</v>
      </c>
      <c r="M88" s="18">
        <f t="shared" si="215"/>
        <v>7.0201279100729819</v>
      </c>
      <c r="N88" s="18">
        <f t="shared" si="215"/>
        <v>19.769065490478255</v>
      </c>
      <c r="O88" s="18">
        <f t="shared" si="215"/>
        <v>-0.73436405653698467</v>
      </c>
      <c r="P88" s="18">
        <f t="shared" si="215"/>
        <v>2.561047340105671</v>
      </c>
      <c r="Q88" s="18">
        <f t="shared" si="216"/>
        <v>2.508584406722969</v>
      </c>
      <c r="S88" s="18">
        <f t="shared" si="217"/>
        <v>1.4505971880306223</v>
      </c>
      <c r="T88" s="18">
        <f t="shared" si="218"/>
        <v>2.6006496760227593</v>
      </c>
      <c r="U88" s="18">
        <f t="shared" si="219"/>
        <v>3.6450411654467496</v>
      </c>
      <c r="W88" t="str">
        <f t="shared" si="256"/>
        <v>31 Science, engineering and technology associate professionals</v>
      </c>
      <c r="X88" s="18">
        <f t="shared" si="220"/>
        <v>4.6776107671191003</v>
      </c>
      <c r="Y88" s="18">
        <f t="shared" si="220"/>
        <v>3.9027870990392843</v>
      </c>
      <c r="Z88" s="18">
        <f t="shared" si="220"/>
        <v>-1.7530603136137635</v>
      </c>
      <c r="AA88" s="18">
        <f t="shared" si="220"/>
        <v>1.0916686569324874</v>
      </c>
      <c r="AB88" s="18">
        <f t="shared" si="221"/>
        <v>0.36585771704600312</v>
      </c>
      <c r="AD88" s="18">
        <f t="shared" si="222"/>
        <v>0.1343894025018999</v>
      </c>
      <c r="AE88" s="18">
        <f t="shared" si="223"/>
        <v>2.434406380053411</v>
      </c>
      <c r="AF88" s="18">
        <f t="shared" si="224"/>
        <v>2.5306461754173837</v>
      </c>
      <c r="AH88" t="str">
        <f t="shared" si="257"/>
        <v>31 Science, engineering and technology associate professionals</v>
      </c>
      <c r="AI88" s="18">
        <f t="shared" si="225"/>
        <v>5.0810381628621171</v>
      </c>
      <c r="AJ88" s="18">
        <f t="shared" si="225"/>
        <v>11.429758143588442</v>
      </c>
      <c r="AK88" s="18">
        <f t="shared" si="225"/>
        <v>0.14702616496804488</v>
      </c>
      <c r="AL88" s="18">
        <f t="shared" si="225"/>
        <v>2.6693710945327132</v>
      </c>
      <c r="AM88" s="18">
        <f t="shared" si="226"/>
        <v>2.3970702248395925</v>
      </c>
      <c r="AO88" s="18">
        <f t="shared" si="227"/>
        <v>1.8216085655941461</v>
      </c>
      <c r="AP88" s="18">
        <f t="shared" si="228"/>
        <v>2.8812512996714501</v>
      </c>
      <c r="AQ88" s="18">
        <f t="shared" si="229"/>
        <v>4.157273557658181</v>
      </c>
      <c r="AS88" t="str">
        <f t="shared" si="258"/>
        <v>31 Science, engineering and technology associate professionals</v>
      </c>
      <c r="AT88" s="18">
        <f t="shared" si="230"/>
        <v>2.5769989285663097</v>
      </c>
      <c r="AU88" s="18">
        <f t="shared" si="230"/>
        <v>4.5847529288161493</v>
      </c>
      <c r="AV88" s="18">
        <f t="shared" si="230"/>
        <v>-3.8368201992247331</v>
      </c>
      <c r="AW88" s="18">
        <f t="shared" si="230"/>
        <v>6.5371669452973791E-3</v>
      </c>
      <c r="AX88" s="18">
        <f t="shared" si="231"/>
        <v>-0.93396714641709178</v>
      </c>
      <c r="AZ88" s="18">
        <f t="shared" si="232"/>
        <v>-1.2913531796499123</v>
      </c>
      <c r="BA88" s="18">
        <f t="shared" si="233"/>
        <v>1.8957724500364259</v>
      </c>
      <c r="BB88" s="18">
        <f t="shared" si="234"/>
        <v>0.92585437276160309</v>
      </c>
      <c r="BD88" t="str">
        <f t="shared" si="259"/>
        <v>31 Science, engineering and technology associate professionals</v>
      </c>
      <c r="BE88" s="18">
        <f t="shared" si="235"/>
        <v>-1.6025416297723361</v>
      </c>
      <c r="BF88" s="18">
        <f t="shared" si="235"/>
        <v>17.789289113351515</v>
      </c>
      <c r="BG88" s="18">
        <f t="shared" si="235"/>
        <v>-6.1396141473133774</v>
      </c>
      <c r="BH88" s="18">
        <f t="shared" si="235"/>
        <v>-2.7240236746047364</v>
      </c>
      <c r="BI88" s="18">
        <f t="shared" si="236"/>
        <v>-2.6472236850645481</v>
      </c>
      <c r="BK88" s="18">
        <f t="shared" si="237"/>
        <v>-3.876145515745677</v>
      </c>
      <c r="BL88" s="18">
        <f t="shared" si="238"/>
        <v>1.4808472279372431</v>
      </c>
      <c r="BM88" s="18">
        <f t="shared" si="239"/>
        <v>-1.4817854831540633</v>
      </c>
      <c r="BO88" t="str">
        <f t="shared" si="260"/>
        <v>31 Science, engineering and technology associate professionals</v>
      </c>
      <c r="BP88" s="18">
        <f t="shared" si="240"/>
        <v>2.8236932298977502</v>
      </c>
      <c r="BQ88" s="18">
        <f t="shared" si="240"/>
        <v>2.1732041383664136</v>
      </c>
      <c r="BR88" s="18">
        <f t="shared" si="240"/>
        <v>-3.0192765810616029</v>
      </c>
      <c r="BS88" s="18">
        <f t="shared" si="240"/>
        <v>-0.69979965884259254</v>
      </c>
      <c r="BT88" s="18">
        <f t="shared" si="241"/>
        <v>-1.2546656182238936</v>
      </c>
      <c r="BV88" s="18">
        <f t="shared" si="242"/>
        <v>-1.4790578643533392</v>
      </c>
      <c r="BW88" s="18">
        <f t="shared" si="243"/>
        <v>1.8751082327272295</v>
      </c>
      <c r="BX88" s="18">
        <f t="shared" si="244"/>
        <v>0.76475586007032081</v>
      </c>
      <c r="BZ88" t="str">
        <f t="shared" si="261"/>
        <v>31 Science, engineering and technology associate professionals</v>
      </c>
      <c r="CA88" s="18">
        <f t="shared" si="245"/>
        <v>0.19113911397092842</v>
      </c>
      <c r="CB88" s="18">
        <f t="shared" si="245"/>
        <v>4.5402409446332115</v>
      </c>
      <c r="CC88" s="18">
        <f t="shared" si="245"/>
        <v>-2.1556624845006089</v>
      </c>
      <c r="CD88" s="18">
        <f t="shared" si="245"/>
        <v>-1.9378501842470808</v>
      </c>
      <c r="CE88" s="18">
        <f t="shared" si="246"/>
        <v>-1.6133881101784042</v>
      </c>
      <c r="CG88" s="18">
        <f t="shared" si="247"/>
        <v>-2.0105081060126317</v>
      </c>
      <c r="CH88" s="18">
        <f t="shared" si="248"/>
        <v>1.7107376923004125</v>
      </c>
      <c r="CI88" s="18">
        <f t="shared" si="249"/>
        <v>0.17856255378561059</v>
      </c>
      <c r="CK88" t="str">
        <f t="shared" si="262"/>
        <v>31 Science, engineering and technology associate professionals</v>
      </c>
      <c r="CL88" s="18">
        <f t="shared" si="250"/>
        <v>8.4712802973960564</v>
      </c>
      <c r="CM88" s="18">
        <f t="shared" si="250"/>
        <v>18.100934141137515</v>
      </c>
      <c r="CN88" s="18">
        <f t="shared" si="250"/>
        <v>5.2595974911467502</v>
      </c>
      <c r="CO88" s="18">
        <f t="shared" si="250"/>
        <v>5.6775078996890604</v>
      </c>
      <c r="CP88" s="18">
        <f t="shared" si="251"/>
        <v>6.2824893868129283</v>
      </c>
      <c r="CR88" s="18">
        <f t="shared" si="252"/>
        <v>5.538020396662735</v>
      </c>
      <c r="CS88" s="18">
        <f t="shared" si="253"/>
        <v>2.9134955326345136</v>
      </c>
      <c r="CT88" s="18">
        <f t="shared" si="254"/>
        <v>7.0617981099203808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5.9973057029683474</v>
      </c>
      <c r="C89" s="18">
        <f t="shared" si="210"/>
        <v>-2.4067436873046355</v>
      </c>
      <c r="D89" s="18">
        <f t="shared" si="210"/>
        <v>5.2636041331252992</v>
      </c>
      <c r="E89" s="18">
        <f t="shared" si="210"/>
        <v>3.3872129593244704</v>
      </c>
      <c r="F89" s="18">
        <f t="shared" si="211"/>
        <v>3.5958729391625477</v>
      </c>
      <c r="H89" s="18">
        <f t="shared" si="212"/>
        <v>4.0089305001133058</v>
      </c>
      <c r="I89" s="18">
        <f t="shared" si="213"/>
        <v>4.2715942719709687</v>
      </c>
      <c r="J89" s="18">
        <f t="shared" si="214"/>
        <v>6.7824097413049289</v>
      </c>
      <c r="L89" t="str">
        <f t="shared" si="255"/>
        <v>32 Health and social care associate professionals</v>
      </c>
      <c r="M89" s="18">
        <f t="shared" si="215"/>
        <v>7.9527371972746286</v>
      </c>
      <c r="N89" s="18">
        <f t="shared" si="215"/>
        <v>4.1273136064168714</v>
      </c>
      <c r="O89" s="18">
        <f t="shared" si="215"/>
        <v>3.6416320196463792</v>
      </c>
      <c r="P89" s="18">
        <f t="shared" si="215"/>
        <v>2.8754825134293283</v>
      </c>
      <c r="Q89" s="18">
        <f t="shared" si="216"/>
        <v>3.1922711035955231</v>
      </c>
      <c r="S89" s="18">
        <f t="shared" si="217"/>
        <v>3.1302343164707258</v>
      </c>
      <c r="T89" s="18">
        <f t="shared" si="218"/>
        <v>3.8715353144465725</v>
      </c>
      <c r="U89" s="18">
        <f t="shared" si="219"/>
        <v>5.8783755346540456</v>
      </c>
      <c r="W89" t="str">
        <f t="shared" si="256"/>
        <v>32 Health and social care associate professionals</v>
      </c>
      <c r="X89" s="18">
        <f t="shared" si="220"/>
        <v>5.1585396702487962</v>
      </c>
      <c r="Y89" s="18">
        <f t="shared" si="220"/>
        <v>-0.60542078147731715</v>
      </c>
      <c r="Z89" s="18">
        <f t="shared" si="220"/>
        <v>2.2253166349732734</v>
      </c>
      <c r="AA89" s="18">
        <f t="shared" si="220"/>
        <v>1.9774801605493941</v>
      </c>
      <c r="AB89" s="18">
        <f t="shared" si="221"/>
        <v>1.8913606064010935</v>
      </c>
      <c r="AD89" s="18">
        <f t="shared" si="222"/>
        <v>2.0600254846311783</v>
      </c>
      <c r="AE89" s="18">
        <f t="shared" si="223"/>
        <v>3.765319180982285</v>
      </c>
      <c r="AF89" s="18">
        <f t="shared" si="224"/>
        <v>5.0664009442656477</v>
      </c>
      <c r="AH89" t="str">
        <f t="shared" si="257"/>
        <v>32 Health and social care associate professionals</v>
      </c>
      <c r="AI89" s="18">
        <f t="shared" si="225"/>
        <v>-2.2861248768842879</v>
      </c>
      <c r="AJ89" s="18">
        <f t="shared" si="225"/>
        <v>-6.5201652577158598</v>
      </c>
      <c r="AK89" s="18">
        <f t="shared" si="225"/>
        <v>-5.8698458891002225</v>
      </c>
      <c r="AL89" s="18">
        <f t="shared" si="225"/>
        <v>-4.6413846913958885</v>
      </c>
      <c r="AM89" s="18">
        <f t="shared" si="226"/>
        <v>-5.1450342414817278</v>
      </c>
      <c r="AO89" s="18">
        <f t="shared" si="227"/>
        <v>-5.0526428625025321</v>
      </c>
      <c r="AP89" s="18">
        <f t="shared" si="228"/>
        <v>1.7136780291473253</v>
      </c>
      <c r="AQ89" s="18">
        <f t="shared" si="229"/>
        <v>-1.9017489142483912</v>
      </c>
      <c r="AS89" t="str">
        <f t="shared" si="258"/>
        <v>32 Health and social care associate professionals</v>
      </c>
      <c r="AT89" s="18">
        <f t="shared" si="230"/>
        <v>3.5201780367638769</v>
      </c>
      <c r="AU89" s="18">
        <f t="shared" si="230"/>
        <v>11.129082698180337</v>
      </c>
      <c r="AV89" s="18">
        <f t="shared" si="230"/>
        <v>-0.59465739108187643</v>
      </c>
      <c r="AW89" s="18">
        <f t="shared" si="230"/>
        <v>1.1960990871419108</v>
      </c>
      <c r="AX89" s="18">
        <f t="shared" si="231"/>
        <v>1.2236818158869456</v>
      </c>
      <c r="AZ89" s="18">
        <f t="shared" si="232"/>
        <v>0.59562422598673503</v>
      </c>
      <c r="BA89" s="18">
        <f t="shared" si="233"/>
        <v>3.0818095757508379</v>
      </c>
      <c r="BB89" s="18">
        <f t="shared" si="234"/>
        <v>3.4771082192875724</v>
      </c>
      <c r="BD89" t="str">
        <f t="shared" si="259"/>
        <v>32 Health and social care associate professionals</v>
      </c>
      <c r="BE89" s="18">
        <f t="shared" si="235"/>
        <v>3.8780757537086208</v>
      </c>
      <c r="BF89" s="18">
        <f t="shared" si="235"/>
        <v>9.1640711382806614</v>
      </c>
      <c r="BG89" s="18">
        <f t="shared" si="235"/>
        <v>-8.0083147792864295E-2</v>
      </c>
      <c r="BH89" s="18">
        <f t="shared" si="235"/>
        <v>1.6604998276707583</v>
      </c>
      <c r="BI89" s="18">
        <f t="shared" si="236"/>
        <v>1.5643756541581011</v>
      </c>
      <c r="BK89" s="18">
        <f t="shared" si="237"/>
        <v>1.0769623708511755</v>
      </c>
      <c r="BL89" s="18">
        <f t="shared" si="238"/>
        <v>3.2976336389048955</v>
      </c>
      <c r="BM89" s="18">
        <f t="shared" si="239"/>
        <v>4.0009495808665418</v>
      </c>
      <c r="BO89" t="str">
        <f t="shared" si="260"/>
        <v>32 Health and social care associate professionals</v>
      </c>
      <c r="BP89" s="18">
        <f t="shared" si="240"/>
        <v>1.6443455778168747</v>
      </c>
      <c r="BQ89" s="18">
        <f t="shared" si="240"/>
        <v>-0.3884205435577881</v>
      </c>
      <c r="BR89" s="18">
        <f t="shared" si="240"/>
        <v>-0.89066316252768285</v>
      </c>
      <c r="BS89" s="18">
        <f t="shared" si="240"/>
        <v>-1.6267127236603174</v>
      </c>
      <c r="BT89" s="18">
        <f t="shared" si="241"/>
        <v>-1.3201666376970955</v>
      </c>
      <c r="BV89" s="18">
        <f t="shared" si="242"/>
        <v>-1.3819722586332128</v>
      </c>
      <c r="BW89" s="18">
        <f t="shared" si="243"/>
        <v>2.5724672089702416</v>
      </c>
      <c r="BX89" s="18">
        <f t="shared" si="244"/>
        <v>1.6346271565476966</v>
      </c>
      <c r="BZ89" t="str">
        <f t="shared" si="261"/>
        <v>32 Health and social care associate professionals</v>
      </c>
      <c r="CA89" s="18">
        <f t="shared" si="245"/>
        <v>-1.6749475385505419</v>
      </c>
      <c r="CB89" s="18">
        <f t="shared" si="245"/>
        <v>-15.299198322553831</v>
      </c>
      <c r="CC89" s="18">
        <f t="shared" si="245"/>
        <v>-1.3150993286387913</v>
      </c>
      <c r="CD89" s="18">
        <f t="shared" si="245"/>
        <v>-4.3189771498550851</v>
      </c>
      <c r="CE89" s="18">
        <f t="shared" si="246"/>
        <v>-4.123439144556917</v>
      </c>
      <c r="CG89" s="18">
        <f t="shared" si="247"/>
        <v>-3.3279839521944021</v>
      </c>
      <c r="CH89" s="18">
        <f t="shared" si="248"/>
        <v>2.0686763118592078</v>
      </c>
      <c r="CI89" s="18">
        <f t="shared" si="249"/>
        <v>-0.26203545472690548</v>
      </c>
      <c r="CK89" t="str">
        <f t="shared" si="262"/>
        <v>32 Health and social care associate professionals</v>
      </c>
      <c r="CL89" s="18">
        <f t="shared" si="250"/>
        <v>6.6981881794533571</v>
      </c>
      <c r="CM89" s="18">
        <f t="shared" si="250"/>
        <v>4.6717131073024332</v>
      </c>
      <c r="CN89" s="18">
        <f t="shared" si="250"/>
        <v>8.285393154169828</v>
      </c>
      <c r="CO89" s="18">
        <f t="shared" si="250"/>
        <v>6.8553948924506392</v>
      </c>
      <c r="CP89" s="18">
        <f t="shared" si="251"/>
        <v>7.1618502597294409</v>
      </c>
      <c r="CR89" s="18">
        <f t="shared" si="252"/>
        <v>7.3299503120054066</v>
      </c>
      <c r="CS89" s="18">
        <f t="shared" si="253"/>
        <v>3.7141346379837792</v>
      </c>
      <c r="CT89" s="18">
        <f t="shared" si="254"/>
        <v>8.9500867261696584</v>
      </c>
    </row>
    <row r="90" spans="1:98" x14ac:dyDescent="0.2">
      <c r="A90" t="str">
        <f t="shared" si="209"/>
        <v>33 Protective service occupations</v>
      </c>
      <c r="B90" s="18">
        <f t="shared" si="210"/>
        <v>0.9168427968724302</v>
      </c>
      <c r="C90" s="18">
        <f t="shared" si="210"/>
        <v>16.486545429756983</v>
      </c>
      <c r="D90" s="18">
        <f t="shared" si="210"/>
        <v>7.3572128851340013</v>
      </c>
      <c r="E90" s="18">
        <f t="shared" si="210"/>
        <v>4.3372507637026381</v>
      </c>
      <c r="F90" s="18">
        <f t="shared" si="211"/>
        <v>5.9989619804619476</v>
      </c>
      <c r="H90" s="18">
        <f t="shared" si="212"/>
        <v>5.3343457501394242</v>
      </c>
      <c r="I90" s="18">
        <f t="shared" si="213"/>
        <v>3.0124211384958688</v>
      </c>
      <c r="J90" s="18">
        <f t="shared" si="214"/>
        <v>6.9539076379927511</v>
      </c>
      <c r="L90" t="str">
        <f t="shared" si="255"/>
        <v>33 Protective service occupations</v>
      </c>
      <c r="M90" s="18">
        <f t="shared" si="215"/>
        <v>3.0876506475516541</v>
      </c>
      <c r="N90" s="18">
        <f t="shared" si="215"/>
        <v>23.388475935245488</v>
      </c>
      <c r="O90" s="18">
        <f t="shared" si="215"/>
        <v>6.1030380986445198</v>
      </c>
      <c r="P90" s="18">
        <f t="shared" si="215"/>
        <v>4.358605550824346</v>
      </c>
      <c r="Q90" s="18">
        <f t="shared" si="216"/>
        <v>6.0046150332306647</v>
      </c>
      <c r="S90" s="18">
        <f t="shared" si="217"/>
        <v>4.9368728787569038</v>
      </c>
      <c r="T90" s="18">
        <f t="shared" si="218"/>
        <v>2.80832664071895</v>
      </c>
      <c r="U90" s="18">
        <f t="shared" si="219"/>
        <v>6.5095422201460806</v>
      </c>
      <c r="W90" t="str">
        <f t="shared" si="256"/>
        <v>33 Protective service occupations</v>
      </c>
      <c r="X90" s="18">
        <f t="shared" si="220"/>
        <v>2.6894318745418921</v>
      </c>
      <c r="Y90" s="18">
        <f t="shared" si="220"/>
        <v>9.4673591972662674</v>
      </c>
      <c r="Z90" s="18">
        <f t="shared" si="220"/>
        <v>4.9510102731317396</v>
      </c>
      <c r="AA90" s="18">
        <f t="shared" si="220"/>
        <v>3.1616755063623048</v>
      </c>
      <c r="AB90" s="18">
        <f t="shared" si="221"/>
        <v>4.1028458379053223</v>
      </c>
      <c r="AD90" s="18">
        <f t="shared" si="222"/>
        <v>3.754704841575407</v>
      </c>
      <c r="AE90" s="18">
        <f t="shared" si="223"/>
        <v>3.1504431416794709</v>
      </c>
      <c r="AF90" s="18">
        <f t="shared" si="224"/>
        <v>5.8033352670505245</v>
      </c>
      <c r="AH90" t="str">
        <f t="shared" si="257"/>
        <v>33 Protective service occupations</v>
      </c>
      <c r="AI90" s="18">
        <f t="shared" si="225"/>
        <v>1.5181242209325818</v>
      </c>
      <c r="AJ90" s="18">
        <f t="shared" si="225"/>
        <v>9.9324584057066456</v>
      </c>
      <c r="AK90" s="18">
        <f t="shared" si="225"/>
        <v>4.1981657404544404</v>
      </c>
      <c r="AL90" s="18">
        <f t="shared" si="225"/>
        <v>2.7622342792599897</v>
      </c>
      <c r="AM90" s="18">
        <f t="shared" si="226"/>
        <v>3.6448209794277098</v>
      </c>
      <c r="AO90" s="18">
        <f t="shared" si="227"/>
        <v>3.2386658296213344</v>
      </c>
      <c r="AP90" s="18">
        <f t="shared" si="228"/>
        <v>2.7633875763601878</v>
      </c>
      <c r="AQ90" s="18">
        <f t="shared" si="229"/>
        <v>5.1308915134548938</v>
      </c>
      <c r="AS90" t="str">
        <f t="shared" si="258"/>
        <v>33 Protective service occupations</v>
      </c>
      <c r="AT90" s="18">
        <f t="shared" si="230"/>
        <v>-2.147437180411127</v>
      </c>
      <c r="AU90" s="18">
        <f t="shared" si="230"/>
        <v>7.1480867239936297</v>
      </c>
      <c r="AV90" s="18">
        <f t="shared" si="230"/>
        <v>1.5844307398271473</v>
      </c>
      <c r="AW90" s="18">
        <f t="shared" si="230"/>
        <v>1.1600509183361307</v>
      </c>
      <c r="AX90" s="18">
        <f t="shared" si="231"/>
        <v>1.6572039953453244</v>
      </c>
      <c r="AZ90" s="18">
        <f t="shared" si="232"/>
        <v>1.3013135041798352</v>
      </c>
      <c r="BA90" s="18">
        <f t="shared" si="233"/>
        <v>2.3097576645150664</v>
      </c>
      <c r="BB90" s="18">
        <f t="shared" si="234"/>
        <v>3.2791434368471206</v>
      </c>
      <c r="BD90" t="str">
        <f t="shared" si="259"/>
        <v>33 Protective service occupations</v>
      </c>
      <c r="BE90" s="18">
        <f t="shared" si="235"/>
        <v>-5.0552166031494927</v>
      </c>
      <c r="BF90" s="18">
        <f t="shared" si="235"/>
        <v>12.028586986973867</v>
      </c>
      <c r="BG90" s="18">
        <f t="shared" si="235"/>
        <v>1.7913257791379644</v>
      </c>
      <c r="BH90" s="18">
        <f t="shared" si="235"/>
        <v>-0.23101852230725806</v>
      </c>
      <c r="BI90" s="18">
        <f t="shared" si="236"/>
        <v>1.1264777976565554</v>
      </c>
      <c r="BK90" s="18">
        <f t="shared" si="237"/>
        <v>0.43859202527063434</v>
      </c>
      <c r="BL90" s="18">
        <f t="shared" si="238"/>
        <v>1.623808205263999</v>
      </c>
      <c r="BM90" s="18">
        <f t="shared" si="239"/>
        <v>1.9761273619572695</v>
      </c>
      <c r="BO90" t="str">
        <f t="shared" si="260"/>
        <v>33 Protective service occupations</v>
      </c>
      <c r="BP90" s="18">
        <f t="shared" si="240"/>
        <v>-1.1438278670332203</v>
      </c>
      <c r="BQ90" s="18">
        <f t="shared" si="240"/>
        <v>-4.0652054233076163</v>
      </c>
      <c r="BR90" s="18">
        <f t="shared" si="240"/>
        <v>2.1527630677933729</v>
      </c>
      <c r="BS90" s="18">
        <f t="shared" si="240"/>
        <v>-1.5829186877303059</v>
      </c>
      <c r="BT90" s="18">
        <f t="shared" si="241"/>
        <v>-0.58927935134270859</v>
      </c>
      <c r="BV90" s="18">
        <f t="shared" si="242"/>
        <v>-0.35312267737162006</v>
      </c>
      <c r="BW90" s="18">
        <f t="shared" si="243"/>
        <v>1.7922518589031933</v>
      </c>
      <c r="BX90" s="18">
        <f t="shared" si="244"/>
        <v>1.5184895192735803</v>
      </c>
      <c r="BZ90" t="str">
        <f t="shared" si="261"/>
        <v>33 Protective service occupations</v>
      </c>
      <c r="CA90" s="18">
        <f t="shared" si="245"/>
        <v>-3.6617860325269258</v>
      </c>
      <c r="CB90" s="18">
        <f t="shared" si="245"/>
        <v>-1.102039781775932</v>
      </c>
      <c r="CC90" s="18">
        <f t="shared" si="245"/>
        <v>2.6601068760166546</v>
      </c>
      <c r="CD90" s="18">
        <f t="shared" si="245"/>
        <v>-2.4954204338765607</v>
      </c>
      <c r="CE90" s="18">
        <f t="shared" si="246"/>
        <v>-0.82484745376774082</v>
      </c>
      <c r="CG90" s="18">
        <f t="shared" si="247"/>
        <v>-0.80634036554442234</v>
      </c>
      <c r="CH90" s="18">
        <f t="shared" si="248"/>
        <v>2.153746872380724</v>
      </c>
      <c r="CI90" s="18">
        <f t="shared" si="249"/>
        <v>1.5648322062485009</v>
      </c>
      <c r="CK90" t="str">
        <f t="shared" si="262"/>
        <v>33 Protective service occupations</v>
      </c>
      <c r="CL90" s="18">
        <f t="shared" si="250"/>
        <v>-3.2675057980343647</v>
      </c>
      <c r="CM90" s="18">
        <f t="shared" si="250"/>
        <v>-3.4934967697339392</v>
      </c>
      <c r="CN90" s="18">
        <f t="shared" si="250"/>
        <v>-7.5409641444938451</v>
      </c>
      <c r="CO90" s="18">
        <f t="shared" si="250"/>
        <v>0.3549093824587235</v>
      </c>
      <c r="CP90" s="18">
        <f t="shared" si="251"/>
        <v>-2.4211712741682989</v>
      </c>
      <c r="CR90" s="18">
        <f t="shared" si="252"/>
        <v>-2.3492607174672275</v>
      </c>
      <c r="CS90" s="18">
        <f t="shared" si="253"/>
        <v>0.89569825386006663</v>
      </c>
      <c r="CT90" s="18">
        <f t="shared" si="254"/>
        <v>-1.1307948758318309</v>
      </c>
    </row>
    <row r="91" spans="1:98" x14ac:dyDescent="0.2">
      <c r="A91" t="str">
        <f t="shared" si="209"/>
        <v>34 Culture, media and sports occupations</v>
      </c>
      <c r="B91" s="18">
        <f t="shared" si="210"/>
        <v>6.7743313291819929</v>
      </c>
      <c r="C91" s="18">
        <f t="shared" si="210"/>
        <v>8.8940784786354588</v>
      </c>
      <c r="D91" s="18">
        <f t="shared" si="210"/>
        <v>2.2433355424612111</v>
      </c>
      <c r="E91" s="18">
        <f t="shared" si="210"/>
        <v>2.3845519183711028</v>
      </c>
      <c r="F91" s="18">
        <f t="shared" si="211"/>
        <v>2.7354264781367599</v>
      </c>
      <c r="H91" s="18">
        <f t="shared" si="212"/>
        <v>2.3374581346791379</v>
      </c>
      <c r="I91" s="18">
        <f t="shared" si="213"/>
        <v>3.3908130828701255</v>
      </c>
      <c r="J91" s="18">
        <f t="shared" si="214"/>
        <v>4.9470586868050059</v>
      </c>
      <c r="L91" t="str">
        <f t="shared" si="255"/>
        <v>34 Culture, media and sports occupations</v>
      </c>
      <c r="M91" s="18">
        <f t="shared" si="215"/>
        <v>2.12241522895662</v>
      </c>
      <c r="N91" s="18">
        <f t="shared" si="215"/>
        <v>16.617751248003465</v>
      </c>
      <c r="O91" s="18">
        <f t="shared" si="215"/>
        <v>2.5575468962103054</v>
      </c>
      <c r="P91" s="18">
        <f t="shared" si="215"/>
        <v>2.711048642911762</v>
      </c>
      <c r="Q91" s="18">
        <f t="shared" si="216"/>
        <v>3.4810676949243557</v>
      </c>
      <c r="S91" s="18">
        <f t="shared" si="217"/>
        <v>2.6598558829946661</v>
      </c>
      <c r="T91" s="18">
        <f t="shared" si="218"/>
        <v>3.3735516470102977</v>
      </c>
      <c r="U91" s="18">
        <f t="shared" si="219"/>
        <v>5.1616559206844936</v>
      </c>
      <c r="W91" t="str">
        <f t="shared" si="256"/>
        <v>34 Culture, media and sports occupations</v>
      </c>
      <c r="X91" s="18">
        <f t="shared" si="220"/>
        <v>-0.70646306273178805</v>
      </c>
      <c r="Y91" s="18">
        <f t="shared" si="220"/>
        <v>-0.78928401634095202</v>
      </c>
      <c r="Z91" s="18">
        <f t="shared" si="220"/>
        <v>0.370484306698593</v>
      </c>
      <c r="AA91" s="18">
        <f t="shared" si="220"/>
        <v>1.0393431565948186</v>
      </c>
      <c r="AB91" s="18">
        <f t="shared" si="221"/>
        <v>0.71481609894936682</v>
      </c>
      <c r="AD91" s="18">
        <f t="shared" si="222"/>
        <v>0.81589642236490345</v>
      </c>
      <c r="AE91" s="18">
        <f t="shared" si="223"/>
        <v>2.791471892322428</v>
      </c>
      <c r="AF91" s="18">
        <f t="shared" si="224"/>
        <v>3.3569381887609051</v>
      </c>
      <c r="AH91" t="str">
        <f t="shared" si="257"/>
        <v>34 Culture, media and sports occupations</v>
      </c>
      <c r="AI91" s="18">
        <f t="shared" si="225"/>
        <v>0.48132644367917532</v>
      </c>
      <c r="AJ91" s="18">
        <f t="shared" si="225"/>
        <v>11.780693918441475</v>
      </c>
      <c r="AK91" s="18">
        <f t="shared" si="225"/>
        <v>-0.75336032419190957</v>
      </c>
      <c r="AL91" s="18">
        <f t="shared" si="225"/>
        <v>2.2143761253845984</v>
      </c>
      <c r="AM91" s="18">
        <f t="shared" si="226"/>
        <v>1.8454437958695502</v>
      </c>
      <c r="AO91" s="18">
        <f t="shared" si="227"/>
        <v>1.2153990953971183</v>
      </c>
      <c r="AP91" s="18">
        <f t="shared" si="228"/>
        <v>2.6203504407187106</v>
      </c>
      <c r="AQ91" s="18">
        <f t="shared" si="229"/>
        <v>3.4890190886526895</v>
      </c>
      <c r="AS91" t="str">
        <f t="shared" si="258"/>
        <v>34 Culture, media and sports occupations</v>
      </c>
      <c r="AT91" s="18">
        <f t="shared" si="230"/>
        <v>-1.8565576083426349</v>
      </c>
      <c r="AU91" s="18">
        <f t="shared" si="230"/>
        <v>-3.7051489079967581</v>
      </c>
      <c r="AV91" s="18">
        <f t="shared" si="230"/>
        <v>-1.3691078180113725</v>
      </c>
      <c r="AW91" s="18">
        <f t="shared" si="230"/>
        <v>0.1502817039263693</v>
      </c>
      <c r="AX91" s="18">
        <f t="shared" si="231"/>
        <v>-0.57127929066839167</v>
      </c>
      <c r="AZ91" s="18">
        <f t="shared" si="232"/>
        <v>-0.35876447807886569</v>
      </c>
      <c r="BA91" s="18">
        <f t="shared" si="233"/>
        <v>2.421952025029972</v>
      </c>
      <c r="BB91" s="18">
        <f t="shared" si="234"/>
        <v>2.1672829844669339</v>
      </c>
      <c r="BD91" t="str">
        <f t="shared" si="259"/>
        <v>34 Culture, media and sports occupations</v>
      </c>
      <c r="BE91" s="18">
        <f t="shared" si="235"/>
        <v>-5.3594439831698644</v>
      </c>
      <c r="BF91" s="18">
        <f t="shared" si="235"/>
        <v>8.907447957416581</v>
      </c>
      <c r="BG91" s="18">
        <f t="shared" si="235"/>
        <v>-1.5461491100504543</v>
      </c>
      <c r="BH91" s="18">
        <f t="shared" si="235"/>
        <v>0.14444172788623533</v>
      </c>
      <c r="BI91" s="18">
        <f t="shared" si="236"/>
        <v>0.13665987551627623</v>
      </c>
      <c r="BK91" s="18">
        <f t="shared" si="237"/>
        <v>-0.42228971412393568</v>
      </c>
      <c r="BL91" s="18">
        <f t="shared" si="238"/>
        <v>1.9723722141182787</v>
      </c>
      <c r="BM91" s="18">
        <f t="shared" si="239"/>
        <v>1.6535543420634902</v>
      </c>
      <c r="BO91" t="str">
        <f t="shared" si="260"/>
        <v>34 Culture, media and sports occupations</v>
      </c>
      <c r="BP91" s="18">
        <f t="shared" si="240"/>
        <v>-5.9058650972498956</v>
      </c>
      <c r="BQ91" s="18">
        <f t="shared" si="240"/>
        <v>-10.864693255844982</v>
      </c>
      <c r="BR91" s="18">
        <f t="shared" si="240"/>
        <v>-3.7582079679815306</v>
      </c>
      <c r="BS91" s="18">
        <f t="shared" si="240"/>
        <v>-4.5266686737203798</v>
      </c>
      <c r="BT91" s="18">
        <f t="shared" si="241"/>
        <v>-4.6972210204608285</v>
      </c>
      <c r="BV91" s="18">
        <f t="shared" si="242"/>
        <v>-4.2711993046935737</v>
      </c>
      <c r="BW91" s="18">
        <f t="shared" si="243"/>
        <v>1.6443489160967717</v>
      </c>
      <c r="BX91" s="18">
        <f t="shared" si="244"/>
        <v>-1.5034803041190758</v>
      </c>
      <c r="BZ91" t="str">
        <f t="shared" si="261"/>
        <v>34 Culture, media and sports occupations</v>
      </c>
      <c r="CA91" s="18">
        <f t="shared" si="245"/>
        <v>-4.8363644500253873</v>
      </c>
      <c r="CB91" s="18">
        <f t="shared" si="245"/>
        <v>-9.6019775559652913</v>
      </c>
      <c r="CC91" s="18">
        <f t="shared" si="245"/>
        <v>-1.8774138401293716</v>
      </c>
      <c r="CD91" s="18">
        <f t="shared" si="245"/>
        <v>-4.0939219665856896</v>
      </c>
      <c r="CE91" s="18">
        <f t="shared" si="246"/>
        <v>-3.7631114301573287</v>
      </c>
      <c r="CG91" s="18">
        <f t="shared" si="247"/>
        <v>-3.3607057563353582</v>
      </c>
      <c r="CH91" s="18">
        <f t="shared" si="248"/>
        <v>1.7312383005793963</v>
      </c>
      <c r="CI91" s="18">
        <f t="shared" si="249"/>
        <v>-0.75548586393687778</v>
      </c>
      <c r="CK91" t="str">
        <f t="shared" si="262"/>
        <v>34 Culture, media and sports occupations</v>
      </c>
      <c r="CL91" s="18">
        <f t="shared" si="250"/>
        <v>2.3413181524765792</v>
      </c>
      <c r="CM91" s="18">
        <f t="shared" si="250"/>
        <v>-3.4685185770531257</v>
      </c>
      <c r="CN91" s="18">
        <f t="shared" si="250"/>
        <v>4.3835240358923722</v>
      </c>
      <c r="CO91" s="18">
        <f t="shared" si="250"/>
        <v>3.6183179491676265</v>
      </c>
      <c r="CP91" s="18">
        <f t="shared" si="251"/>
        <v>3.3979986756222713</v>
      </c>
      <c r="CR91" s="18">
        <f t="shared" si="252"/>
        <v>3.8727613264957217</v>
      </c>
      <c r="CS91" s="18">
        <f t="shared" si="253"/>
        <v>2.3078422754509109</v>
      </c>
      <c r="CT91" s="18">
        <f t="shared" si="254"/>
        <v>5.3208275769081048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4.550962655780566</v>
      </c>
      <c r="C92" s="18">
        <f t="shared" si="210"/>
        <v>17.549332182931153</v>
      </c>
      <c r="D92" s="18">
        <f t="shared" si="210"/>
        <v>2.4375111709226127</v>
      </c>
      <c r="E92" s="18">
        <f t="shared" si="210"/>
        <v>2.8489541407905161</v>
      </c>
      <c r="F92" s="18">
        <f t="shared" si="211"/>
        <v>3.581483912833594</v>
      </c>
      <c r="H92" s="18">
        <f t="shared" si="212"/>
        <v>2.7116231921225031</v>
      </c>
      <c r="I92" s="18">
        <f t="shared" si="213"/>
        <v>3.188048219020545</v>
      </c>
      <c r="J92" s="18">
        <f t="shared" si="214"/>
        <v>5.0538811158550745</v>
      </c>
      <c r="L92" t="str">
        <f t="shared" si="255"/>
        <v>35 Business and public service associate professionals</v>
      </c>
      <c r="M92" s="18">
        <f t="shared" si="215"/>
        <v>5.3784974936585295</v>
      </c>
      <c r="N92" s="18">
        <f t="shared" si="215"/>
        <v>8.9229787067182542</v>
      </c>
      <c r="O92" s="18">
        <f t="shared" si="215"/>
        <v>1.860739472393691</v>
      </c>
      <c r="P92" s="18">
        <f t="shared" si="215"/>
        <v>2.1787045804359861</v>
      </c>
      <c r="Q92" s="18">
        <f t="shared" si="216"/>
        <v>2.4878416809612558</v>
      </c>
      <c r="S92" s="18">
        <f t="shared" si="217"/>
        <v>2.0726060805532409</v>
      </c>
      <c r="T92" s="18">
        <f t="shared" si="218"/>
        <v>3.0965016335659401</v>
      </c>
      <c r="U92" s="18">
        <f t="shared" si="219"/>
        <v>4.5181022293438344</v>
      </c>
      <c r="W92" t="str">
        <f t="shared" si="256"/>
        <v>35 Business and public service associate professionals</v>
      </c>
      <c r="X92" s="18">
        <f t="shared" si="220"/>
        <v>2.2981013794478367</v>
      </c>
      <c r="Y92" s="18">
        <f t="shared" si="220"/>
        <v>1.0582537435049666</v>
      </c>
      <c r="Z92" s="18">
        <f t="shared" si="220"/>
        <v>-0.22788399525400793</v>
      </c>
      <c r="AA92" s="18">
        <f t="shared" si="220"/>
        <v>0.74274218141683335</v>
      </c>
      <c r="AB92" s="18">
        <f t="shared" si="221"/>
        <v>0.45804254407797451</v>
      </c>
      <c r="AD92" s="18">
        <f t="shared" si="222"/>
        <v>0.41815544779708613</v>
      </c>
      <c r="AE92" s="18">
        <f t="shared" si="223"/>
        <v>2.7880823641967867</v>
      </c>
      <c r="AF92" s="18">
        <f t="shared" si="224"/>
        <v>3.0754101217695728</v>
      </c>
      <c r="AH92" t="str">
        <f t="shared" si="257"/>
        <v>35 Business and public service associate professionals</v>
      </c>
      <c r="AI92" s="18">
        <f t="shared" si="225"/>
        <v>2.4578924227350196</v>
      </c>
      <c r="AJ92" s="18">
        <f t="shared" si="225"/>
        <v>3.6526511193083699</v>
      </c>
      <c r="AK92" s="18">
        <f t="shared" si="225"/>
        <v>-0.40223911909313959</v>
      </c>
      <c r="AL92" s="18">
        <f t="shared" si="225"/>
        <v>1.0996406789902657</v>
      </c>
      <c r="AM92" s="18">
        <f t="shared" si="226"/>
        <v>0.78485506300014496</v>
      </c>
      <c r="AO92" s="18">
        <f t="shared" si="227"/>
        <v>0.59651440572949799</v>
      </c>
      <c r="AP92" s="18">
        <f t="shared" si="228"/>
        <v>2.7212487152811438</v>
      </c>
      <c r="AQ92" s="18">
        <f t="shared" si="229"/>
        <v>3.1364619986723907</v>
      </c>
      <c r="AS92" t="str">
        <f t="shared" si="258"/>
        <v>35 Business and public service associate professionals</v>
      </c>
      <c r="AT92" s="18">
        <f t="shared" si="230"/>
        <v>2.0503124790101968</v>
      </c>
      <c r="AU92" s="18">
        <f t="shared" si="230"/>
        <v>2.82007396077113</v>
      </c>
      <c r="AV92" s="18">
        <f t="shared" si="230"/>
        <v>-0.6441504831217082</v>
      </c>
      <c r="AW92" s="18">
        <f t="shared" si="230"/>
        <v>0.99426722493667352</v>
      </c>
      <c r="AX92" s="18">
        <f t="shared" si="231"/>
        <v>0.59196024233023614</v>
      </c>
      <c r="AZ92" s="18">
        <f t="shared" si="232"/>
        <v>0.44514776339630302</v>
      </c>
      <c r="BA92" s="18">
        <f t="shared" si="233"/>
        <v>2.658570083395273</v>
      </c>
      <c r="BB92" s="18">
        <f t="shared" si="234"/>
        <v>2.9699634275095699</v>
      </c>
      <c r="BD92" t="str">
        <f t="shared" si="259"/>
        <v>35 Business and public service associate professionals</v>
      </c>
      <c r="BE92" s="18">
        <f t="shared" si="235"/>
        <v>-1.0171013667090278</v>
      </c>
      <c r="BF92" s="18">
        <f t="shared" si="235"/>
        <v>11.389809857773937</v>
      </c>
      <c r="BG92" s="18">
        <f t="shared" si="235"/>
        <v>-2.0896738552480643</v>
      </c>
      <c r="BH92" s="18">
        <f t="shared" si="235"/>
        <v>-0.23574305703596421</v>
      </c>
      <c r="BI92" s="18">
        <f t="shared" si="236"/>
        <v>-0.13320683070233708</v>
      </c>
      <c r="BK92" s="18">
        <f t="shared" si="237"/>
        <v>-0.85758798511219592</v>
      </c>
      <c r="BL92" s="18">
        <f t="shared" si="238"/>
        <v>2.2173519179850221</v>
      </c>
      <c r="BM92" s="18">
        <f t="shared" si="239"/>
        <v>1.5973446407705039</v>
      </c>
      <c r="BO92" t="str">
        <f t="shared" si="260"/>
        <v>35 Business and public service associate professionals</v>
      </c>
      <c r="BP92" s="18">
        <f t="shared" si="240"/>
        <v>-0.35295514281525886</v>
      </c>
      <c r="BQ92" s="18">
        <f t="shared" si="240"/>
        <v>-2.7304937375882243</v>
      </c>
      <c r="BR92" s="18">
        <f t="shared" si="240"/>
        <v>-2.1797559939964017</v>
      </c>
      <c r="BS92" s="18">
        <f t="shared" si="240"/>
        <v>-1.934904774012336</v>
      </c>
      <c r="BT92" s="18">
        <f t="shared" si="241"/>
        <v>-2.0613619693048313</v>
      </c>
      <c r="BV92" s="18">
        <f t="shared" si="242"/>
        <v>-2.0165898695267082</v>
      </c>
      <c r="BW92" s="18">
        <f t="shared" si="243"/>
        <v>1.9165876905050672</v>
      </c>
      <c r="BX92" s="18">
        <f t="shared" si="244"/>
        <v>0.42793547842607804</v>
      </c>
      <c r="BZ92" t="str">
        <f t="shared" si="261"/>
        <v>35 Business and public service associate professionals</v>
      </c>
      <c r="CA92" s="18">
        <f t="shared" si="245"/>
        <v>-2.1536048557614484</v>
      </c>
      <c r="CB92" s="18">
        <f t="shared" si="245"/>
        <v>-7.4765109992684824</v>
      </c>
      <c r="CC92" s="18">
        <f t="shared" si="245"/>
        <v>-2.7659525189539624</v>
      </c>
      <c r="CD92" s="18">
        <f t="shared" si="245"/>
        <v>-4.8043174068077343</v>
      </c>
      <c r="CE92" s="18">
        <f t="shared" si="246"/>
        <v>-4.3423358795410261</v>
      </c>
      <c r="CG92" s="18">
        <f t="shared" si="247"/>
        <v>-4.1296551452111192</v>
      </c>
      <c r="CH92" s="18">
        <f t="shared" si="248"/>
        <v>1.5930161151234357</v>
      </c>
      <c r="CI92" s="18">
        <f t="shared" si="249"/>
        <v>-1.4869953884440457</v>
      </c>
      <c r="CK92" t="str">
        <f t="shared" si="262"/>
        <v>35 Business and public service associate professionals</v>
      </c>
      <c r="CL92" s="18">
        <f t="shared" si="250"/>
        <v>3.1740907770642757</v>
      </c>
      <c r="CM92" s="18">
        <f t="shared" si="250"/>
        <v>1.6016069841252589</v>
      </c>
      <c r="CN92" s="18">
        <f t="shared" si="250"/>
        <v>1.9574190573277805</v>
      </c>
      <c r="CO92" s="18">
        <f t="shared" si="250"/>
        <v>3.5234978954325369</v>
      </c>
      <c r="CP92" s="18">
        <f t="shared" si="251"/>
        <v>2.9109310899311014</v>
      </c>
      <c r="CR92" s="18">
        <f t="shared" si="252"/>
        <v>2.998816904136925</v>
      </c>
      <c r="CS92" s="18">
        <f t="shared" si="253"/>
        <v>2.068360415170245</v>
      </c>
      <c r="CT92" s="18">
        <f t="shared" si="254"/>
        <v>4.4344793783100744</v>
      </c>
    </row>
    <row r="93" spans="1:98" x14ac:dyDescent="0.2">
      <c r="A93" t="str">
        <f t="shared" si="209"/>
        <v>41 Administrative occupations</v>
      </c>
      <c r="B93" s="18">
        <f t="shared" si="210"/>
        <v>3.2410480782105733</v>
      </c>
      <c r="C93" s="18">
        <f t="shared" si="210"/>
        <v>22.742015976690876</v>
      </c>
      <c r="D93" s="18">
        <f t="shared" si="210"/>
        <v>2.9316536507637991</v>
      </c>
      <c r="E93" s="18">
        <f t="shared" si="210"/>
        <v>3.3165492761320525</v>
      </c>
      <c r="F93" s="18">
        <f t="shared" si="211"/>
        <v>4.3133295965685381</v>
      </c>
      <c r="H93" s="18">
        <f t="shared" si="212"/>
        <v>3.1880910825871522</v>
      </c>
      <c r="I93" s="18">
        <f t="shared" si="213"/>
        <v>3.5355735321097592</v>
      </c>
      <c r="J93" s="18">
        <f t="shared" si="214"/>
        <v>5.6643002308414792</v>
      </c>
      <c r="L93" t="str">
        <f t="shared" si="255"/>
        <v>41 Administrative occupations</v>
      </c>
      <c r="M93" s="18">
        <f t="shared" si="215"/>
        <v>4.5664823368433582</v>
      </c>
      <c r="N93" s="18">
        <f t="shared" si="215"/>
        <v>10.088735959854755</v>
      </c>
      <c r="O93" s="18">
        <f t="shared" si="215"/>
        <v>2.3066577353346718</v>
      </c>
      <c r="P93" s="18">
        <f t="shared" si="215"/>
        <v>2.6126553182400203</v>
      </c>
      <c r="Q93" s="18">
        <f t="shared" si="216"/>
        <v>2.9685215047043023</v>
      </c>
      <c r="S93" s="18">
        <f t="shared" si="217"/>
        <v>2.5105545662306605</v>
      </c>
      <c r="T93" s="18">
        <f t="shared" si="218"/>
        <v>3.4171982553738989</v>
      </c>
      <c r="U93" s="18">
        <f t="shared" si="219"/>
        <v>5.0902494217537342</v>
      </c>
      <c r="W93" t="str">
        <f t="shared" si="256"/>
        <v>41 Administrative occupations</v>
      </c>
      <c r="X93" s="18">
        <f t="shared" si="220"/>
        <v>1.7552626965094076</v>
      </c>
      <c r="Y93" s="18">
        <f t="shared" si="220"/>
        <v>4.5090414103176268</v>
      </c>
      <c r="Z93" s="18">
        <f t="shared" si="220"/>
        <v>0.54614826641772307</v>
      </c>
      <c r="AA93" s="18">
        <f t="shared" si="220"/>
        <v>1.4509986984035939</v>
      </c>
      <c r="AB93" s="18">
        <f t="shared" si="221"/>
        <v>1.3553132280801794</v>
      </c>
      <c r="AD93" s="18">
        <f t="shared" si="222"/>
        <v>1.1484807022054566</v>
      </c>
      <c r="AE93" s="18">
        <f t="shared" si="223"/>
        <v>3.1634287979947828</v>
      </c>
      <c r="AF93" s="18">
        <f t="shared" si="224"/>
        <v>3.927866885232878</v>
      </c>
      <c r="AH93" t="str">
        <f t="shared" si="257"/>
        <v>41 Administrative occupations</v>
      </c>
      <c r="AI93" s="18">
        <f t="shared" si="225"/>
        <v>2.070713458248008</v>
      </c>
      <c r="AJ93" s="18">
        <f t="shared" si="225"/>
        <v>6.083620670969081</v>
      </c>
      <c r="AK93" s="18">
        <f t="shared" si="225"/>
        <v>0.19928628340428745</v>
      </c>
      <c r="AL93" s="18">
        <f t="shared" si="225"/>
        <v>1.2422562527440562</v>
      </c>
      <c r="AM93" s="18">
        <f t="shared" si="226"/>
        <v>1.2102159745033703</v>
      </c>
      <c r="AO93" s="18">
        <f t="shared" si="227"/>
        <v>0.89339889537192185</v>
      </c>
      <c r="AP93" s="18">
        <f t="shared" si="228"/>
        <v>3.2325737865333659</v>
      </c>
      <c r="AQ93" s="18">
        <f t="shared" si="229"/>
        <v>3.8182302529643053</v>
      </c>
      <c r="AS93" t="str">
        <f t="shared" si="258"/>
        <v>41 Administrative occupations</v>
      </c>
      <c r="AT93" s="18">
        <f t="shared" si="230"/>
        <v>1.4698329274527522</v>
      </c>
      <c r="AU93" s="18">
        <f t="shared" si="230"/>
        <v>6.3630029906180718</v>
      </c>
      <c r="AV93" s="18">
        <f t="shared" si="230"/>
        <v>-0.72917242217912515</v>
      </c>
      <c r="AW93" s="18">
        <f t="shared" si="230"/>
        <v>1.2311899072356747</v>
      </c>
      <c r="AX93" s="18">
        <f t="shared" si="231"/>
        <v>0.92590182385796638</v>
      </c>
      <c r="AZ93" s="18">
        <f t="shared" si="232"/>
        <v>0.57347173299364673</v>
      </c>
      <c r="BA93" s="18">
        <f t="shared" si="233"/>
        <v>2.9755614325475133</v>
      </c>
      <c r="BB93" s="18">
        <f t="shared" si="234"/>
        <v>3.3613294229157376</v>
      </c>
      <c r="BD93" t="str">
        <f t="shared" si="259"/>
        <v>41 Administrative occupations</v>
      </c>
      <c r="BE93" s="18">
        <f t="shared" si="235"/>
        <v>-2.5861857272407529</v>
      </c>
      <c r="BF93" s="18">
        <f t="shared" si="235"/>
        <v>9.9099652910983984</v>
      </c>
      <c r="BG93" s="18">
        <f t="shared" si="235"/>
        <v>-3.281643124978928</v>
      </c>
      <c r="BH93" s="18">
        <f t="shared" si="235"/>
        <v>-2.7950382974021859</v>
      </c>
      <c r="BI93" s="18">
        <f t="shared" si="236"/>
        <v>-2.19937680447434</v>
      </c>
      <c r="BK93" s="18">
        <f t="shared" si="237"/>
        <v>-2.9575113204752257</v>
      </c>
      <c r="BL93" s="18">
        <f t="shared" si="238"/>
        <v>2.2287027465100806</v>
      </c>
      <c r="BM93" s="18">
        <f t="shared" si="239"/>
        <v>0.19255412413647921</v>
      </c>
      <c r="BO93" t="str">
        <f t="shared" si="260"/>
        <v>41 Administrative occupations</v>
      </c>
      <c r="BP93" s="18">
        <f t="shared" si="240"/>
        <v>-3.5940743380920126</v>
      </c>
      <c r="BQ93" s="18">
        <f t="shared" si="240"/>
        <v>0.95849442396627182</v>
      </c>
      <c r="BR93" s="18">
        <f t="shared" si="240"/>
        <v>-3.6083215477866859</v>
      </c>
      <c r="BS93" s="18">
        <f t="shared" si="240"/>
        <v>-4.3022694148820539</v>
      </c>
      <c r="BT93" s="18">
        <f t="shared" si="241"/>
        <v>-3.7646100462795151</v>
      </c>
      <c r="BV93" s="18">
        <f t="shared" si="242"/>
        <v>-4.0715103433409006</v>
      </c>
      <c r="BW93" s="18">
        <f t="shared" si="243"/>
        <v>1.8372974245562945</v>
      </c>
      <c r="BX93" s="18">
        <f t="shared" si="244"/>
        <v>-1.0769602747877971</v>
      </c>
      <c r="BZ93" t="str">
        <f t="shared" si="261"/>
        <v>41 Administrative occupations</v>
      </c>
      <c r="CA93" s="18">
        <f t="shared" si="245"/>
        <v>-3.2494717157224406</v>
      </c>
      <c r="CB93" s="18">
        <f t="shared" si="245"/>
        <v>-13.693971597161648</v>
      </c>
      <c r="CC93" s="18">
        <f t="shared" si="245"/>
        <v>-7.0766358652055716</v>
      </c>
      <c r="CD93" s="18">
        <f t="shared" si="245"/>
        <v>-10.484054511487573</v>
      </c>
      <c r="CE93" s="18">
        <f t="shared" si="246"/>
        <v>-9.6393468278637933</v>
      </c>
      <c r="CG93" s="18">
        <f t="shared" si="247"/>
        <v>-9.362362521562261</v>
      </c>
      <c r="CH93" s="18">
        <f t="shared" si="248"/>
        <v>1.2702742723702976</v>
      </c>
      <c r="CI93" s="18">
        <f t="shared" si="249"/>
        <v>-5.3643256280416445</v>
      </c>
      <c r="CK93" t="str">
        <f t="shared" si="262"/>
        <v>41 Administrative occupations</v>
      </c>
      <c r="CL93" s="18">
        <f t="shared" si="250"/>
        <v>1.0938695798220266</v>
      </c>
      <c r="CM93" s="18">
        <f t="shared" si="250"/>
        <v>-4.6015831373749876</v>
      </c>
      <c r="CN93" s="18">
        <f t="shared" si="250"/>
        <v>-5.5850396781193083</v>
      </c>
      <c r="CO93" s="18">
        <f t="shared" si="250"/>
        <v>-1.0553885730229307</v>
      </c>
      <c r="CP93" s="18">
        <f t="shared" si="251"/>
        <v>-2.7159438543012393</v>
      </c>
      <c r="CR93" s="18">
        <f t="shared" si="252"/>
        <v>-2.5889174345955945</v>
      </c>
      <c r="CS93" s="18">
        <f t="shared" si="253"/>
        <v>1.256521336711236</v>
      </c>
      <c r="CT93" s="18">
        <f t="shared" si="254"/>
        <v>-0.84321937762766863</v>
      </c>
    </row>
    <row r="94" spans="1:98" x14ac:dyDescent="0.2">
      <c r="A94" t="str">
        <f t="shared" si="209"/>
        <v>42 Secretarial and related occupations</v>
      </c>
      <c r="B94" s="18">
        <f t="shared" si="210"/>
        <v>6.8460314305541781</v>
      </c>
      <c r="C94" s="18">
        <f t="shared" si="210"/>
        <v>2.4961425762767053</v>
      </c>
      <c r="D94" s="18">
        <f t="shared" si="210"/>
        <v>10.097037947551524</v>
      </c>
      <c r="E94" s="18">
        <f t="shared" si="210"/>
        <v>6.5134335766482865</v>
      </c>
      <c r="F94" s="18">
        <f t="shared" si="211"/>
        <v>7.3623098344251847</v>
      </c>
      <c r="H94" s="18">
        <f t="shared" si="212"/>
        <v>7.6948167289851988</v>
      </c>
      <c r="I94" s="18">
        <f t="shared" si="213"/>
        <v>5.7433976399613229</v>
      </c>
      <c r="J94" s="18">
        <f t="shared" si="214"/>
        <v>10.299825450222567</v>
      </c>
      <c r="L94" t="str">
        <f t="shared" si="255"/>
        <v>42 Secretarial and related occupations</v>
      </c>
      <c r="M94" s="18">
        <f t="shared" si="215"/>
        <v>3.4919042579765414</v>
      </c>
      <c r="N94" s="18">
        <f t="shared" si="215"/>
        <v>4.931084206008518</v>
      </c>
      <c r="O94" s="18">
        <f t="shared" si="215"/>
        <v>8.8862909454901171</v>
      </c>
      <c r="P94" s="18">
        <f t="shared" si="215"/>
        <v>2.305018069805298</v>
      </c>
      <c r="Q94" s="18">
        <f t="shared" si="216"/>
        <v>4.4831413995799485</v>
      </c>
      <c r="S94" s="18">
        <f t="shared" si="217"/>
        <v>4.4533466268360744</v>
      </c>
      <c r="T94" s="18">
        <f t="shared" si="218"/>
        <v>4.5255904350011145</v>
      </c>
      <c r="U94" s="18">
        <f t="shared" si="219"/>
        <v>7.2686004283609273</v>
      </c>
      <c r="W94" t="str">
        <f t="shared" si="256"/>
        <v>42 Secretarial and related occupations</v>
      </c>
      <c r="X94" s="18">
        <f t="shared" si="220"/>
        <v>0.57587011916355735</v>
      </c>
      <c r="Y94" s="18">
        <f t="shared" si="220"/>
        <v>2.3985948175838878</v>
      </c>
      <c r="Z94" s="18">
        <f t="shared" si="220"/>
        <v>7.5688761839433738</v>
      </c>
      <c r="AA94" s="18">
        <f t="shared" si="220"/>
        <v>4.342358455557882</v>
      </c>
      <c r="AB94" s="18">
        <f t="shared" si="221"/>
        <v>5.2163792686773736</v>
      </c>
      <c r="AD94" s="18">
        <f t="shared" si="222"/>
        <v>5.4069652225959386</v>
      </c>
      <c r="AE94" s="18">
        <f t="shared" si="223"/>
        <v>4.6806326837797396</v>
      </c>
      <c r="AF94" s="18">
        <f t="shared" si="224"/>
        <v>8.0385591730277604</v>
      </c>
      <c r="AH94" t="str">
        <f t="shared" si="257"/>
        <v>42 Secretarial and related occupations</v>
      </c>
      <c r="AI94" s="18">
        <f t="shared" si="225"/>
        <v>0.54487859241294512</v>
      </c>
      <c r="AJ94" s="18">
        <f t="shared" si="225"/>
        <v>3.1756461183706897</v>
      </c>
      <c r="AK94" s="18">
        <f t="shared" si="225"/>
        <v>6.3318599794963237</v>
      </c>
      <c r="AL94" s="18">
        <f t="shared" si="225"/>
        <v>2.2183302955240514</v>
      </c>
      <c r="AM94" s="18">
        <f t="shared" si="226"/>
        <v>3.5467279397253249</v>
      </c>
      <c r="AO94" s="18">
        <f t="shared" si="227"/>
        <v>3.5715141284606844</v>
      </c>
      <c r="AP94" s="18">
        <f t="shared" si="228"/>
        <v>4.1635729373733499</v>
      </c>
      <c r="AQ94" s="18">
        <f t="shared" si="229"/>
        <v>6.4023626805107536</v>
      </c>
      <c r="AS94" t="str">
        <f t="shared" si="258"/>
        <v>42 Secretarial and related occupations</v>
      </c>
      <c r="AT94" s="18">
        <f t="shared" si="230"/>
        <v>-0.55542628383685733</v>
      </c>
      <c r="AU94" s="18">
        <f t="shared" si="230"/>
        <v>2.6444665497522557</v>
      </c>
      <c r="AV94" s="18">
        <f t="shared" si="230"/>
        <v>5.0490293153339083</v>
      </c>
      <c r="AW94" s="18">
        <f t="shared" si="230"/>
        <v>0.5488703453263799</v>
      </c>
      <c r="AX94" s="18">
        <f t="shared" si="231"/>
        <v>2.065562262145515</v>
      </c>
      <c r="AZ94" s="18">
        <f t="shared" si="232"/>
        <v>2.0270849347201692</v>
      </c>
      <c r="BA94" s="18">
        <f t="shared" si="233"/>
        <v>3.6883954294220533</v>
      </c>
      <c r="BB94" s="18">
        <f t="shared" si="234"/>
        <v>4.9797373794351785</v>
      </c>
      <c r="BD94" t="str">
        <f t="shared" si="259"/>
        <v>42 Secretarial and related occupations</v>
      </c>
      <c r="BE94" s="18">
        <f t="shared" si="235"/>
        <v>-3.356711449291272</v>
      </c>
      <c r="BF94" s="18">
        <f t="shared" si="235"/>
        <v>4.5076945896934228</v>
      </c>
      <c r="BG94" s="18">
        <f t="shared" si="235"/>
        <v>1.021961454949194</v>
      </c>
      <c r="BH94" s="18">
        <f t="shared" si="235"/>
        <v>-13.667038512120399</v>
      </c>
      <c r="BI94" s="18">
        <f t="shared" si="236"/>
        <v>-8.2328799387698215</v>
      </c>
      <c r="BK94" s="18">
        <f t="shared" si="237"/>
        <v>-9.0247988018380969</v>
      </c>
      <c r="BL94" s="18">
        <f t="shared" si="238"/>
        <v>2.1660407907045931</v>
      </c>
      <c r="BM94" s="18">
        <f t="shared" si="239"/>
        <v>-3.1249483453496318</v>
      </c>
      <c r="BO94" t="str">
        <f t="shared" si="260"/>
        <v>42 Secretarial and related occupations</v>
      </c>
      <c r="BP94" s="18">
        <f t="shared" si="240"/>
        <v>-7.0367212013023313</v>
      </c>
      <c r="BQ94" s="18">
        <f t="shared" si="240"/>
        <v>-2.4791457747254109</v>
      </c>
      <c r="BR94" s="18">
        <f t="shared" si="240"/>
        <v>-3.7292129073612679</v>
      </c>
      <c r="BS94" s="18">
        <f t="shared" si="240"/>
        <v>-14.258287044967055</v>
      </c>
      <c r="BT94" s="18">
        <f t="shared" si="241"/>
        <v>-10.379837072748078</v>
      </c>
      <c r="BV94" s="18">
        <f t="shared" si="242"/>
        <v>-10.883194300300991</v>
      </c>
      <c r="BW94" s="18">
        <f t="shared" si="243"/>
        <v>1.6068457557196547</v>
      </c>
      <c r="BX94" s="18">
        <f t="shared" si="244"/>
        <v>-5.2165666965945601</v>
      </c>
      <c r="BZ94" t="str">
        <f t="shared" si="261"/>
        <v>42 Secretarial and related occupations</v>
      </c>
      <c r="CA94" s="18">
        <f t="shared" si="245"/>
        <v>-3.2481360041078933</v>
      </c>
      <c r="CB94" s="18">
        <f t="shared" si="245"/>
        <v>-17.402608175486613</v>
      </c>
      <c r="CC94" s="18">
        <f t="shared" si="245"/>
        <v>-14.621197829905185</v>
      </c>
      <c r="CD94" s="18">
        <f t="shared" si="245"/>
        <v>-20.126595736415865</v>
      </c>
      <c r="CE94" s="18">
        <f t="shared" si="246"/>
        <v>-18.274297840114084</v>
      </c>
      <c r="CG94" s="18">
        <f t="shared" si="247"/>
        <v>-18.332082316741495</v>
      </c>
      <c r="CH94" s="18">
        <f t="shared" si="248"/>
        <v>1.0235545533905599</v>
      </c>
      <c r="CI94" s="18">
        <f t="shared" si="249"/>
        <v>-9.7965227030147428</v>
      </c>
      <c r="CK94" t="str">
        <f t="shared" si="262"/>
        <v>42 Secretarial and related occupations</v>
      </c>
      <c r="CL94" s="18">
        <f t="shared" si="250"/>
        <v>1.3441644188592061</v>
      </c>
      <c r="CM94" s="18">
        <f t="shared" si="250"/>
        <v>-4.6283228310989184</v>
      </c>
      <c r="CN94" s="18">
        <f t="shared" si="250"/>
        <v>-2.011617377172048</v>
      </c>
      <c r="CO94" s="18">
        <f t="shared" si="250"/>
        <v>-4.6079588623964334</v>
      </c>
      <c r="CP94" s="18">
        <f t="shared" si="251"/>
        <v>-3.805362706302351</v>
      </c>
      <c r="CR94" s="18">
        <f t="shared" si="252"/>
        <v>-3.7502468821553059</v>
      </c>
      <c r="CS94" s="18">
        <f t="shared" si="253"/>
        <v>1.6257855914654451</v>
      </c>
      <c r="CT94" s="18">
        <f t="shared" si="254"/>
        <v>-1.1767948093153069</v>
      </c>
    </row>
    <row r="95" spans="1:98" x14ac:dyDescent="0.2">
      <c r="A95" t="str">
        <f t="shared" si="209"/>
        <v>51 Skilled agricultural and related trades</v>
      </c>
      <c r="B95" s="18">
        <f t="shared" si="210"/>
        <v>4.1451992515252112</v>
      </c>
      <c r="C95" s="18">
        <f t="shared" si="210"/>
        <v>13.185432890879479</v>
      </c>
      <c r="D95" s="18">
        <f t="shared" si="210"/>
        <v>4.1076412166484388</v>
      </c>
      <c r="E95" s="18">
        <f t="shared" si="210"/>
        <v>2.3300811499758822</v>
      </c>
      <c r="F95" s="18">
        <f t="shared" si="211"/>
        <v>3.532642115822382</v>
      </c>
      <c r="H95" s="18">
        <f t="shared" si="212"/>
        <v>2.9192030449937345</v>
      </c>
      <c r="I95" s="18">
        <f t="shared" si="213"/>
        <v>4.4971983439116681</v>
      </c>
      <c r="J95" s="18">
        <f t="shared" si="214"/>
        <v>6.2256645423315549</v>
      </c>
      <c r="L95" t="str">
        <f t="shared" si="255"/>
        <v>51 Skilled agricultural and related trades</v>
      </c>
      <c r="M95" s="18">
        <f t="shared" si="215"/>
        <v>5.457114168227184</v>
      </c>
      <c r="N95" s="18">
        <f t="shared" si="215"/>
        <v>-15.463326944917721</v>
      </c>
      <c r="O95" s="18">
        <f t="shared" si="215"/>
        <v>1.7682504916674002</v>
      </c>
      <c r="P95" s="18">
        <f t="shared" si="215"/>
        <v>3.1675987320741728</v>
      </c>
      <c r="Q95" s="18">
        <f t="shared" si="216"/>
        <v>1.4574037837497444</v>
      </c>
      <c r="S95" s="18">
        <f t="shared" si="217"/>
        <v>2.69902433400242</v>
      </c>
      <c r="T95" s="18">
        <f t="shared" si="218"/>
        <v>3.5715117015927333</v>
      </c>
      <c r="U95" s="18">
        <f t="shared" si="219"/>
        <v>5.3452413411129163</v>
      </c>
      <c r="W95" t="str">
        <f t="shared" si="256"/>
        <v>51 Skilled agricultural and related trades</v>
      </c>
      <c r="X95" s="18">
        <f t="shared" si="220"/>
        <v>2.672766047149655</v>
      </c>
      <c r="Y95" s="18">
        <f t="shared" si="220"/>
        <v>4.9627382952549981</v>
      </c>
      <c r="Z95" s="18">
        <f t="shared" si="220"/>
        <v>3.3596644606386006</v>
      </c>
      <c r="AA95" s="18">
        <f t="shared" si="220"/>
        <v>3.7088931751611431</v>
      </c>
      <c r="AB95" s="18">
        <f t="shared" si="221"/>
        <v>3.6774751835009667</v>
      </c>
      <c r="AD95" s="18">
        <f t="shared" si="222"/>
        <v>3.5923526930229821</v>
      </c>
      <c r="AE95" s="18">
        <f t="shared" si="223"/>
        <v>4.3866534583976602</v>
      </c>
      <c r="AF95" s="18">
        <f t="shared" si="224"/>
        <v>6.5826612363943049</v>
      </c>
      <c r="AH95" t="str">
        <f t="shared" si="257"/>
        <v>51 Skilled agricultural and related trades</v>
      </c>
      <c r="AI95" s="18">
        <f t="shared" si="225"/>
        <v>5.3865247183100484</v>
      </c>
      <c r="AJ95" s="18">
        <f t="shared" si="225"/>
        <v>-16.526245791963579</v>
      </c>
      <c r="AK95" s="18">
        <f t="shared" si="225"/>
        <v>2.841244618736094</v>
      </c>
      <c r="AL95" s="18">
        <f t="shared" si="225"/>
        <v>2.8955299561363779</v>
      </c>
      <c r="AM95" s="18">
        <f t="shared" si="226"/>
        <v>1.5422957543115512</v>
      </c>
      <c r="AO95" s="18">
        <f t="shared" si="227"/>
        <v>2.877431660546903</v>
      </c>
      <c r="AP95" s="18">
        <f t="shared" si="228"/>
        <v>4.4033861149815445</v>
      </c>
      <c r="AQ95" s="18">
        <f t="shared" si="229"/>
        <v>6.1241401660426575</v>
      </c>
      <c r="AS95" t="str">
        <f t="shared" si="258"/>
        <v>51 Skilled agricultural and related trades</v>
      </c>
      <c r="AT95" s="18">
        <f t="shared" si="230"/>
        <v>8.16571184006607</v>
      </c>
      <c r="AU95" s="18">
        <f t="shared" si="230"/>
        <v>-17.431508264115113</v>
      </c>
      <c r="AV95" s="18">
        <f t="shared" si="230"/>
        <v>1.2721690153622234</v>
      </c>
      <c r="AW95" s="18">
        <f t="shared" si="230"/>
        <v>3.0043639767671104</v>
      </c>
      <c r="AX95" s="18">
        <f t="shared" si="231"/>
        <v>1.0534912547844</v>
      </c>
      <c r="AZ95" s="18">
        <f t="shared" si="232"/>
        <v>2.4236984267542949</v>
      </c>
      <c r="BA95" s="18">
        <f t="shared" si="233"/>
        <v>3.8690885105631567</v>
      </c>
      <c r="BB95" s="18">
        <f t="shared" si="234"/>
        <v>5.3952177133246071</v>
      </c>
      <c r="BD95" t="str">
        <f t="shared" si="259"/>
        <v>51 Skilled agricultural and related trades</v>
      </c>
      <c r="BE95" s="18">
        <f t="shared" si="235"/>
        <v>-0.63952479781302918</v>
      </c>
      <c r="BF95" s="18">
        <f t="shared" si="235"/>
        <v>-8.416570366003695</v>
      </c>
      <c r="BG95" s="18">
        <f t="shared" si="235"/>
        <v>-0.49799217524237882</v>
      </c>
      <c r="BH95" s="18">
        <f t="shared" si="235"/>
        <v>0.20666472946755388</v>
      </c>
      <c r="BI95" s="18">
        <f t="shared" si="236"/>
        <v>-0.57481966032223442</v>
      </c>
      <c r="BK95" s="18">
        <f t="shared" si="237"/>
        <v>-2.8773641265811278E-2</v>
      </c>
      <c r="BL95" s="18">
        <f t="shared" si="238"/>
        <v>2.9167620285598383</v>
      </c>
      <c r="BM95" s="18">
        <f t="shared" si="239"/>
        <v>2.897536312530935</v>
      </c>
      <c r="BO95" t="str">
        <f t="shared" si="260"/>
        <v>51 Skilled agricultural and related trades</v>
      </c>
      <c r="BP95" s="18">
        <f t="shared" si="240"/>
        <v>2.5450734413128728</v>
      </c>
      <c r="BQ95" s="18">
        <f t="shared" si="240"/>
        <v>-22.331016041921369</v>
      </c>
      <c r="BR95" s="18">
        <f t="shared" si="240"/>
        <v>0.64212127451745982</v>
      </c>
      <c r="BS95" s="18">
        <f t="shared" si="240"/>
        <v>0.19260843433497321</v>
      </c>
      <c r="BT95" s="18">
        <f t="shared" si="241"/>
        <v>-1.2512833015993485</v>
      </c>
      <c r="BV95" s="18">
        <f t="shared" si="242"/>
        <v>0.3422225230816256</v>
      </c>
      <c r="BW95" s="18">
        <f t="shared" si="243"/>
        <v>2.933960515314582</v>
      </c>
      <c r="BX95" s="18">
        <f t="shared" si="244"/>
        <v>3.1641624164217452</v>
      </c>
      <c r="BZ95" t="str">
        <f t="shared" si="261"/>
        <v>51 Skilled agricultural and related trades</v>
      </c>
      <c r="CA95" s="18">
        <f t="shared" si="245"/>
        <v>-1.5952200920514081</v>
      </c>
      <c r="CB95" s="18">
        <f t="shared" si="245"/>
        <v>-14.967497618395054</v>
      </c>
      <c r="CC95" s="18">
        <f t="shared" si="245"/>
        <v>0.14290391730100716</v>
      </c>
      <c r="CD95" s="18">
        <f t="shared" si="245"/>
        <v>1.2208501120400062</v>
      </c>
      <c r="CE95" s="18">
        <f t="shared" si="246"/>
        <v>-0.2100961265496637</v>
      </c>
      <c r="CG95" s="18">
        <f t="shared" si="247"/>
        <v>0.86025160988971727</v>
      </c>
      <c r="CH95" s="18">
        <f t="shared" si="248"/>
        <v>2.6232053966340763</v>
      </c>
      <c r="CI95" s="18">
        <f t="shared" si="249"/>
        <v>3.2332540312181912</v>
      </c>
      <c r="CK95" t="str">
        <f t="shared" si="262"/>
        <v>51 Skilled agricultural and related trades</v>
      </c>
      <c r="CL95" s="18">
        <f t="shared" si="250"/>
        <v>6.218913406088511</v>
      </c>
      <c r="CM95" s="18">
        <f t="shared" si="250"/>
        <v>-30.993293509609941</v>
      </c>
      <c r="CN95" s="18">
        <f t="shared" si="250"/>
        <v>1.6449461276120569</v>
      </c>
      <c r="CO95" s="18">
        <f t="shared" si="250"/>
        <v>-5.7136128455157369</v>
      </c>
      <c r="CP95" s="18">
        <f t="shared" si="251"/>
        <v>-5.3380083897892616</v>
      </c>
      <c r="CR95" s="18">
        <f t="shared" si="252"/>
        <v>-3.3219400962807955</v>
      </c>
      <c r="CS95" s="18">
        <f t="shared" si="253"/>
        <v>1.6651777650521282</v>
      </c>
      <c r="CT95" s="18">
        <f t="shared" si="254"/>
        <v>-0.82200023239288322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3.1612868223565904</v>
      </c>
      <c r="C96" s="18">
        <f t="shared" si="210"/>
        <v>7.0553469505189703</v>
      </c>
      <c r="D96" s="18">
        <f t="shared" si="210"/>
        <v>0.93533355489012759</v>
      </c>
      <c r="E96" s="18">
        <f t="shared" si="210"/>
        <v>2.9648756561804879</v>
      </c>
      <c r="F96" s="18">
        <f t="shared" si="211"/>
        <v>2.5757537284192278</v>
      </c>
      <c r="H96" s="18">
        <f t="shared" si="212"/>
        <v>2.2838673731162773</v>
      </c>
      <c r="I96" s="18">
        <f t="shared" si="213"/>
        <v>2.8431049220075</v>
      </c>
      <c r="J96" s="18">
        <f t="shared" si="214"/>
        <v>4.4661718308925513</v>
      </c>
      <c r="L96" t="str">
        <f t="shared" si="255"/>
        <v>52 Skilled metal, electrical and electronic trades</v>
      </c>
      <c r="M96" s="18">
        <f t="shared" si="215"/>
        <v>4.9977569377988029</v>
      </c>
      <c r="N96" s="18">
        <f t="shared" si="215"/>
        <v>-6.9178653246685817</v>
      </c>
      <c r="O96" s="18">
        <f t="shared" si="215"/>
        <v>7.5707086388361322</v>
      </c>
      <c r="P96" s="18">
        <f t="shared" si="215"/>
        <v>5.0890975532419169</v>
      </c>
      <c r="Q96" s="18">
        <f t="shared" si="216"/>
        <v>5.0587113080551749</v>
      </c>
      <c r="S96" s="18">
        <f t="shared" si="217"/>
        <v>5.9098740552709916</v>
      </c>
      <c r="T96" s="18">
        <f t="shared" si="218"/>
        <v>4.2464448805869193</v>
      </c>
      <c r="U96" s="18">
        <f t="shared" si="219"/>
        <v>8.1350774565550168</v>
      </c>
      <c r="W96" t="str">
        <f t="shared" si="256"/>
        <v>52 Skilled metal, electrical and electronic trades</v>
      </c>
      <c r="X96" s="18">
        <f t="shared" si="220"/>
        <v>2.8950821894069279</v>
      </c>
      <c r="Y96" s="18">
        <f t="shared" si="220"/>
        <v>-17.275687771265513</v>
      </c>
      <c r="Z96" s="18">
        <f t="shared" si="220"/>
        <v>3.8334358577839733</v>
      </c>
      <c r="AA96" s="18">
        <f t="shared" si="220"/>
        <v>2.5651684787403317</v>
      </c>
      <c r="AB96" s="18">
        <f t="shared" si="221"/>
        <v>1.5856565412807555</v>
      </c>
      <c r="AD96" s="18">
        <f t="shared" si="222"/>
        <v>2.9861936187265847</v>
      </c>
      <c r="AE96" s="18">
        <f t="shared" si="223"/>
        <v>3.4436046312464885</v>
      </c>
      <c r="AF96" s="18">
        <f t="shared" si="224"/>
        <v>5.4496428868034519</v>
      </c>
      <c r="AH96" t="str">
        <f t="shared" si="257"/>
        <v>52 Skilled metal, electrical and electronic trades</v>
      </c>
      <c r="AI96" s="18">
        <f t="shared" si="225"/>
        <v>3.9258372686467924</v>
      </c>
      <c r="AJ96" s="18">
        <f t="shared" si="225"/>
        <v>-14.922661537358039</v>
      </c>
      <c r="AK96" s="18">
        <f t="shared" si="225"/>
        <v>1.038882159616783</v>
      </c>
      <c r="AL96" s="18">
        <f t="shared" si="225"/>
        <v>2.0181184835139643</v>
      </c>
      <c r="AM96" s="18">
        <f t="shared" si="226"/>
        <v>0.56326227435714582</v>
      </c>
      <c r="AO96" s="18">
        <f t="shared" si="227"/>
        <v>1.690656398478052</v>
      </c>
      <c r="AP96" s="18">
        <f t="shared" si="228"/>
        <v>2.8461844463862462</v>
      </c>
      <c r="AQ96" s="18">
        <f t="shared" si="229"/>
        <v>4.0323173313405514</v>
      </c>
      <c r="AS96" t="str">
        <f t="shared" si="258"/>
        <v>52 Skilled metal, electrical and electronic trades</v>
      </c>
      <c r="AT96" s="18">
        <f t="shared" si="230"/>
        <v>2.7482327468875134</v>
      </c>
      <c r="AU96" s="18">
        <f t="shared" si="230"/>
        <v>-11.893200548910887</v>
      </c>
      <c r="AV96" s="18">
        <f t="shared" si="230"/>
        <v>0.73403061237276024</v>
      </c>
      <c r="AW96" s="18">
        <f t="shared" si="230"/>
        <v>1.9555957436354632</v>
      </c>
      <c r="AX96" s="18">
        <f t="shared" si="231"/>
        <v>0.64972017935325255</v>
      </c>
      <c r="AZ96" s="18">
        <f t="shared" si="232"/>
        <v>1.546770233269501</v>
      </c>
      <c r="BA96" s="18">
        <f t="shared" si="233"/>
        <v>2.8089629301501162</v>
      </c>
      <c r="BB96" s="18">
        <f t="shared" si="234"/>
        <v>3.8958646791587004</v>
      </c>
      <c r="BD96" t="str">
        <f t="shared" si="259"/>
        <v>52 Skilled metal, electrical and electronic trades</v>
      </c>
      <c r="BE96" s="18">
        <f t="shared" si="235"/>
        <v>-0.77561152698536473</v>
      </c>
      <c r="BF96" s="18">
        <f t="shared" si="235"/>
        <v>-6.184906756606523</v>
      </c>
      <c r="BG96" s="18">
        <f t="shared" si="235"/>
        <v>-7.6820017978906918E-2</v>
      </c>
      <c r="BH96" s="18">
        <f t="shared" si="235"/>
        <v>-0.11019552833864132</v>
      </c>
      <c r="BI96" s="18">
        <f t="shared" si="236"/>
        <v>-0.49074526600210167</v>
      </c>
      <c r="BK96" s="18">
        <f t="shared" si="237"/>
        <v>-9.9071597048272508E-2</v>
      </c>
      <c r="BL96" s="18">
        <f t="shared" si="238"/>
        <v>1.9924770525555857</v>
      </c>
      <c r="BM96" s="18">
        <f t="shared" si="239"/>
        <v>1.9174494935355391</v>
      </c>
      <c r="BO96" t="str">
        <f t="shared" si="260"/>
        <v>52 Skilled metal, electrical and electronic trades</v>
      </c>
      <c r="BP96" s="18">
        <f t="shared" si="240"/>
        <v>1.9407966963885137</v>
      </c>
      <c r="BQ96" s="18">
        <f t="shared" si="240"/>
        <v>-20.00499678158598</v>
      </c>
      <c r="BR96" s="18">
        <f t="shared" si="240"/>
        <v>-0.58263460505310061</v>
      </c>
      <c r="BS96" s="18">
        <f t="shared" si="240"/>
        <v>-1.4122622915969441</v>
      </c>
      <c r="BT96" s="18">
        <f t="shared" si="241"/>
        <v>-2.4364274041704492</v>
      </c>
      <c r="BV96" s="18">
        <f t="shared" si="242"/>
        <v>-1.136491836114828</v>
      </c>
      <c r="BW96" s="18">
        <f t="shared" si="243"/>
        <v>1.9529382172103649</v>
      </c>
      <c r="BX96" s="18">
        <f t="shared" si="244"/>
        <v>1.1039754684405878</v>
      </c>
      <c r="BZ96" t="str">
        <f t="shared" si="261"/>
        <v>52 Skilled metal, electrical and electronic trades</v>
      </c>
      <c r="CA96" s="18">
        <f t="shared" si="245"/>
        <v>-3.8041514819078026</v>
      </c>
      <c r="CB96" s="18">
        <f t="shared" si="245"/>
        <v>-17.21510531560131</v>
      </c>
      <c r="CC96" s="18">
        <f t="shared" si="245"/>
        <v>0.47315346504404054</v>
      </c>
      <c r="CD96" s="18">
        <f t="shared" si="245"/>
        <v>-5.3604503088059863</v>
      </c>
      <c r="CE96" s="18">
        <f t="shared" si="246"/>
        <v>-4.3779621478554738</v>
      </c>
      <c r="CG96" s="18">
        <f t="shared" si="247"/>
        <v>-3.4545551678960007</v>
      </c>
      <c r="CH96" s="18">
        <f t="shared" si="248"/>
        <v>1.8597417835792385</v>
      </c>
      <c r="CI96" s="18">
        <f t="shared" si="249"/>
        <v>-0.63737772164058626</v>
      </c>
      <c r="CK96" t="str">
        <f t="shared" si="262"/>
        <v>52 Skilled metal, electrical and electronic trades</v>
      </c>
      <c r="CL96" s="18">
        <f t="shared" si="250"/>
        <v>3.1341052763478761</v>
      </c>
      <c r="CM96" s="18">
        <f t="shared" si="250"/>
        <v>-20.918598533407884</v>
      </c>
      <c r="CN96" s="18">
        <f t="shared" si="250"/>
        <v>2.9677934700557795</v>
      </c>
      <c r="CO96" s="18">
        <f t="shared" si="250"/>
        <v>-3.2055204376211788</v>
      </c>
      <c r="CP96" s="18">
        <f t="shared" si="251"/>
        <v>-2.5559210567314583</v>
      </c>
      <c r="CR96" s="18">
        <f t="shared" si="252"/>
        <v>-1.1900086083179384</v>
      </c>
      <c r="CS96" s="18">
        <f t="shared" si="253"/>
        <v>1.8459487229813831</v>
      </c>
      <c r="CT96" s="18">
        <f t="shared" si="254"/>
        <v>0.94385737872750841</v>
      </c>
    </row>
    <row r="97" spans="1:98" x14ac:dyDescent="0.2">
      <c r="A97" t="str">
        <f t="shared" si="209"/>
        <v>53 Skilled construction and building trades</v>
      </c>
      <c r="B97" s="18">
        <f t="shared" si="210"/>
        <v>-9.1025702891472946</v>
      </c>
      <c r="C97" s="18">
        <f t="shared" si="210"/>
        <v>-13.125255835530014</v>
      </c>
      <c r="D97" s="18">
        <f t="shared" si="210"/>
        <v>8.8256181466027872</v>
      </c>
      <c r="E97" s="18">
        <f t="shared" si="210"/>
        <v>0.89181100460899998</v>
      </c>
      <c r="F97" s="18">
        <f t="shared" si="211"/>
        <v>2.345623664045049</v>
      </c>
      <c r="H97" s="18">
        <f t="shared" si="212"/>
        <v>3.4699706785507933</v>
      </c>
      <c r="I97" s="18">
        <f t="shared" si="213"/>
        <v>3.6315470670072569</v>
      </c>
      <c r="J97" s="18">
        <f t="shared" si="214"/>
        <v>5.9380875996628779</v>
      </c>
      <c r="L97" t="str">
        <f t="shared" si="255"/>
        <v>53 Skilled construction and building trades</v>
      </c>
      <c r="M97" s="18">
        <f t="shared" si="215"/>
        <v>2.1256326043959772</v>
      </c>
      <c r="N97" s="18">
        <f t="shared" si="215"/>
        <v>-1.242706807119387</v>
      </c>
      <c r="O97" s="18">
        <f t="shared" si="215"/>
        <v>3.7936255606425329</v>
      </c>
      <c r="P97" s="18">
        <f t="shared" si="215"/>
        <v>2.3636316166368632</v>
      </c>
      <c r="Q97" s="18">
        <f t="shared" si="216"/>
        <v>2.5781742870150337</v>
      </c>
      <c r="S97" s="18">
        <f t="shared" si="217"/>
        <v>2.838093704261957</v>
      </c>
      <c r="T97" s="18">
        <f t="shared" si="218"/>
        <v>3.3893289455205089</v>
      </c>
      <c r="U97" s="18">
        <f t="shared" si="219"/>
        <v>5.3015610467624708</v>
      </c>
      <c r="W97" t="str">
        <f t="shared" si="256"/>
        <v>53 Skilled construction and building trades</v>
      </c>
      <c r="X97" s="18">
        <f t="shared" si="220"/>
        <v>-0.17855450572900056</v>
      </c>
      <c r="Y97" s="18">
        <f t="shared" si="220"/>
        <v>-11.208893133005549</v>
      </c>
      <c r="Z97" s="18">
        <f t="shared" si="220"/>
        <v>3.6765583669358115</v>
      </c>
      <c r="AA97" s="18">
        <f t="shared" si="220"/>
        <v>1.4049739452635768</v>
      </c>
      <c r="AB97" s="18">
        <f t="shared" si="221"/>
        <v>1.2652191100558152</v>
      </c>
      <c r="AD97" s="18">
        <f t="shared" si="222"/>
        <v>2.1565840805485958</v>
      </c>
      <c r="AE97" s="18">
        <f t="shared" si="223"/>
        <v>3.41662427852234</v>
      </c>
      <c r="AF97" s="18">
        <f t="shared" si="224"/>
        <v>4.8417206008545044</v>
      </c>
      <c r="AH97" t="str">
        <f t="shared" si="257"/>
        <v>53 Skilled construction and building trades</v>
      </c>
      <c r="AI97" s="18">
        <f t="shared" si="225"/>
        <v>3.675307371457226</v>
      </c>
      <c r="AJ97" s="18">
        <f t="shared" si="225"/>
        <v>-11.532224509615441</v>
      </c>
      <c r="AK97" s="18">
        <f t="shared" si="225"/>
        <v>3.1307207988668262</v>
      </c>
      <c r="AL97" s="18">
        <f t="shared" si="225"/>
        <v>1.6904418160483381</v>
      </c>
      <c r="AM97" s="18">
        <f t="shared" si="226"/>
        <v>1.2530046642487136</v>
      </c>
      <c r="AO97" s="18">
        <f t="shared" si="227"/>
        <v>2.1682859006468824</v>
      </c>
      <c r="AP97" s="18">
        <f t="shared" si="228"/>
        <v>3.61667842280049</v>
      </c>
      <c r="AQ97" s="18">
        <f t="shared" si="229"/>
        <v>5.0152662534275194</v>
      </c>
      <c r="AS97" t="str">
        <f t="shared" si="258"/>
        <v>53 Skilled construction and building trades</v>
      </c>
      <c r="AT97" s="18">
        <f t="shared" si="230"/>
        <v>-0.17911427251995349</v>
      </c>
      <c r="AU97" s="18">
        <f t="shared" si="230"/>
        <v>-7.5138926429324515</v>
      </c>
      <c r="AV97" s="18">
        <f t="shared" si="230"/>
        <v>3.7810749827254186</v>
      </c>
      <c r="AW97" s="18">
        <f t="shared" si="230"/>
        <v>0.88023134717589713</v>
      </c>
      <c r="AX97" s="18">
        <f t="shared" si="231"/>
        <v>1.2267984179890057</v>
      </c>
      <c r="AZ97" s="18">
        <f t="shared" si="232"/>
        <v>1.8380562090713148</v>
      </c>
      <c r="BA97" s="18">
        <f t="shared" si="233"/>
        <v>3.5106179054137376</v>
      </c>
      <c r="BB97" s="18">
        <f t="shared" si="234"/>
        <v>4.7017778976601532</v>
      </c>
      <c r="BD97" t="str">
        <f t="shared" si="259"/>
        <v>53 Skilled construction and building trades</v>
      </c>
      <c r="BE97" s="18">
        <f t="shared" si="235"/>
        <v>-3.9777381157413139</v>
      </c>
      <c r="BF97" s="18">
        <f t="shared" si="235"/>
        <v>-4.600541156412941</v>
      </c>
      <c r="BG97" s="18">
        <f t="shared" si="235"/>
        <v>0.17454395948623969</v>
      </c>
      <c r="BH97" s="18">
        <f t="shared" si="235"/>
        <v>-1.1530792823211899</v>
      </c>
      <c r="BI97" s="18">
        <f t="shared" si="236"/>
        <v>-0.9600837875816115</v>
      </c>
      <c r="BK97" s="18">
        <f t="shared" si="237"/>
        <v>-0.7125048208132978</v>
      </c>
      <c r="BL97" s="18">
        <f t="shared" si="238"/>
        <v>2.0899752021709572</v>
      </c>
      <c r="BM97" s="18">
        <f t="shared" si="239"/>
        <v>1.5638451845178203</v>
      </c>
      <c r="BO97" t="str">
        <f t="shared" si="260"/>
        <v>53 Skilled construction and building trades</v>
      </c>
      <c r="BP97" s="18">
        <f t="shared" si="240"/>
        <v>1.9136215086573261</v>
      </c>
      <c r="BQ97" s="18">
        <f t="shared" si="240"/>
        <v>-17.766158929994724</v>
      </c>
      <c r="BR97" s="18">
        <f t="shared" si="240"/>
        <v>2.3646397888098081</v>
      </c>
      <c r="BS97" s="18">
        <f t="shared" si="240"/>
        <v>1.8867741805461691E-2</v>
      </c>
      <c r="BT97" s="18">
        <f t="shared" si="241"/>
        <v>-0.47922875766173156</v>
      </c>
      <c r="BV97" s="18">
        <f t="shared" si="242"/>
        <v>0.79475728353468611</v>
      </c>
      <c r="BW97" s="18">
        <f t="shared" si="243"/>
        <v>2.6773165662295373</v>
      </c>
      <c r="BX97" s="18">
        <f t="shared" si="244"/>
        <v>3.2361600806189328</v>
      </c>
      <c r="BZ97" t="str">
        <f t="shared" si="261"/>
        <v>53 Skilled construction and building trades</v>
      </c>
      <c r="CA97" s="18">
        <f t="shared" si="245"/>
        <v>-4.845977039072757</v>
      </c>
      <c r="CB97" s="18">
        <f t="shared" si="245"/>
        <v>-11.822319754654863</v>
      </c>
      <c r="CC97" s="18">
        <f t="shared" si="245"/>
        <v>2.4569292954951916</v>
      </c>
      <c r="CD97" s="18">
        <f t="shared" si="245"/>
        <v>-0.34197433745298822</v>
      </c>
      <c r="CE97" s="18">
        <f t="shared" si="246"/>
        <v>-0.24164969736972797</v>
      </c>
      <c r="CG97" s="18">
        <f t="shared" si="247"/>
        <v>0.58239315839188066</v>
      </c>
      <c r="CH97" s="18">
        <f t="shared" si="248"/>
        <v>2.4341286665940709</v>
      </c>
      <c r="CI97" s="18">
        <f t="shared" si="249"/>
        <v>2.8550928755760374</v>
      </c>
      <c r="CK97" t="str">
        <f t="shared" si="262"/>
        <v>53 Skilled construction and building trades</v>
      </c>
      <c r="CL97" s="18">
        <f t="shared" si="250"/>
        <v>-2.1767807340052236</v>
      </c>
      <c r="CM97" s="18">
        <f t="shared" si="250"/>
        <v>-21.126428065731474</v>
      </c>
      <c r="CN97" s="18">
        <f t="shared" si="250"/>
        <v>-1.86687282200656</v>
      </c>
      <c r="CO97" s="18">
        <f t="shared" si="250"/>
        <v>-10.768897081382967</v>
      </c>
      <c r="CP97" s="18">
        <f t="shared" si="251"/>
        <v>-8.7835282975004212</v>
      </c>
      <c r="CR97" s="18">
        <f t="shared" si="252"/>
        <v>-7.8951032165422426</v>
      </c>
      <c r="CS97" s="18">
        <f t="shared" si="253"/>
        <v>1.1277318708364792</v>
      </c>
      <c r="CT97" s="18">
        <f t="shared" si="254"/>
        <v>-4.8495214490261613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1.9816822224263619</v>
      </c>
      <c r="C98" s="18">
        <f t="shared" si="210"/>
        <v>9.944173457311468</v>
      </c>
      <c r="D98" s="18">
        <f t="shared" si="210"/>
        <v>5.2120619204266694</v>
      </c>
      <c r="E98" s="18">
        <f t="shared" si="210"/>
        <v>3.3514054674201654</v>
      </c>
      <c r="F98" s="18">
        <f t="shared" si="211"/>
        <v>4.3317481192379104</v>
      </c>
      <c r="H98" s="18">
        <f t="shared" si="212"/>
        <v>3.967939095155959</v>
      </c>
      <c r="I98" s="18">
        <f t="shared" si="213"/>
        <v>3.7454687246590845</v>
      </c>
      <c r="J98" s="18">
        <f t="shared" si="214"/>
        <v>6.3796312473873851</v>
      </c>
      <c r="L98" t="str">
        <f t="shared" si="255"/>
        <v>54 Textiles, printing and other skilled trades</v>
      </c>
      <c r="M98" s="18">
        <f t="shared" si="215"/>
        <v>3.6144889650452816</v>
      </c>
      <c r="N98" s="18">
        <f t="shared" si="215"/>
        <v>7.6944311610888549</v>
      </c>
      <c r="O98" s="18">
        <f t="shared" si="215"/>
        <v>4.6892199503554943</v>
      </c>
      <c r="P98" s="18">
        <f t="shared" si="215"/>
        <v>3.828103573929198</v>
      </c>
      <c r="Q98" s="18">
        <f t="shared" si="216"/>
        <v>4.3345789274696234</v>
      </c>
      <c r="S98" s="18">
        <f t="shared" si="217"/>
        <v>4.1143524669401632</v>
      </c>
      <c r="T98" s="18">
        <f t="shared" si="218"/>
        <v>3.9645317223035104</v>
      </c>
      <c r="U98" s="18">
        <f t="shared" si="219"/>
        <v>6.6389328214891963</v>
      </c>
      <c r="W98" t="str">
        <f t="shared" si="256"/>
        <v>54 Textiles, printing and other skilled trades</v>
      </c>
      <c r="X98" s="18">
        <f t="shared" si="220"/>
        <v>1.5104333996153407</v>
      </c>
      <c r="Y98" s="18">
        <f t="shared" si="220"/>
        <v>-6.6515404489943641</v>
      </c>
      <c r="Z98" s="18">
        <f t="shared" si="220"/>
        <v>4.0443464876983137</v>
      </c>
      <c r="AA98" s="18">
        <f t="shared" si="220"/>
        <v>2.62264223698776</v>
      </c>
      <c r="AB98" s="18">
        <f t="shared" si="221"/>
        <v>2.4564890464837674</v>
      </c>
      <c r="AD98" s="18">
        <f t="shared" si="222"/>
        <v>3.0943719123442959</v>
      </c>
      <c r="AE98" s="18">
        <f t="shared" si="223"/>
        <v>3.722218660398724</v>
      </c>
      <c r="AF98" s="18">
        <f t="shared" si="224"/>
        <v>5.7392651759426094</v>
      </c>
      <c r="AH98" t="str">
        <f t="shared" si="257"/>
        <v>54 Textiles, printing and other skilled trades</v>
      </c>
      <c r="AI98" s="18">
        <f t="shared" si="225"/>
        <v>-0.17742194182627236</v>
      </c>
      <c r="AJ98" s="18">
        <f t="shared" si="225"/>
        <v>-3.1079853568558469</v>
      </c>
      <c r="AK98" s="18">
        <f t="shared" si="225"/>
        <v>1.4116921538452676</v>
      </c>
      <c r="AL98" s="18">
        <f t="shared" si="225"/>
        <v>2.1953668777723534</v>
      </c>
      <c r="AM98" s="18">
        <f t="shared" si="226"/>
        <v>1.610833247947796</v>
      </c>
      <c r="AO98" s="18">
        <f t="shared" si="227"/>
        <v>1.933471385012564</v>
      </c>
      <c r="AP98" s="18">
        <f t="shared" si="228"/>
        <v>3.2837398613826618</v>
      </c>
      <c r="AQ98" s="18">
        <f t="shared" si="229"/>
        <v>4.5754991635105435</v>
      </c>
      <c r="AS98" t="str">
        <f t="shared" si="258"/>
        <v>54 Textiles, printing and other skilled trades</v>
      </c>
      <c r="AT98" s="18">
        <f t="shared" si="230"/>
        <v>2.6961177921136503E-2</v>
      </c>
      <c r="AU98" s="18">
        <f t="shared" si="230"/>
        <v>-3.6402092290271471</v>
      </c>
      <c r="AV98" s="18">
        <f t="shared" si="230"/>
        <v>3.029926309058717</v>
      </c>
      <c r="AW98" s="18">
        <f t="shared" si="230"/>
        <v>2.1060466854003979</v>
      </c>
      <c r="AX98" s="18">
        <f t="shared" si="231"/>
        <v>2.0238511742824095</v>
      </c>
      <c r="AZ98" s="18">
        <f t="shared" si="232"/>
        <v>2.4130823697970039</v>
      </c>
      <c r="BA98" s="18">
        <f t="shared" si="233"/>
        <v>3.435168328211069</v>
      </c>
      <c r="BB98" s="18">
        <f t="shared" si="234"/>
        <v>5.0360536873940154</v>
      </c>
      <c r="BD98" t="str">
        <f t="shared" si="259"/>
        <v>54 Textiles, printing and other skilled trades</v>
      </c>
      <c r="BE98" s="18">
        <f t="shared" si="235"/>
        <v>-2.2114459751661153</v>
      </c>
      <c r="BF98" s="18">
        <f t="shared" si="235"/>
        <v>-2.5640613521494937</v>
      </c>
      <c r="BG98" s="18">
        <f t="shared" si="235"/>
        <v>1.6670974641082914</v>
      </c>
      <c r="BH98" s="18">
        <f t="shared" si="235"/>
        <v>0.95699687779491338</v>
      </c>
      <c r="BI98" s="18">
        <f t="shared" si="236"/>
        <v>0.95413120893019787</v>
      </c>
      <c r="BK98" s="18">
        <f t="shared" si="237"/>
        <v>1.1931442727917574</v>
      </c>
      <c r="BL98" s="18">
        <f t="shared" si="238"/>
        <v>2.5405973312714103</v>
      </c>
      <c r="BM98" s="18">
        <f t="shared" si="239"/>
        <v>3.4017330364084719</v>
      </c>
      <c r="BO98" t="str">
        <f t="shared" si="260"/>
        <v>54 Textiles, printing and other skilled trades</v>
      </c>
      <c r="BP98" s="18">
        <f t="shared" si="240"/>
        <v>-4.0880519089923855</v>
      </c>
      <c r="BQ98" s="18">
        <f t="shared" si="240"/>
        <v>-8.5637321163453795</v>
      </c>
      <c r="BR98" s="18">
        <f t="shared" si="240"/>
        <v>-2.2155024685871383</v>
      </c>
      <c r="BS98" s="18">
        <f t="shared" si="240"/>
        <v>-1.1836658875175043</v>
      </c>
      <c r="BT98" s="18">
        <f t="shared" si="241"/>
        <v>-1.983939125256029</v>
      </c>
      <c r="BV98" s="18">
        <f t="shared" si="242"/>
        <v>-1.5288155636451251</v>
      </c>
      <c r="BW98" s="18">
        <f t="shared" si="243"/>
        <v>1.9550652166363536</v>
      </c>
      <c r="BX98" s="18">
        <f t="shared" si="244"/>
        <v>0.8220817892702792</v>
      </c>
      <c r="BZ98" t="str">
        <f t="shared" si="261"/>
        <v>54 Textiles, printing and other skilled trades</v>
      </c>
      <c r="CA98" s="18">
        <f t="shared" si="245"/>
        <v>-4.1623546924940964</v>
      </c>
      <c r="CB98" s="18">
        <f t="shared" si="245"/>
        <v>-12.784042064406353</v>
      </c>
      <c r="CC98" s="18">
        <f t="shared" si="245"/>
        <v>0.76899533316023838</v>
      </c>
      <c r="CD98" s="18">
        <f t="shared" si="245"/>
        <v>-1.8902940683813929</v>
      </c>
      <c r="CE98" s="18">
        <f t="shared" si="246"/>
        <v>-1.7919933518751541</v>
      </c>
      <c r="CG98" s="18">
        <f t="shared" si="247"/>
        <v>-1.0117547728486609</v>
      </c>
      <c r="CH98" s="18">
        <f t="shared" si="248"/>
        <v>2.0516632762847431</v>
      </c>
      <c r="CI98" s="18">
        <f t="shared" si="249"/>
        <v>1.3048558555904588</v>
      </c>
      <c r="CK98" t="str">
        <f t="shared" si="262"/>
        <v>54 Textiles, printing and other skilled trades</v>
      </c>
      <c r="CL98" s="18">
        <f t="shared" si="250"/>
        <v>-1.5018665812942422</v>
      </c>
      <c r="CM98" s="18">
        <f t="shared" si="250"/>
        <v>-12.591576641393242</v>
      </c>
      <c r="CN98" s="18">
        <f t="shared" si="250"/>
        <v>-5.4406018729719063</v>
      </c>
      <c r="CO98" s="18">
        <f t="shared" si="250"/>
        <v>-4.3155600783483461</v>
      </c>
      <c r="CP98" s="18">
        <f t="shared" si="251"/>
        <v>-5.2060493499076932</v>
      </c>
      <c r="CR98" s="18">
        <f t="shared" si="252"/>
        <v>-4.692053470516278</v>
      </c>
      <c r="CS98" s="18">
        <f t="shared" si="253"/>
        <v>1.1420984863911521</v>
      </c>
      <c r="CT98" s="18">
        <f t="shared" si="254"/>
        <v>-2.6147041982048091</v>
      </c>
    </row>
    <row r="99" spans="1:98" x14ac:dyDescent="0.2">
      <c r="A99" t="str">
        <f t="shared" si="209"/>
        <v>61 Caring personal service occupations</v>
      </c>
      <c r="B99" s="18">
        <f t="shared" si="210"/>
        <v>4.7850788254017784</v>
      </c>
      <c r="C99" s="18">
        <f t="shared" si="210"/>
        <v>-0.32927203548313022</v>
      </c>
      <c r="D99" s="18">
        <f t="shared" si="210"/>
        <v>6.9142703606468014</v>
      </c>
      <c r="E99" s="18">
        <f t="shared" si="210"/>
        <v>3.7910419640297066</v>
      </c>
      <c r="F99" s="18">
        <f t="shared" si="211"/>
        <v>4.4922415532066218</v>
      </c>
      <c r="H99" s="18">
        <f t="shared" si="212"/>
        <v>4.821846727400958</v>
      </c>
      <c r="I99" s="18">
        <f t="shared" si="213"/>
        <v>4.2286836508458547</v>
      </c>
      <c r="J99" s="18">
        <f t="shared" si="214"/>
        <v>7.3261559833289747</v>
      </c>
      <c r="L99" t="str">
        <f t="shared" si="255"/>
        <v>61 Caring personal service occupations</v>
      </c>
      <c r="M99" s="18">
        <f t="shared" si="215"/>
        <v>7.4280778151365023</v>
      </c>
      <c r="N99" s="18">
        <f t="shared" si="215"/>
        <v>1.2894850456008466</v>
      </c>
      <c r="O99" s="18">
        <f t="shared" si="215"/>
        <v>6.105782406836302</v>
      </c>
      <c r="P99" s="18">
        <f t="shared" si="215"/>
        <v>3.4221443678962515</v>
      </c>
      <c r="Q99" s="18">
        <f t="shared" si="216"/>
        <v>4.1177292680739441</v>
      </c>
      <c r="S99" s="18">
        <f t="shared" si="217"/>
        <v>4.3090626844566771</v>
      </c>
      <c r="T99" s="18">
        <f t="shared" si="218"/>
        <v>4.2893097274502301</v>
      </c>
      <c r="U99" s="18">
        <f t="shared" si="219"/>
        <v>7.0037645674426274</v>
      </c>
      <c r="W99" t="str">
        <f t="shared" si="256"/>
        <v>61 Caring personal service occupations</v>
      </c>
      <c r="X99" s="18">
        <f t="shared" si="220"/>
        <v>4.1824177040279409</v>
      </c>
      <c r="Y99" s="18">
        <f t="shared" si="220"/>
        <v>-5.4195361221561988</v>
      </c>
      <c r="Z99" s="18">
        <f t="shared" si="220"/>
        <v>3.8542788510071535</v>
      </c>
      <c r="AA99" s="18">
        <f t="shared" si="220"/>
        <v>1.9925396608849288</v>
      </c>
      <c r="AB99" s="18">
        <f t="shared" si="221"/>
        <v>2.0881813192448861</v>
      </c>
      <c r="AD99" s="18">
        <f t="shared" si="222"/>
        <v>2.6093812681838857</v>
      </c>
      <c r="AE99" s="18">
        <f t="shared" si="223"/>
        <v>4.0319795373711109</v>
      </c>
      <c r="AF99" s="18">
        <f t="shared" si="224"/>
        <v>5.6511051705786075</v>
      </c>
      <c r="AH99" t="str">
        <f t="shared" si="257"/>
        <v>61 Caring personal service occupations</v>
      </c>
      <c r="AI99" s="18">
        <f t="shared" si="225"/>
        <v>1.1853437922682231</v>
      </c>
      <c r="AJ99" s="18">
        <f t="shared" si="225"/>
        <v>-5.0779637832251145</v>
      </c>
      <c r="AK99" s="18">
        <f t="shared" si="225"/>
        <v>1.6091173169660467</v>
      </c>
      <c r="AL99" s="18">
        <f t="shared" si="225"/>
        <v>0.76387397788020284</v>
      </c>
      <c r="AM99" s="18">
        <f t="shared" si="226"/>
        <v>0.6508478261111339</v>
      </c>
      <c r="AO99" s="18">
        <f t="shared" si="227"/>
        <v>1.0448376081637623</v>
      </c>
      <c r="AP99" s="18">
        <f t="shared" si="228"/>
        <v>3.3263939878122484</v>
      </c>
      <c r="AQ99" s="18">
        <f t="shared" si="229"/>
        <v>4.0056508978622007</v>
      </c>
      <c r="AS99" t="str">
        <f t="shared" si="258"/>
        <v>61 Caring personal service occupations</v>
      </c>
      <c r="AT99" s="18">
        <f t="shared" si="230"/>
        <v>3.2769271737741912</v>
      </c>
      <c r="AU99" s="18">
        <f t="shared" si="230"/>
        <v>-4.6412825954247783</v>
      </c>
      <c r="AV99" s="18">
        <f t="shared" si="230"/>
        <v>1.973727150843696</v>
      </c>
      <c r="AW99" s="18">
        <f t="shared" si="230"/>
        <v>1.2145767374839522</v>
      </c>
      <c r="AX99" s="18">
        <f t="shared" si="231"/>
        <v>1.0740181521993852</v>
      </c>
      <c r="AZ99" s="18">
        <f t="shared" si="232"/>
        <v>1.4669968387988952</v>
      </c>
      <c r="BA99" s="18">
        <f t="shared" si="233"/>
        <v>3.4618271860467065</v>
      </c>
      <c r="BB99" s="18">
        <f t="shared" si="234"/>
        <v>4.4093477950872817</v>
      </c>
      <c r="BD99" t="str">
        <f t="shared" si="259"/>
        <v>61 Caring personal service occupations</v>
      </c>
      <c r="BE99" s="18">
        <f t="shared" si="235"/>
        <v>1.4289212032076781</v>
      </c>
      <c r="BF99" s="18">
        <f t="shared" si="235"/>
        <v>-1.4869728700503404</v>
      </c>
      <c r="BG99" s="18">
        <f t="shared" si="235"/>
        <v>1.756307099535892</v>
      </c>
      <c r="BH99" s="18">
        <f t="shared" si="235"/>
        <v>1.6726493033149659</v>
      </c>
      <c r="BI99" s="18">
        <f t="shared" si="236"/>
        <v>1.4983213319160305</v>
      </c>
      <c r="BK99" s="18">
        <f t="shared" si="237"/>
        <v>1.70052759056043</v>
      </c>
      <c r="BL99" s="18">
        <f t="shared" si="238"/>
        <v>3.3919661383305932</v>
      </c>
      <c r="BM99" s="18">
        <f t="shared" si="239"/>
        <v>4.5065672362365472</v>
      </c>
      <c r="BO99" t="str">
        <f t="shared" si="260"/>
        <v>61 Caring personal service occupations</v>
      </c>
      <c r="BP99" s="18">
        <f t="shared" si="240"/>
        <v>-1.3569832315571739</v>
      </c>
      <c r="BQ99" s="18">
        <f t="shared" si="240"/>
        <v>-10.037227999103393</v>
      </c>
      <c r="BR99" s="18">
        <f t="shared" si="240"/>
        <v>0.75875382521608525</v>
      </c>
      <c r="BS99" s="18">
        <f t="shared" si="240"/>
        <v>-1.3164443026272954</v>
      </c>
      <c r="BT99" s="18">
        <f t="shared" si="241"/>
        <v>-1.2452960905977917</v>
      </c>
      <c r="BV99" s="18">
        <f t="shared" si="242"/>
        <v>-0.62950450160794702</v>
      </c>
      <c r="BW99" s="18">
        <f t="shared" si="243"/>
        <v>2.5642122295167491</v>
      </c>
      <c r="BX99" s="18">
        <f t="shared" si="244"/>
        <v>2.1288205239589075</v>
      </c>
      <c r="BZ99" t="str">
        <f t="shared" si="261"/>
        <v>61 Caring personal service occupations</v>
      </c>
      <c r="CA99" s="18">
        <f t="shared" si="245"/>
        <v>-11.956946018226933</v>
      </c>
      <c r="CB99" s="18">
        <f t="shared" si="245"/>
        <v>-14.7386372903606</v>
      </c>
      <c r="CC99" s="18">
        <f t="shared" si="245"/>
        <v>-2.7450430253492253</v>
      </c>
      <c r="CD99" s="18">
        <f t="shared" si="245"/>
        <v>-1.2544328279162298</v>
      </c>
      <c r="CE99" s="18">
        <f t="shared" si="246"/>
        <v>-2.6204097303433538</v>
      </c>
      <c r="CG99" s="18">
        <f t="shared" si="247"/>
        <v>-1.7538242358442147</v>
      </c>
      <c r="CH99" s="18">
        <f t="shared" si="248"/>
        <v>1.6341242777689891</v>
      </c>
      <c r="CI99" s="18">
        <f t="shared" si="249"/>
        <v>0.2755345882929694</v>
      </c>
      <c r="CK99" t="str">
        <f t="shared" si="262"/>
        <v>61 Caring personal service occupations</v>
      </c>
      <c r="CL99" s="18">
        <f t="shared" si="250"/>
        <v>-4.5633924895292051</v>
      </c>
      <c r="CM99" s="18">
        <f t="shared" si="250"/>
        <v>-1.7812561457032916</v>
      </c>
      <c r="CN99" s="18">
        <f t="shared" si="250"/>
        <v>5.372582572388751</v>
      </c>
      <c r="CO99" s="18">
        <f t="shared" si="250"/>
        <v>2.4892237192905231</v>
      </c>
      <c r="CP99" s="18">
        <f t="shared" si="251"/>
        <v>3.1070611449929064</v>
      </c>
      <c r="CR99" s="18">
        <f t="shared" si="252"/>
        <v>3.4414684685156294</v>
      </c>
      <c r="CS99" s="18">
        <f t="shared" si="253"/>
        <v>2.053986707675115</v>
      </c>
      <c r="CT99" s="18">
        <f t="shared" si="254"/>
        <v>4.7912480887312148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9.1505617373224943</v>
      </c>
      <c r="C100" s="18">
        <f t="shared" si="210"/>
        <v>10.295682593256906</v>
      </c>
      <c r="D100" s="18">
        <f t="shared" si="210"/>
        <v>3.9494923486649736</v>
      </c>
      <c r="E100" s="18">
        <f t="shared" si="210"/>
        <v>3.1973577900098915</v>
      </c>
      <c r="F100" s="18">
        <f t="shared" si="211"/>
        <v>3.8627362338348847</v>
      </c>
      <c r="H100" s="18">
        <f t="shared" si="212"/>
        <v>3.447462675937496</v>
      </c>
      <c r="I100" s="18">
        <f t="shared" si="213"/>
        <v>3.7955521468986175</v>
      </c>
      <c r="J100" s="18">
        <f t="shared" si="214"/>
        <v>6.0430520082907169</v>
      </c>
      <c r="L100" t="str">
        <f t="shared" si="255"/>
        <v>62 Leisure, travel and related personal service occupations</v>
      </c>
      <c r="M100" s="18">
        <f t="shared" si="215"/>
        <v>7.2922937304851443</v>
      </c>
      <c r="N100" s="18">
        <f t="shared" si="215"/>
        <v>-4.1114262672047204</v>
      </c>
      <c r="O100" s="18">
        <f t="shared" si="215"/>
        <v>4.5430350961319199</v>
      </c>
      <c r="P100" s="18">
        <f t="shared" si="215"/>
        <v>2.9683579779949287</v>
      </c>
      <c r="Q100" s="18">
        <f t="shared" si="216"/>
        <v>2.9982903004918793</v>
      </c>
      <c r="S100" s="18">
        <f t="shared" si="217"/>
        <v>3.4905971584602513</v>
      </c>
      <c r="T100" s="18">
        <f t="shared" si="218"/>
        <v>3.876876701888099</v>
      </c>
      <c r="U100" s="18">
        <f t="shared" si="219"/>
        <v>6.1336704593119018</v>
      </c>
      <c r="W100" t="str">
        <f t="shared" si="256"/>
        <v>62 Leisure, travel and related personal service occupations</v>
      </c>
      <c r="X100" s="18">
        <f t="shared" si="220"/>
        <v>5.8867011204708275</v>
      </c>
      <c r="Y100" s="18">
        <f t="shared" si="220"/>
        <v>-8.3821540787762832</v>
      </c>
      <c r="Z100" s="18">
        <f t="shared" si="220"/>
        <v>4.46663188252443</v>
      </c>
      <c r="AA100" s="18">
        <f t="shared" si="220"/>
        <v>3.102863595317773</v>
      </c>
      <c r="AB100" s="18">
        <f t="shared" si="221"/>
        <v>2.7657644736327258</v>
      </c>
      <c r="AD100" s="18">
        <f t="shared" si="222"/>
        <v>3.5554633004339031</v>
      </c>
      <c r="AE100" s="18">
        <f t="shared" si="223"/>
        <v>4.1095148466270937</v>
      </c>
      <c r="AF100" s="18">
        <f t="shared" si="224"/>
        <v>6.351205586688824</v>
      </c>
      <c r="AH100" t="str">
        <f t="shared" si="257"/>
        <v>62 Leisure, travel and related personal service occupations</v>
      </c>
      <c r="AI100" s="18">
        <f t="shared" si="225"/>
        <v>5.9249484672515562</v>
      </c>
      <c r="AJ100" s="18">
        <f t="shared" si="225"/>
        <v>-7.3032416320860216</v>
      </c>
      <c r="AK100" s="18">
        <f t="shared" si="225"/>
        <v>2.6455025118587328</v>
      </c>
      <c r="AL100" s="18">
        <f t="shared" si="225"/>
        <v>2.9789781539551363</v>
      </c>
      <c r="AM100" s="18">
        <f t="shared" si="226"/>
        <v>2.2005239047282688</v>
      </c>
      <c r="AO100" s="18">
        <f t="shared" si="227"/>
        <v>2.867699402442847</v>
      </c>
      <c r="AP100" s="18">
        <f t="shared" si="228"/>
        <v>3.8645024822401952</v>
      </c>
      <c r="AQ100" s="18">
        <f t="shared" si="229"/>
        <v>5.6922545523481416</v>
      </c>
      <c r="AS100" t="str">
        <f t="shared" si="258"/>
        <v>62 Leisure, travel and related personal service occupations</v>
      </c>
      <c r="AT100" s="18">
        <f t="shared" si="230"/>
        <v>6.6468572829715189</v>
      </c>
      <c r="AU100" s="18">
        <f t="shared" si="230"/>
        <v>-0.99371225845009681</v>
      </c>
      <c r="AV100" s="18">
        <f t="shared" si="230"/>
        <v>3.3618713646949905</v>
      </c>
      <c r="AW100" s="18">
        <f t="shared" si="230"/>
        <v>3.4594738352751619</v>
      </c>
      <c r="AX100" s="18">
        <f t="shared" si="231"/>
        <v>3.1449460515178718</v>
      </c>
      <c r="AZ100" s="18">
        <f t="shared" si="232"/>
        <v>3.4269294422673235</v>
      </c>
      <c r="BA100" s="18">
        <f t="shared" si="233"/>
        <v>4.0869254194546123</v>
      </c>
      <c r="BB100" s="18">
        <f t="shared" si="234"/>
        <v>6.2459855141823839</v>
      </c>
      <c r="BD100" t="str">
        <f t="shared" si="259"/>
        <v>62 Leisure, travel and related personal service occupations</v>
      </c>
      <c r="BE100" s="18">
        <f t="shared" si="235"/>
        <v>-0.68031849811204248</v>
      </c>
      <c r="BF100" s="18">
        <f t="shared" si="235"/>
        <v>-2.0405541722161469</v>
      </c>
      <c r="BG100" s="18">
        <f t="shared" si="235"/>
        <v>-1.1072035211955988</v>
      </c>
      <c r="BH100" s="18">
        <f t="shared" si="235"/>
        <v>-0.9724266202981835</v>
      </c>
      <c r="BI100" s="18">
        <f t="shared" si="236"/>
        <v>-1.0816334417842466</v>
      </c>
      <c r="BK100" s="18">
        <f t="shared" si="237"/>
        <v>-1.0173726506741865</v>
      </c>
      <c r="BL100" s="18">
        <f t="shared" si="238"/>
        <v>2.4136393730460171</v>
      </c>
      <c r="BM100" s="18">
        <f t="shared" si="239"/>
        <v>1.7010550284867421</v>
      </c>
      <c r="BO100" t="str">
        <f t="shared" si="260"/>
        <v>62 Leisure, travel and related personal service occupations</v>
      </c>
      <c r="BP100" s="18">
        <f t="shared" si="240"/>
        <v>-1.1055728396766606</v>
      </c>
      <c r="BQ100" s="18">
        <f t="shared" si="240"/>
        <v>-8.746344480345126</v>
      </c>
      <c r="BR100" s="18">
        <f t="shared" si="240"/>
        <v>-1.4607823890298799</v>
      </c>
      <c r="BS100" s="18">
        <f t="shared" si="240"/>
        <v>-1.8926443448088359</v>
      </c>
      <c r="BT100" s="18">
        <f t="shared" si="241"/>
        <v>-2.2015503902627964</v>
      </c>
      <c r="BV100" s="18">
        <f t="shared" si="242"/>
        <v>-1.7489010697463669</v>
      </c>
      <c r="BW100" s="18">
        <f t="shared" si="243"/>
        <v>2.2514875099172826</v>
      </c>
      <c r="BX100" s="18">
        <f t="shared" si="244"/>
        <v>1.0174493323830802</v>
      </c>
      <c r="BZ100" t="str">
        <f t="shared" si="261"/>
        <v>62 Leisure, travel and related personal service occupations</v>
      </c>
      <c r="CA100" s="18">
        <f t="shared" si="245"/>
        <v>1.2252593072779705</v>
      </c>
      <c r="CB100" s="18">
        <f t="shared" si="245"/>
        <v>-18.501477212003014</v>
      </c>
      <c r="CC100" s="18">
        <f t="shared" si="245"/>
        <v>0.38551672791324876</v>
      </c>
      <c r="CD100" s="18">
        <f t="shared" si="245"/>
        <v>-2.9943028814914063</v>
      </c>
      <c r="CE100" s="18">
        <f t="shared" si="246"/>
        <v>-3.0121482219358398</v>
      </c>
      <c r="CG100" s="18">
        <f t="shared" si="247"/>
        <v>-1.8805330223319316</v>
      </c>
      <c r="CH100" s="18">
        <f t="shared" si="248"/>
        <v>2.2064946504674721</v>
      </c>
      <c r="CI100" s="18">
        <f t="shared" si="249"/>
        <v>0.87447267179454613</v>
      </c>
      <c r="CK100" t="str">
        <f t="shared" si="262"/>
        <v>62 Leisure, travel and related personal service occupations</v>
      </c>
      <c r="CL100" s="18">
        <f t="shared" si="250"/>
        <v>0.98363552506819385</v>
      </c>
      <c r="CM100" s="18">
        <f t="shared" si="250"/>
        <v>-14.392539374936309</v>
      </c>
      <c r="CN100" s="18">
        <f t="shared" si="250"/>
        <v>-2.8492591206780049</v>
      </c>
      <c r="CO100" s="18">
        <f t="shared" si="250"/>
        <v>-3.7737056052355999E-2</v>
      </c>
      <c r="CP100" s="18">
        <f t="shared" si="251"/>
        <v>-1.8802491162057011</v>
      </c>
      <c r="CR100" s="18">
        <f t="shared" si="252"/>
        <v>-0.98383726277553318</v>
      </c>
      <c r="CS100" s="18">
        <f t="shared" si="253"/>
        <v>1.5387799539585023</v>
      </c>
      <c r="CT100" s="18">
        <f t="shared" si="254"/>
        <v>0.75588647013857813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-0.75287016626991443</v>
      </c>
      <c r="C101" s="18">
        <f t="shared" si="210"/>
        <v>18.916039001962616</v>
      </c>
      <c r="D101" s="18">
        <f t="shared" si="210"/>
        <v>1.3162831279372345</v>
      </c>
      <c r="E101" s="18">
        <f t="shared" si="210"/>
        <v>3.511927056349351</v>
      </c>
      <c r="F101" s="18">
        <f t="shared" si="211"/>
        <v>3.7161264667036509</v>
      </c>
      <c r="H101" s="18">
        <f t="shared" si="212"/>
        <v>2.7748091221445836</v>
      </c>
      <c r="I101" s="18">
        <f t="shared" si="213"/>
        <v>3.4558843700319253</v>
      </c>
      <c r="J101" s="18">
        <f t="shared" si="214"/>
        <v>5.308047547890693</v>
      </c>
      <c r="L101" t="str">
        <f t="shared" si="255"/>
        <v>63 Community and civil enforcement occupations</v>
      </c>
      <c r="M101" s="18">
        <f t="shared" si="215"/>
        <v>-1.2018146091253512</v>
      </c>
      <c r="N101" s="18">
        <f t="shared" si="215"/>
        <v>48.657339027976974</v>
      </c>
      <c r="O101" s="18">
        <f t="shared" si="215"/>
        <v>-2.2642683858392076</v>
      </c>
      <c r="P101" s="18">
        <f t="shared" si="215"/>
        <v>3.600055482565967</v>
      </c>
      <c r="Q101" s="18">
        <f t="shared" si="216"/>
        <v>4.0526912103080903</v>
      </c>
      <c r="S101" s="18">
        <f t="shared" si="217"/>
        <v>1.6071916846809753</v>
      </c>
      <c r="T101" s="18">
        <f t="shared" si="218"/>
        <v>2.9595428210170027</v>
      </c>
      <c r="U101" s="18">
        <f t="shared" si="219"/>
        <v>4.0691821482431667</v>
      </c>
      <c r="W101" t="str">
        <f t="shared" si="256"/>
        <v>63 Community and civil enforcement occupations</v>
      </c>
      <c r="X101" s="18">
        <f t="shared" si="220"/>
        <v>1.046186896367951</v>
      </c>
      <c r="Y101" s="18">
        <f t="shared" si="220"/>
        <v>10.553072258954765</v>
      </c>
      <c r="Z101" s="18">
        <f t="shared" si="220"/>
        <v>1.2777705286041163</v>
      </c>
      <c r="AA101" s="18">
        <f t="shared" si="220"/>
        <v>1.8579509772415514</v>
      </c>
      <c r="AB101" s="18">
        <f t="shared" si="221"/>
        <v>2.1981836101639507</v>
      </c>
      <c r="AD101" s="18">
        <f t="shared" si="222"/>
        <v>1.6641891397746411</v>
      </c>
      <c r="AE101" s="18">
        <f t="shared" si="223"/>
        <v>3.6498404655738392</v>
      </c>
      <c r="AF101" s="18">
        <f t="shared" si="224"/>
        <v>4.7049910172927145</v>
      </c>
      <c r="AH101" t="str">
        <f t="shared" si="257"/>
        <v>63 Community and civil enforcement occupations</v>
      </c>
      <c r="AI101" s="18">
        <f t="shared" si="225"/>
        <v>-1.1232487209745123</v>
      </c>
      <c r="AJ101" s="18">
        <f t="shared" si="225"/>
        <v>29.7469533592567</v>
      </c>
      <c r="AK101" s="18">
        <f t="shared" si="225"/>
        <v>-3.1036433150259057</v>
      </c>
      <c r="AL101" s="18">
        <f t="shared" si="225"/>
        <v>1.646205172157722</v>
      </c>
      <c r="AM101" s="18">
        <f t="shared" si="226"/>
        <v>1.6767442523924148</v>
      </c>
      <c r="AO101" s="18">
        <f t="shared" si="227"/>
        <v>3.7599589514414333E-2</v>
      </c>
      <c r="AP101" s="18">
        <f t="shared" si="228"/>
        <v>2.9357196061990942</v>
      </c>
      <c r="AQ101" s="18">
        <f t="shared" si="229"/>
        <v>2.9608187914113016</v>
      </c>
      <c r="AS101" t="str">
        <f t="shared" si="258"/>
        <v>63 Community and civil enforcement occupations</v>
      </c>
      <c r="AT101" s="18">
        <f t="shared" si="230"/>
        <v>-3.3349457939329197</v>
      </c>
      <c r="AU101" s="18">
        <f t="shared" si="230"/>
        <v>25.764995614974694</v>
      </c>
      <c r="AV101" s="18">
        <f t="shared" si="230"/>
        <v>-4.5195463399327345</v>
      </c>
      <c r="AW101" s="18">
        <f t="shared" si="230"/>
        <v>0.59167253325589364</v>
      </c>
      <c r="AX101" s="18">
        <f t="shared" si="231"/>
        <v>0.35685146658146483</v>
      </c>
      <c r="AZ101" s="18">
        <f t="shared" si="232"/>
        <v>-1.1417668870776665</v>
      </c>
      <c r="BA101" s="18">
        <f t="shared" si="233"/>
        <v>2.6906971466645002</v>
      </c>
      <c r="BB101" s="18">
        <f t="shared" si="234"/>
        <v>1.9245631765340665</v>
      </c>
      <c r="BD101" t="str">
        <f t="shared" si="259"/>
        <v>63 Community and civil enforcement occupations</v>
      </c>
      <c r="BE101" s="18">
        <f t="shared" si="235"/>
        <v>-10.954688689939019</v>
      </c>
      <c r="BF101" s="18">
        <f t="shared" si="235"/>
        <v>53.643784117091251</v>
      </c>
      <c r="BG101" s="18">
        <f t="shared" si="235"/>
        <v>-8.4679943561678073</v>
      </c>
      <c r="BH101" s="18">
        <f t="shared" si="235"/>
        <v>0.30137390971516353</v>
      </c>
      <c r="BI101" s="18">
        <f t="shared" si="236"/>
        <v>0.10725299860370185</v>
      </c>
      <c r="BK101" s="18">
        <f t="shared" si="237"/>
        <v>-2.7113342139330365</v>
      </c>
      <c r="BL101" s="18">
        <f t="shared" si="238"/>
        <v>1.5158701357879112</v>
      </c>
      <c r="BM101" s="18">
        <f t="shared" si="239"/>
        <v>-0.58840901321748351</v>
      </c>
      <c r="BO101" t="str">
        <f t="shared" si="260"/>
        <v>63 Community and civil enforcement occupations</v>
      </c>
      <c r="BP101" s="18">
        <f t="shared" si="240"/>
        <v>-4.5851770467462476</v>
      </c>
      <c r="BQ101" s="18">
        <f t="shared" si="240"/>
        <v>21.574800472085755</v>
      </c>
      <c r="BR101" s="18">
        <f t="shared" si="240"/>
        <v>-5.929788973544003</v>
      </c>
      <c r="BS101" s="18">
        <f t="shared" si="240"/>
        <v>-0.80752029917173784</v>
      </c>
      <c r="BT101" s="18">
        <f t="shared" si="241"/>
        <v>-1.1889016364543759</v>
      </c>
      <c r="BV101" s="18">
        <f t="shared" si="242"/>
        <v>-2.5452067937464573</v>
      </c>
      <c r="BW101" s="18">
        <f t="shared" si="243"/>
        <v>1.7993769945006344</v>
      </c>
      <c r="BX101" s="18">
        <f t="shared" si="244"/>
        <v>-9.4073319936660571E-2</v>
      </c>
      <c r="BZ101" t="str">
        <f t="shared" si="261"/>
        <v>63 Community and civil enforcement occupations</v>
      </c>
      <c r="CA101" s="18">
        <f t="shared" si="245"/>
        <v>-5.3372839010614737</v>
      </c>
      <c r="CB101" s="18">
        <f t="shared" si="245"/>
        <v>17.907941538110506</v>
      </c>
      <c r="CC101" s="18">
        <f t="shared" si="245"/>
        <v>-3.4783983985843481</v>
      </c>
      <c r="CD101" s="18">
        <f t="shared" si="245"/>
        <v>-1.9903991598098192</v>
      </c>
      <c r="CE101" s="18">
        <f t="shared" si="246"/>
        <v>-1.3244646529588344</v>
      </c>
      <c r="CG101" s="18">
        <f t="shared" si="247"/>
        <v>-2.4889304133453138</v>
      </c>
      <c r="CH101" s="18">
        <f t="shared" si="248"/>
        <v>1.8720661125824378</v>
      </c>
      <c r="CI101" s="18">
        <f t="shared" si="249"/>
        <v>3.9590410205314619E-2</v>
      </c>
      <c r="CK101" t="str">
        <f t="shared" si="262"/>
        <v>63 Community and civil enforcement occupations</v>
      </c>
      <c r="CL101" s="18">
        <f t="shared" si="250"/>
        <v>-6.9763197363993168</v>
      </c>
      <c r="CM101" s="18">
        <f t="shared" si="250"/>
        <v>38.180538349390325</v>
      </c>
      <c r="CN101" s="18">
        <f t="shared" si="250"/>
        <v>-10.468127991885556</v>
      </c>
      <c r="CO101" s="18">
        <f t="shared" si="250"/>
        <v>-2.0037882142837637</v>
      </c>
      <c r="CP101" s="18">
        <f t="shared" si="251"/>
        <v>-2.6632693287521936</v>
      </c>
      <c r="CR101" s="18">
        <f t="shared" si="252"/>
        <v>-4.9106058986242758</v>
      </c>
      <c r="CS101" s="18">
        <f t="shared" si="253"/>
        <v>0.8699806011954081</v>
      </c>
      <c r="CT101" s="18">
        <f t="shared" si="254"/>
        <v>-3.2561549692752045</v>
      </c>
    </row>
    <row r="102" spans="1:98" x14ac:dyDescent="0.2">
      <c r="A102" t="str">
        <f t="shared" si="209"/>
        <v>71 Sales occupations</v>
      </c>
      <c r="B102" s="18">
        <f t="shared" si="210"/>
        <v>4.0118403813717674</v>
      </c>
      <c r="C102" s="18">
        <f t="shared" si="210"/>
        <v>-7.2681564286932403</v>
      </c>
      <c r="D102" s="18">
        <f t="shared" si="210"/>
        <v>1.8727033754779576</v>
      </c>
      <c r="E102" s="18">
        <f t="shared" si="210"/>
        <v>2.3787064443679062</v>
      </c>
      <c r="F102" s="18">
        <f t="shared" si="211"/>
        <v>1.5899863095993672</v>
      </c>
      <c r="H102" s="18">
        <f t="shared" si="212"/>
        <v>2.2097601112200937</v>
      </c>
      <c r="I102" s="18">
        <f t="shared" si="213"/>
        <v>2.9925904775748302</v>
      </c>
      <c r="J102" s="18">
        <f t="shared" si="214"/>
        <v>4.5323000273315373</v>
      </c>
      <c r="L102" t="str">
        <f t="shared" si="255"/>
        <v>71 Sales occupations</v>
      </c>
      <c r="M102" s="18">
        <f t="shared" si="215"/>
        <v>4.6954398624014626</v>
      </c>
      <c r="N102" s="18">
        <f t="shared" si="215"/>
        <v>10.054394313444103</v>
      </c>
      <c r="O102" s="18">
        <f t="shared" si="215"/>
        <v>2.4465055594373064</v>
      </c>
      <c r="P102" s="18">
        <f t="shared" si="215"/>
        <v>3.3334868054857525</v>
      </c>
      <c r="Q102" s="18">
        <f t="shared" si="216"/>
        <v>3.4621498640755144</v>
      </c>
      <c r="S102" s="18">
        <f t="shared" si="217"/>
        <v>3.0369763816676665</v>
      </c>
      <c r="T102" s="18">
        <f t="shared" si="218"/>
        <v>3.2069867632079863</v>
      </c>
      <c r="U102" s="18">
        <f t="shared" si="219"/>
        <v>5.3069380743971717</v>
      </c>
      <c r="W102" t="str">
        <f t="shared" si="256"/>
        <v>71 Sales occupations</v>
      </c>
      <c r="X102" s="18">
        <f t="shared" si="220"/>
        <v>3.2067370186916522</v>
      </c>
      <c r="Y102" s="18">
        <f t="shared" si="220"/>
        <v>3.2458810948778671</v>
      </c>
      <c r="Z102" s="18">
        <f t="shared" si="220"/>
        <v>1.0956776616649844</v>
      </c>
      <c r="AA102" s="18">
        <f t="shared" si="220"/>
        <v>2.2386906887343683</v>
      </c>
      <c r="AB102" s="18">
        <f t="shared" si="221"/>
        <v>1.9425584898850046</v>
      </c>
      <c r="AD102" s="18">
        <f t="shared" si="222"/>
        <v>1.8562576044518941</v>
      </c>
      <c r="AE102" s="18">
        <f t="shared" si="223"/>
        <v>3.1807428131106041</v>
      </c>
      <c r="AF102" s="18">
        <f t="shared" si="224"/>
        <v>4.4345518406542883</v>
      </c>
      <c r="AH102" t="str">
        <f t="shared" si="257"/>
        <v>71 Sales occupations</v>
      </c>
      <c r="AI102" s="18">
        <f t="shared" si="225"/>
        <v>1.1129406375466333</v>
      </c>
      <c r="AJ102" s="18">
        <f t="shared" si="225"/>
        <v>4.0481676377423392</v>
      </c>
      <c r="AK102" s="18">
        <f t="shared" si="225"/>
        <v>-0.13263989343844651</v>
      </c>
      <c r="AL102" s="18">
        <f t="shared" si="225"/>
        <v>1.5693006327168524</v>
      </c>
      <c r="AM102" s="18">
        <f t="shared" si="226"/>
        <v>1.1867289282633031</v>
      </c>
      <c r="AO102" s="18">
        <f t="shared" si="227"/>
        <v>0.99878857289386058</v>
      </c>
      <c r="AP102" s="18">
        <f t="shared" si="228"/>
        <v>2.9652400891575947</v>
      </c>
      <c r="AQ102" s="18">
        <f t="shared" si="229"/>
        <v>3.6448250877182398</v>
      </c>
      <c r="AS102" t="str">
        <f t="shared" si="258"/>
        <v>71 Sales occupations</v>
      </c>
      <c r="AT102" s="18">
        <f t="shared" si="230"/>
        <v>0.60335287460047127</v>
      </c>
      <c r="AU102" s="18">
        <f t="shared" si="230"/>
        <v>2.6852149490437016</v>
      </c>
      <c r="AV102" s="18">
        <f t="shared" si="230"/>
        <v>-0.757433073749747</v>
      </c>
      <c r="AW102" s="18">
        <f t="shared" si="230"/>
        <v>1.5205727946593361</v>
      </c>
      <c r="AX102" s="18">
        <f t="shared" si="231"/>
        <v>0.87502455707384463</v>
      </c>
      <c r="AZ102" s="18">
        <f t="shared" si="232"/>
        <v>0.75548608770410475</v>
      </c>
      <c r="BA102" s="18">
        <f t="shared" si="233"/>
        <v>2.5568544215624156</v>
      </c>
      <c r="BB102" s="18">
        <f t="shared" si="234"/>
        <v>3.0960885266792637</v>
      </c>
      <c r="BD102" t="str">
        <f t="shared" si="259"/>
        <v>71 Sales occupations</v>
      </c>
      <c r="BE102" s="18">
        <f t="shared" si="235"/>
        <v>-0.86509987271570221</v>
      </c>
      <c r="BF102" s="18">
        <f t="shared" si="235"/>
        <v>10.549606352362083</v>
      </c>
      <c r="BG102" s="18">
        <f t="shared" si="235"/>
        <v>-1.3760624468623361</v>
      </c>
      <c r="BH102" s="18">
        <f t="shared" si="235"/>
        <v>0.29092904549916643</v>
      </c>
      <c r="BI102" s="18">
        <f t="shared" si="236"/>
        <v>0.37610506754806039</v>
      </c>
      <c r="BK102" s="18">
        <f t="shared" si="237"/>
        <v>-0.26784219941140552</v>
      </c>
      <c r="BL102" s="18">
        <f t="shared" si="238"/>
        <v>2.3508426277368377</v>
      </c>
      <c r="BM102" s="18">
        <f t="shared" si="239"/>
        <v>2.1584536492689654</v>
      </c>
      <c r="BO102" t="str">
        <f t="shared" si="260"/>
        <v>71 Sales occupations</v>
      </c>
      <c r="BP102" s="18">
        <f t="shared" si="240"/>
        <v>-2.2225459638113287</v>
      </c>
      <c r="BQ102" s="18">
        <f t="shared" si="240"/>
        <v>-3.7493771029301071</v>
      </c>
      <c r="BR102" s="18">
        <f t="shared" si="240"/>
        <v>-2.658042447168607</v>
      </c>
      <c r="BS102" s="18">
        <f t="shared" si="240"/>
        <v>-2.3969010055741591</v>
      </c>
      <c r="BT102" s="18">
        <f t="shared" si="241"/>
        <v>-2.5635954462853605</v>
      </c>
      <c r="BV102" s="18">
        <f t="shared" si="242"/>
        <v>-2.4840259012137489</v>
      </c>
      <c r="BW102" s="18">
        <f t="shared" si="243"/>
        <v>2.014887781903707</v>
      </c>
      <c r="BX102" s="18">
        <f t="shared" si="244"/>
        <v>0.22651681340837282</v>
      </c>
      <c r="BZ102" t="str">
        <f t="shared" si="261"/>
        <v>71 Sales occupations</v>
      </c>
      <c r="CA102" s="18">
        <f t="shared" si="245"/>
        <v>-1.4622208591607677</v>
      </c>
      <c r="CB102" s="18">
        <f t="shared" si="245"/>
        <v>-11.431585316002014</v>
      </c>
      <c r="CC102" s="18">
        <f t="shared" si="245"/>
        <v>-3.9849709844926862</v>
      </c>
      <c r="CD102" s="18">
        <f t="shared" si="245"/>
        <v>-8.5726816094121023</v>
      </c>
      <c r="CE102" s="18">
        <f t="shared" si="246"/>
        <v>-7.3472266240280248</v>
      </c>
      <c r="CG102" s="18">
        <f t="shared" si="247"/>
        <v>-7.0683331010336969</v>
      </c>
      <c r="CH102" s="18">
        <f t="shared" si="248"/>
        <v>1.3602591808201003</v>
      </c>
      <c r="CI102" s="18">
        <f t="shared" si="249"/>
        <v>-3.8184466674458406</v>
      </c>
      <c r="CK102" t="str">
        <f t="shared" si="262"/>
        <v>71 Sales occupations</v>
      </c>
      <c r="CL102" s="18">
        <f t="shared" si="250"/>
        <v>-0.25315241985818249</v>
      </c>
      <c r="CM102" s="18">
        <f t="shared" si="250"/>
        <v>-10.691897562817321</v>
      </c>
      <c r="CN102" s="18">
        <f t="shared" si="250"/>
        <v>-2.9705327790885527</v>
      </c>
      <c r="CO102" s="18">
        <f t="shared" si="250"/>
        <v>-2.2409497370510234</v>
      </c>
      <c r="CP102" s="18">
        <f t="shared" si="251"/>
        <v>-3.0191073897210319</v>
      </c>
      <c r="CR102" s="18">
        <f t="shared" si="252"/>
        <v>-2.4847515978200341</v>
      </c>
      <c r="CS102" s="18">
        <f t="shared" si="253"/>
        <v>1.2123597819590159</v>
      </c>
      <c r="CT102" s="18">
        <f t="shared" si="254"/>
        <v>-0.82045024224216556</v>
      </c>
    </row>
    <row r="103" spans="1:98" x14ac:dyDescent="0.2">
      <c r="A103" t="str">
        <f t="shared" si="209"/>
        <v>72 Customer service occupations</v>
      </c>
      <c r="B103" s="18">
        <f t="shared" si="210"/>
        <v>4.3200359056356552</v>
      </c>
      <c r="C103" s="18">
        <f t="shared" si="210"/>
        <v>16.484025812064541</v>
      </c>
      <c r="D103" s="18">
        <f t="shared" si="210"/>
        <v>8.3630715475007342</v>
      </c>
      <c r="E103" s="18">
        <f t="shared" si="210"/>
        <v>3.4401711618869735</v>
      </c>
      <c r="F103" s="18">
        <f t="shared" si="211"/>
        <v>5.7359874923430088</v>
      </c>
      <c r="H103" s="18">
        <f t="shared" si="212"/>
        <v>5.0557729723168299</v>
      </c>
      <c r="I103" s="18">
        <f t="shared" si="213"/>
        <v>3.8318678143068441</v>
      </c>
      <c r="J103" s="18">
        <f t="shared" si="214"/>
        <v>7.2399626828910435</v>
      </c>
      <c r="L103" t="str">
        <f t="shared" si="255"/>
        <v>72 Customer service occupations</v>
      </c>
      <c r="M103" s="18">
        <f t="shared" si="215"/>
        <v>6.2224593233761061</v>
      </c>
      <c r="N103" s="18">
        <f t="shared" si="215"/>
        <v>6.7488949982857926</v>
      </c>
      <c r="O103" s="18">
        <f t="shared" si="215"/>
        <v>8.51311106975432</v>
      </c>
      <c r="P103" s="18">
        <f t="shared" si="215"/>
        <v>3.4325812342127726</v>
      </c>
      <c r="Q103" s="18">
        <f t="shared" si="216"/>
        <v>5.2014572617708144</v>
      </c>
      <c r="S103" s="18">
        <f t="shared" si="217"/>
        <v>5.0990959413905967</v>
      </c>
      <c r="T103" s="18">
        <f t="shared" si="218"/>
        <v>4.0351817056584416</v>
      </c>
      <c r="U103" s="18">
        <f t="shared" si="219"/>
        <v>7.4019606397643711</v>
      </c>
      <c r="W103" t="str">
        <f t="shared" si="256"/>
        <v>72 Customer service occupations</v>
      </c>
      <c r="X103" s="18">
        <f t="shared" si="220"/>
        <v>3.8690113848995233</v>
      </c>
      <c r="Y103" s="18">
        <f t="shared" si="220"/>
        <v>3.592956657254831</v>
      </c>
      <c r="Z103" s="18">
        <f t="shared" si="220"/>
        <v>6.3765559297843444</v>
      </c>
      <c r="AA103" s="18">
        <f t="shared" si="220"/>
        <v>2.7785942567142285</v>
      </c>
      <c r="AB103" s="18">
        <f t="shared" si="221"/>
        <v>3.9409452025256808</v>
      </c>
      <c r="AD103" s="18">
        <f t="shared" si="222"/>
        <v>3.9641859585346495</v>
      </c>
      <c r="AE103" s="18">
        <f t="shared" si="223"/>
        <v>3.7974039786685454</v>
      </c>
      <c r="AF103" s="18">
        <f t="shared" si="224"/>
        <v>6.4135225873597879</v>
      </c>
      <c r="AH103" t="str">
        <f t="shared" si="257"/>
        <v>72 Customer service occupations</v>
      </c>
      <c r="AI103" s="18">
        <f t="shared" si="225"/>
        <v>5.2900519077486274</v>
      </c>
      <c r="AJ103" s="18">
        <f t="shared" si="225"/>
        <v>10.523672899776159</v>
      </c>
      <c r="AK103" s="18">
        <f t="shared" si="225"/>
        <v>6.2946945530967469</v>
      </c>
      <c r="AL103" s="18">
        <f t="shared" si="225"/>
        <v>2.4198710029684545</v>
      </c>
      <c r="AM103" s="18">
        <f t="shared" si="226"/>
        <v>4.109645687600616</v>
      </c>
      <c r="AO103" s="18">
        <f t="shared" si="227"/>
        <v>3.6955244512833607</v>
      </c>
      <c r="AP103" s="18">
        <f t="shared" si="228"/>
        <v>3.9462788252199621</v>
      </c>
      <c r="AQ103" s="18">
        <f t="shared" si="229"/>
        <v>6.3287311697988846</v>
      </c>
      <c r="AS103" t="str">
        <f t="shared" si="258"/>
        <v>72 Customer service occupations</v>
      </c>
      <c r="AT103" s="18">
        <f t="shared" si="230"/>
        <v>3.2144226508681983</v>
      </c>
      <c r="AU103" s="18">
        <f t="shared" si="230"/>
        <v>3.3665824848289727</v>
      </c>
      <c r="AV103" s="18">
        <f t="shared" si="230"/>
        <v>5.089753475728287</v>
      </c>
      <c r="AW103" s="18">
        <f t="shared" si="230"/>
        <v>1.7002229596713381</v>
      </c>
      <c r="AX103" s="18">
        <f t="shared" si="231"/>
        <v>2.851958793194953</v>
      </c>
      <c r="AZ103" s="18">
        <f t="shared" si="232"/>
        <v>2.8177417861129372</v>
      </c>
      <c r="BA103" s="18">
        <f t="shared" si="233"/>
        <v>3.4769800533995365</v>
      </c>
      <c r="BB103" s="18">
        <f t="shared" si="234"/>
        <v>5.3549998164922563</v>
      </c>
      <c r="BD103" t="str">
        <f t="shared" si="259"/>
        <v>72 Customer service occupations</v>
      </c>
      <c r="BE103" s="18">
        <f t="shared" si="235"/>
        <v>-0.24505585204902536</v>
      </c>
      <c r="BF103" s="18">
        <f t="shared" si="235"/>
        <v>8.2573617825574495</v>
      </c>
      <c r="BG103" s="18">
        <f t="shared" si="235"/>
        <v>3.425567186683498</v>
      </c>
      <c r="BH103" s="18">
        <f t="shared" si="235"/>
        <v>0.88237573271876535</v>
      </c>
      <c r="BI103" s="18">
        <f t="shared" si="236"/>
        <v>2.1196635811462805</v>
      </c>
      <c r="BK103" s="18">
        <f t="shared" si="237"/>
        <v>1.7230807263911352</v>
      </c>
      <c r="BL103" s="18">
        <f t="shared" si="238"/>
        <v>2.9443277617414498</v>
      </c>
      <c r="BM103" s="18">
        <f t="shared" si="239"/>
        <v>4.1393189044140799</v>
      </c>
      <c r="BO103" t="str">
        <f t="shared" si="260"/>
        <v>72 Customer service occupations</v>
      </c>
      <c r="BP103" s="18">
        <f t="shared" si="240"/>
        <v>6.3489025880425487E-2</v>
      </c>
      <c r="BQ103" s="18">
        <f t="shared" si="240"/>
        <v>-0.58007884836803747</v>
      </c>
      <c r="BR103" s="18">
        <f t="shared" si="240"/>
        <v>4.1815818109223191</v>
      </c>
      <c r="BS103" s="18">
        <f t="shared" si="240"/>
        <v>-0.54320266977158083</v>
      </c>
      <c r="BT103" s="18">
        <f t="shared" si="241"/>
        <v>0.9074666865542369</v>
      </c>
      <c r="BV103" s="18">
        <f t="shared" si="242"/>
        <v>1.0074240924735856</v>
      </c>
      <c r="BW103" s="18">
        <f t="shared" si="243"/>
        <v>2.8992739463076678</v>
      </c>
      <c r="BX103" s="18">
        <f t="shared" si="244"/>
        <v>3.5907509710201291</v>
      </c>
      <c r="BZ103" t="str">
        <f t="shared" si="261"/>
        <v>72 Customer service occupations</v>
      </c>
      <c r="CA103" s="18">
        <f t="shared" si="245"/>
        <v>-1.7081455181993332</v>
      </c>
      <c r="CB103" s="18">
        <f t="shared" si="245"/>
        <v>-8.2884326846524914</v>
      </c>
      <c r="CC103" s="18">
        <f t="shared" si="245"/>
        <v>2.6794267434285812</v>
      </c>
      <c r="CD103" s="18">
        <f t="shared" si="245"/>
        <v>-1.2411916166151338</v>
      </c>
      <c r="CE103" s="18">
        <f t="shared" si="246"/>
        <v>-0.49383666006315163</v>
      </c>
      <c r="CG103" s="18">
        <f t="shared" si="247"/>
        <v>4.8758960815864505E-2</v>
      </c>
      <c r="CH103" s="18">
        <f t="shared" si="248"/>
        <v>2.0488099179781116</v>
      </c>
      <c r="CI103" s="18">
        <f t="shared" si="249"/>
        <v>2.0855492555081678</v>
      </c>
      <c r="CK103" t="str">
        <f t="shared" si="262"/>
        <v>72 Customer service occupations</v>
      </c>
      <c r="CL103" s="18">
        <f t="shared" si="250"/>
        <v>7.8723068866924928</v>
      </c>
      <c r="CM103" s="18">
        <f t="shared" si="250"/>
        <v>-4.1002296652759007E-2</v>
      </c>
      <c r="CN103" s="18">
        <f t="shared" si="250"/>
        <v>10.373712913073296</v>
      </c>
      <c r="CO103" s="18">
        <f t="shared" si="250"/>
        <v>2.7233309532550098</v>
      </c>
      <c r="CP103" s="18">
        <f t="shared" si="251"/>
        <v>4.8763509339998956</v>
      </c>
      <c r="CR103" s="18">
        <f t="shared" si="252"/>
        <v>5.21264687840024</v>
      </c>
      <c r="CS103" s="18">
        <f t="shared" si="253"/>
        <v>2.7132532794205799</v>
      </c>
      <c r="CT103" s="18">
        <f t="shared" si="254"/>
        <v>6.6781831635611244</v>
      </c>
    </row>
    <row r="104" spans="1:98" x14ac:dyDescent="0.2">
      <c r="A104" t="str">
        <f t="shared" si="209"/>
        <v>81 Process, plant and machine operatives</v>
      </c>
      <c r="B104" s="18">
        <f t="shared" si="210"/>
        <v>6.6470266902277864</v>
      </c>
      <c r="C104" s="18">
        <f t="shared" si="210"/>
        <v>-6.489037468079573</v>
      </c>
      <c r="D104" s="18">
        <f t="shared" si="210"/>
        <v>8.0503975277422377</v>
      </c>
      <c r="E104" s="18">
        <f t="shared" si="210"/>
        <v>4.8245940141864452</v>
      </c>
      <c r="F104" s="18">
        <f t="shared" si="211"/>
        <v>5.0694941643308677</v>
      </c>
      <c r="H104" s="18">
        <f t="shared" si="212"/>
        <v>5.8890167754562572</v>
      </c>
      <c r="I104" s="18">
        <f t="shared" si="213"/>
        <v>4.2413382148019929</v>
      </c>
      <c r="J104" s="18">
        <f t="shared" si="214"/>
        <v>8.1164296823710949</v>
      </c>
      <c r="L104" t="str">
        <f t="shared" si="255"/>
        <v>81 Process, plant and machine operatives</v>
      </c>
      <c r="M104" s="18">
        <f t="shared" si="215"/>
        <v>5.8040273119508212</v>
      </c>
      <c r="N104" s="18">
        <f t="shared" si="215"/>
        <v>0.48734042064375593</v>
      </c>
      <c r="O104" s="18">
        <f t="shared" si="215"/>
        <v>8.8135268885950921</v>
      </c>
      <c r="P104" s="18">
        <f t="shared" si="215"/>
        <v>4.7703407746351623</v>
      </c>
      <c r="Q104" s="18">
        <f t="shared" si="216"/>
        <v>5.7412243032981314</v>
      </c>
      <c r="S104" s="18">
        <f t="shared" si="217"/>
        <v>6.1010951616537801</v>
      </c>
      <c r="T104" s="18">
        <f t="shared" si="218"/>
        <v>4.0886293721875022</v>
      </c>
      <c r="U104" s="18">
        <f t="shared" si="219"/>
        <v>8.1861413703225629</v>
      </c>
      <c r="W104" t="str">
        <f t="shared" si="256"/>
        <v>81 Process, plant and machine operatives</v>
      </c>
      <c r="X104" s="18">
        <f t="shared" si="220"/>
        <v>1.3857733914591108</v>
      </c>
      <c r="Y104" s="18">
        <f t="shared" si="220"/>
        <v>-5.7373576128371901</v>
      </c>
      <c r="Z104" s="18">
        <f t="shared" si="220"/>
        <v>8.9330392659082491</v>
      </c>
      <c r="AA104" s="18">
        <f t="shared" si="220"/>
        <v>4.4716603898550478</v>
      </c>
      <c r="AB104" s="18">
        <f t="shared" si="221"/>
        <v>5.1677706390315992</v>
      </c>
      <c r="AD104" s="18">
        <f t="shared" si="222"/>
        <v>5.9381061916593758</v>
      </c>
      <c r="AE104" s="18">
        <f t="shared" si="223"/>
        <v>4.1707935111892525</v>
      </c>
      <c r="AF104" s="18">
        <f t="shared" si="224"/>
        <v>8.1111064760157383</v>
      </c>
      <c r="AH104" t="str">
        <f t="shared" si="257"/>
        <v>81 Process, plant and machine operatives</v>
      </c>
      <c r="AI104" s="18">
        <f t="shared" si="225"/>
        <v>3.2105762278795247</v>
      </c>
      <c r="AJ104" s="18">
        <f t="shared" si="225"/>
        <v>-3.9707858775435478</v>
      </c>
      <c r="AK104" s="18">
        <f t="shared" si="225"/>
        <v>8.4753232816309634</v>
      </c>
      <c r="AL104" s="18">
        <f t="shared" si="225"/>
        <v>4.5121957206715857</v>
      </c>
      <c r="AM104" s="18">
        <f t="shared" si="226"/>
        <v>5.1769302911437665</v>
      </c>
      <c r="AO104" s="18">
        <f t="shared" si="227"/>
        <v>5.8168832802499848</v>
      </c>
      <c r="AP104" s="18">
        <f t="shared" si="228"/>
        <v>4.1337755291101619</v>
      </c>
      <c r="AQ104" s="18">
        <f t="shared" si="229"/>
        <v>7.9978197924836181</v>
      </c>
      <c r="AS104" t="str">
        <f t="shared" si="258"/>
        <v>81 Process, plant and machine operatives</v>
      </c>
      <c r="AT104" s="18">
        <f t="shared" si="230"/>
        <v>2.1781223010044926</v>
      </c>
      <c r="AU104" s="18">
        <f t="shared" si="230"/>
        <v>-7.0962299026632758</v>
      </c>
      <c r="AV104" s="18">
        <f t="shared" si="230"/>
        <v>6.7827116424652667</v>
      </c>
      <c r="AW104" s="18">
        <f t="shared" si="230"/>
        <v>2.8248999933496721</v>
      </c>
      <c r="AX104" s="18">
        <f t="shared" si="231"/>
        <v>3.3879832689219569</v>
      </c>
      <c r="AZ104" s="18">
        <f t="shared" si="232"/>
        <v>4.1275968753568426</v>
      </c>
      <c r="BA104" s="18">
        <f t="shared" si="233"/>
        <v>3.672116474479048</v>
      </c>
      <c r="BB104" s="18">
        <f t="shared" si="234"/>
        <v>6.4450345247873075</v>
      </c>
      <c r="BD104" t="str">
        <f t="shared" si="259"/>
        <v>81 Process, plant and machine operatives</v>
      </c>
      <c r="BE104" s="18">
        <f t="shared" si="235"/>
        <v>-0.39734593429667786</v>
      </c>
      <c r="BF104" s="18">
        <f t="shared" si="235"/>
        <v>-3.5046460875887919</v>
      </c>
      <c r="BG104" s="18">
        <f t="shared" si="235"/>
        <v>5.3602222589219428</v>
      </c>
      <c r="BH104" s="18">
        <f t="shared" si="235"/>
        <v>1.5591869010587622</v>
      </c>
      <c r="BI104" s="18">
        <f t="shared" si="236"/>
        <v>2.4041652135024627</v>
      </c>
      <c r="BK104" s="18">
        <f t="shared" si="237"/>
        <v>2.8107126371162972</v>
      </c>
      <c r="BL104" s="18">
        <f t="shared" si="238"/>
        <v>2.6859159200048888</v>
      </c>
      <c r="BM104" s="18">
        <f t="shared" si="239"/>
        <v>4.742579051804352</v>
      </c>
      <c r="BO104" t="str">
        <f t="shared" si="260"/>
        <v>81 Process, plant and machine operatives</v>
      </c>
      <c r="BP104" s="18">
        <f t="shared" si="240"/>
        <v>2.326522377099316</v>
      </c>
      <c r="BQ104" s="18">
        <f t="shared" si="240"/>
        <v>-17.809053122264661</v>
      </c>
      <c r="BR104" s="18">
        <f t="shared" si="240"/>
        <v>5.342037521227061</v>
      </c>
      <c r="BS104" s="18">
        <f t="shared" si="240"/>
        <v>3.0630609904047645E-4</v>
      </c>
      <c r="BT104" s="18">
        <f t="shared" si="241"/>
        <v>0.40153811475058809</v>
      </c>
      <c r="BV104" s="18">
        <f t="shared" si="242"/>
        <v>1.7500875498282165</v>
      </c>
      <c r="BW104" s="18">
        <f t="shared" si="243"/>
        <v>2.660782466018019</v>
      </c>
      <c r="BX104" s="18">
        <f t="shared" si="244"/>
        <v>3.9189173298520119</v>
      </c>
      <c r="BZ104" t="str">
        <f t="shared" si="261"/>
        <v>81 Process, plant and machine operatives</v>
      </c>
      <c r="CA104" s="18">
        <f t="shared" si="245"/>
        <v>-4.2255799694714717</v>
      </c>
      <c r="CB104" s="18">
        <f t="shared" si="245"/>
        <v>-13.168729010709212</v>
      </c>
      <c r="CC104" s="18">
        <f t="shared" si="245"/>
        <v>1.579705218031302</v>
      </c>
      <c r="CD104" s="18">
        <f t="shared" si="245"/>
        <v>-8.3999171645372517</v>
      </c>
      <c r="CE104" s="18">
        <f t="shared" si="246"/>
        <v>-5.7070229409042161</v>
      </c>
      <c r="CG104" s="18">
        <f t="shared" si="247"/>
        <v>-5.1873627092527519</v>
      </c>
      <c r="CH104" s="18">
        <f t="shared" si="248"/>
        <v>1.681678969111533</v>
      </c>
      <c r="CI104" s="18">
        <f t="shared" si="249"/>
        <v>-2.0405655954075397</v>
      </c>
      <c r="CK104" t="str">
        <f t="shared" si="262"/>
        <v>81 Process, plant and machine operatives</v>
      </c>
      <c r="CL104" s="18">
        <f t="shared" si="250"/>
        <v>-4.0789840260425532</v>
      </c>
      <c r="CM104" s="18">
        <f t="shared" si="250"/>
        <v>-19.400010482059816</v>
      </c>
      <c r="CN104" s="18">
        <f t="shared" si="250"/>
        <v>-9.2963322682307119</v>
      </c>
      <c r="CO104" s="18">
        <f t="shared" si="250"/>
        <v>-4.1534378215234753</v>
      </c>
      <c r="CP104" s="18">
        <f t="shared" si="251"/>
        <v>-6.8057667704562448</v>
      </c>
      <c r="CR104" s="18">
        <f t="shared" si="252"/>
        <v>-5.8993457229905459</v>
      </c>
      <c r="CS104" s="18">
        <f t="shared" si="253"/>
        <v>0.85117638698466447</v>
      </c>
      <c r="CT104" s="18">
        <f t="shared" si="254"/>
        <v>-4.0572154566711705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7.1047752905716743</v>
      </c>
      <c r="C105" s="18">
        <f t="shared" si="210"/>
        <v>-1.031525374610498</v>
      </c>
      <c r="D105" s="18">
        <f t="shared" si="210"/>
        <v>6.4551775566128233</v>
      </c>
      <c r="E105" s="18">
        <f t="shared" si="210"/>
        <v>3.4041739436242668</v>
      </c>
      <c r="F105" s="18">
        <f t="shared" si="211"/>
        <v>4.0625514031433996</v>
      </c>
      <c r="H105" s="18">
        <f t="shared" si="212"/>
        <v>4.4113335357867989</v>
      </c>
      <c r="I105" s="18">
        <f t="shared" si="213"/>
        <v>4.6786553892938176</v>
      </c>
      <c r="J105" s="18">
        <f t="shared" si="214"/>
        <v>7.3469331352432832</v>
      </c>
      <c r="L105" t="str">
        <f t="shared" si="255"/>
        <v>82 Transport and mobile machine drivers and operatives</v>
      </c>
      <c r="M105" s="18">
        <f t="shared" si="215"/>
        <v>8.6782185066354156</v>
      </c>
      <c r="N105" s="18">
        <f t="shared" si="215"/>
        <v>-0.41358107432184488</v>
      </c>
      <c r="O105" s="18">
        <f t="shared" si="215"/>
        <v>4.3180474914159106</v>
      </c>
      <c r="P105" s="18">
        <f t="shared" si="215"/>
        <v>3.404668920235987</v>
      </c>
      <c r="Q105" s="18">
        <f t="shared" si="216"/>
        <v>3.4456965025431829</v>
      </c>
      <c r="S105" s="18">
        <f t="shared" si="217"/>
        <v>3.7082363818971453</v>
      </c>
      <c r="T105" s="18">
        <f t="shared" si="218"/>
        <v>4.2919060809139653</v>
      </c>
      <c r="U105" s="18">
        <f t="shared" si="219"/>
        <v>6.5907283911959658</v>
      </c>
      <c r="W105" t="str">
        <f t="shared" si="256"/>
        <v>82 Transport and mobile machine drivers and operatives</v>
      </c>
      <c r="X105" s="18">
        <f t="shared" si="220"/>
        <v>6.5625432605206813</v>
      </c>
      <c r="Y105" s="18">
        <f t="shared" si="220"/>
        <v>-7.3656459391815314</v>
      </c>
      <c r="Z105" s="18">
        <f t="shared" si="220"/>
        <v>2.785466397224079</v>
      </c>
      <c r="AA105" s="18">
        <f t="shared" si="220"/>
        <v>3.0174463230796311</v>
      </c>
      <c r="AB105" s="18">
        <f t="shared" si="221"/>
        <v>2.2636176205990344</v>
      </c>
      <c r="AD105" s="18">
        <f t="shared" si="222"/>
        <v>2.940061565716956</v>
      </c>
      <c r="AE105" s="18">
        <f t="shared" si="223"/>
        <v>4.1561239038851783</v>
      </c>
      <c r="AF105" s="18">
        <f t="shared" si="224"/>
        <v>5.9698369713831356</v>
      </c>
      <c r="AH105" t="str">
        <f t="shared" si="257"/>
        <v>82 Transport and mobile machine drivers and operatives</v>
      </c>
      <c r="AI105" s="18">
        <f t="shared" si="225"/>
        <v>6.478787887067905</v>
      </c>
      <c r="AJ105" s="18">
        <f t="shared" si="225"/>
        <v>-10.263346120538952</v>
      </c>
      <c r="AK105" s="18">
        <f t="shared" si="225"/>
        <v>3.2790312246551823</v>
      </c>
      <c r="AL105" s="18">
        <f t="shared" si="225"/>
        <v>2.2905066802004104</v>
      </c>
      <c r="AM105" s="18">
        <f t="shared" si="226"/>
        <v>1.7622021728920023</v>
      </c>
      <c r="AO105" s="18">
        <f t="shared" si="227"/>
        <v>2.6189590799693629</v>
      </c>
      <c r="AP105" s="18">
        <f t="shared" si="228"/>
        <v>4.1626579302863176</v>
      </c>
      <c r="AQ105" s="18">
        <f t="shared" si="229"/>
        <v>5.7628414812072926</v>
      </c>
      <c r="AS105" t="str">
        <f t="shared" si="258"/>
        <v>82 Transport and mobile machine drivers and operatives</v>
      </c>
      <c r="AT105" s="18">
        <f t="shared" si="230"/>
        <v>5.2242473365240683</v>
      </c>
      <c r="AU105" s="18">
        <f t="shared" si="230"/>
        <v>-4.044867108335648</v>
      </c>
      <c r="AV105" s="18">
        <f t="shared" si="230"/>
        <v>2.606689795256778</v>
      </c>
      <c r="AW105" s="18">
        <f t="shared" si="230"/>
        <v>1.9162873208162345</v>
      </c>
      <c r="AX105" s="18">
        <f t="shared" si="231"/>
        <v>1.74753788046631</v>
      </c>
      <c r="AZ105" s="18">
        <f t="shared" si="232"/>
        <v>2.1459037667409087</v>
      </c>
      <c r="BA105" s="18">
        <f t="shared" si="233"/>
        <v>4.0633814627084819</v>
      </c>
      <c r="BB105" s="18">
        <f t="shared" si="234"/>
        <v>5.3730362362078843</v>
      </c>
      <c r="BD105" t="str">
        <f t="shared" si="259"/>
        <v>82 Transport and mobile machine drivers and operatives</v>
      </c>
      <c r="BE105" s="18">
        <f t="shared" si="235"/>
        <v>0.79291667041208047</v>
      </c>
      <c r="BF105" s="18">
        <f t="shared" si="235"/>
        <v>-4.3782384800073899</v>
      </c>
      <c r="BG105" s="18">
        <f t="shared" si="235"/>
        <v>2.0916929764809522</v>
      </c>
      <c r="BH105" s="18">
        <f t="shared" si="235"/>
        <v>1.238542527041453</v>
      </c>
      <c r="BI105" s="18">
        <f t="shared" si="236"/>
        <v>1.1429172316461234</v>
      </c>
      <c r="BK105" s="18">
        <f t="shared" si="237"/>
        <v>1.5221308836801173</v>
      </c>
      <c r="BL105" s="18">
        <f t="shared" si="238"/>
        <v>3.1087902557846103</v>
      </c>
      <c r="BM105" s="18">
        <f t="shared" si="239"/>
        <v>4.1381406246479457</v>
      </c>
      <c r="BO105" t="str">
        <f t="shared" si="260"/>
        <v>82 Transport and mobile machine drivers and operatives</v>
      </c>
      <c r="BP105" s="18">
        <f t="shared" si="240"/>
        <v>3.4955807959938578</v>
      </c>
      <c r="BQ105" s="18">
        <f t="shared" si="240"/>
        <v>-20.252032975220658</v>
      </c>
      <c r="BR105" s="18">
        <f t="shared" si="240"/>
        <v>1.5953302442760497</v>
      </c>
      <c r="BS105" s="18">
        <f t="shared" si="240"/>
        <v>-0.21983098326501249</v>
      </c>
      <c r="BT105" s="18">
        <f t="shared" si="241"/>
        <v>-1.0517382913823536</v>
      </c>
      <c r="BV105" s="18">
        <f t="shared" si="242"/>
        <v>0.38159042983396674</v>
      </c>
      <c r="BW105" s="18">
        <f t="shared" si="243"/>
        <v>3.052322468108648</v>
      </c>
      <c r="BX105" s="18">
        <f t="shared" si="244"/>
        <v>3.3052231363554618</v>
      </c>
      <c r="BZ105" t="str">
        <f t="shared" si="261"/>
        <v>82 Transport and mobile machine drivers and operatives</v>
      </c>
      <c r="CA105" s="18">
        <f t="shared" si="245"/>
        <v>-2.9812243320371912</v>
      </c>
      <c r="CB105" s="18">
        <f t="shared" si="245"/>
        <v>-20.360432351206036</v>
      </c>
      <c r="CC105" s="18">
        <f t="shared" si="245"/>
        <v>-0.30660086415295051</v>
      </c>
      <c r="CD105" s="18">
        <f t="shared" si="245"/>
        <v>-2.6603172358767191</v>
      </c>
      <c r="CE105" s="18">
        <f t="shared" si="246"/>
        <v>-3.1532589247761367</v>
      </c>
      <c r="CG105" s="18">
        <f t="shared" si="247"/>
        <v>-1.8819852731811748</v>
      </c>
      <c r="CH105" s="18">
        <f t="shared" si="248"/>
        <v>2.3160520688379593</v>
      </c>
      <c r="CI105" s="18">
        <f t="shared" si="249"/>
        <v>1.0049363797278943</v>
      </c>
      <c r="CK105" t="str">
        <f t="shared" si="262"/>
        <v>82 Transport and mobile machine drivers and operatives</v>
      </c>
      <c r="CL105" s="18">
        <f t="shared" si="250"/>
        <v>4.1090387880782675</v>
      </c>
      <c r="CM105" s="18">
        <f t="shared" si="250"/>
        <v>-18.235749278968928</v>
      </c>
      <c r="CN105" s="18">
        <f t="shared" si="250"/>
        <v>1.7010191021564314</v>
      </c>
      <c r="CO105" s="18">
        <f t="shared" si="250"/>
        <v>-2.2623257857085743</v>
      </c>
      <c r="CP105" s="18">
        <f t="shared" si="251"/>
        <v>-2.1382169798638606</v>
      </c>
      <c r="CR105" s="18">
        <f t="shared" si="252"/>
        <v>-0.95867652933119274</v>
      </c>
      <c r="CS105" s="18">
        <f t="shared" si="253"/>
        <v>2.1522881576312436</v>
      </c>
      <c r="CT105" s="18">
        <f t="shared" si="254"/>
        <v>1.4541401861718262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-4.5430197423323211</v>
      </c>
      <c r="C106" s="18">
        <f t="shared" si="210"/>
        <v>1.1136373021604085</v>
      </c>
      <c r="D106" s="18">
        <f t="shared" si="210"/>
        <v>-1.8740324325080437</v>
      </c>
      <c r="E106" s="18">
        <f t="shared" si="210"/>
        <v>1.5203137615181328</v>
      </c>
      <c r="F106" s="18">
        <f t="shared" si="211"/>
        <v>0.42195871073220648</v>
      </c>
      <c r="H106" s="18">
        <f t="shared" si="212"/>
        <v>0.3760153949990297</v>
      </c>
      <c r="I106" s="18">
        <f t="shared" si="213"/>
        <v>3.0527382255659541</v>
      </c>
      <c r="J106" s="18">
        <f t="shared" si="214"/>
        <v>3.3018957186644604</v>
      </c>
      <c r="L106" t="str">
        <f t="shared" si="255"/>
        <v>91 Elementary trades and related occupations</v>
      </c>
      <c r="M106" s="18">
        <f t="shared" si="215"/>
        <v>5.9130074403453303</v>
      </c>
      <c r="N106" s="18">
        <f t="shared" si="215"/>
        <v>-6.1492531659889105</v>
      </c>
      <c r="O106" s="18">
        <f t="shared" si="215"/>
        <v>0.68203073976884632</v>
      </c>
      <c r="P106" s="18">
        <f t="shared" si="215"/>
        <v>3.5366153601903649</v>
      </c>
      <c r="Q106" s="18">
        <f t="shared" si="216"/>
        <v>2.0078455494946912</v>
      </c>
      <c r="S106" s="18">
        <f t="shared" si="217"/>
        <v>2.5762059060427944</v>
      </c>
      <c r="T106" s="18">
        <f t="shared" si="218"/>
        <v>2.9854537152687044</v>
      </c>
      <c r="U106" s="18">
        <f t="shared" si="219"/>
        <v>4.7961556563894669</v>
      </c>
      <c r="W106" t="str">
        <f t="shared" si="256"/>
        <v>91 Elementary trades and related occupations</v>
      </c>
      <c r="X106" s="18">
        <f t="shared" si="220"/>
        <v>1.1649896694522655</v>
      </c>
      <c r="Y106" s="18">
        <f t="shared" si="220"/>
        <v>-9.9703408714319703</v>
      </c>
      <c r="Z106" s="18">
        <f t="shared" si="220"/>
        <v>-2.5805947127332973</v>
      </c>
      <c r="AA106" s="18">
        <f t="shared" si="220"/>
        <v>1.0375587902057282</v>
      </c>
      <c r="AB106" s="18">
        <f t="shared" si="221"/>
        <v>-0.82491329978910954</v>
      </c>
      <c r="AD106" s="18">
        <f t="shared" si="222"/>
        <v>-0.18318202925292626</v>
      </c>
      <c r="AE106" s="18">
        <f t="shared" si="223"/>
        <v>2.7867486967988686</v>
      </c>
      <c r="AF106" s="18">
        <f t="shared" si="224"/>
        <v>2.6626205423729177</v>
      </c>
      <c r="AH106" t="str">
        <f t="shared" si="257"/>
        <v>91 Elementary trades and related occupations</v>
      </c>
      <c r="AI106" s="18">
        <f t="shared" si="225"/>
        <v>2.0298198126678546</v>
      </c>
      <c r="AJ106" s="18">
        <f t="shared" si="225"/>
        <v>-9.9591702633987644</v>
      </c>
      <c r="AK106" s="18">
        <f t="shared" si="225"/>
        <v>-0.64453242232652697</v>
      </c>
      <c r="AL106" s="18">
        <f t="shared" si="225"/>
        <v>2.5979549638286414</v>
      </c>
      <c r="AM106" s="18">
        <f t="shared" si="226"/>
        <v>0.74803556399858362</v>
      </c>
      <c r="AO106" s="18">
        <f t="shared" si="227"/>
        <v>1.5055354993053216</v>
      </c>
      <c r="AP106" s="18">
        <f t="shared" si="228"/>
        <v>3.0704411756369066</v>
      </c>
      <c r="AQ106" s="18">
        <f t="shared" si="229"/>
        <v>4.0931120329059878</v>
      </c>
      <c r="AS106" t="str">
        <f t="shared" si="258"/>
        <v>91 Elementary trades and related occupations</v>
      </c>
      <c r="AT106" s="18">
        <f t="shared" si="230"/>
        <v>-0.80419678023068153</v>
      </c>
      <c r="AU106" s="18">
        <f t="shared" si="230"/>
        <v>6.8842619889713186</v>
      </c>
      <c r="AV106" s="18">
        <f t="shared" si="230"/>
        <v>-2.3376660710392905</v>
      </c>
      <c r="AW106" s="18">
        <f t="shared" si="230"/>
        <v>1.083888780912412</v>
      </c>
      <c r="AX106" s="18">
        <f t="shared" si="231"/>
        <v>0.35130899090316525</v>
      </c>
      <c r="AZ106" s="18">
        <f t="shared" si="232"/>
        <v>-6.9745430731904534E-2</v>
      </c>
      <c r="BA106" s="18">
        <f t="shared" si="233"/>
        <v>2.5311114231627352</v>
      </c>
      <c r="BB106" s="18">
        <f t="shared" si="234"/>
        <v>2.4820351113123307</v>
      </c>
      <c r="BD106" t="str">
        <f t="shared" si="259"/>
        <v>91 Elementary trades and related occupations</v>
      </c>
      <c r="BE106" s="18">
        <f t="shared" si="235"/>
        <v>-4.2296805105474844</v>
      </c>
      <c r="BF106" s="18">
        <f t="shared" si="235"/>
        <v>1.076426532628183</v>
      </c>
      <c r="BG106" s="18">
        <f t="shared" si="235"/>
        <v>-1.224496792938834</v>
      </c>
      <c r="BH106" s="18">
        <f t="shared" si="235"/>
        <v>1.5120528008027101</v>
      </c>
      <c r="BI106" s="18">
        <f t="shared" si="236"/>
        <v>0.62178441224240988</v>
      </c>
      <c r="BK106" s="18">
        <f t="shared" si="237"/>
        <v>0.59154774998706472</v>
      </c>
      <c r="BL106" s="18">
        <f t="shared" si="238"/>
        <v>1.9725940167255374</v>
      </c>
      <c r="BM106" s="18">
        <f t="shared" si="239"/>
        <v>2.4272553270523245</v>
      </c>
      <c r="BO106" t="str">
        <f t="shared" si="260"/>
        <v>91 Elementary trades and related occupations</v>
      </c>
      <c r="BP106" s="18">
        <f t="shared" si="240"/>
        <v>-1.9151702807187476</v>
      </c>
      <c r="BQ106" s="18">
        <f t="shared" si="240"/>
        <v>-12.974822741406044</v>
      </c>
      <c r="BR106" s="18">
        <f t="shared" si="240"/>
        <v>-3.401819559020447</v>
      </c>
      <c r="BS106" s="18">
        <f t="shared" si="240"/>
        <v>-0.67144348804831777</v>
      </c>
      <c r="BT106" s="18">
        <f t="shared" si="241"/>
        <v>-2.3433256551082415</v>
      </c>
      <c r="BV106" s="18">
        <f t="shared" si="242"/>
        <v>-1.5900378535974591</v>
      </c>
      <c r="BW106" s="18">
        <f t="shared" si="243"/>
        <v>1.7601189090140856</v>
      </c>
      <c r="BX106" s="18">
        <f t="shared" si="244"/>
        <v>0.54819044470280076</v>
      </c>
      <c r="BZ106" t="str">
        <f t="shared" si="261"/>
        <v>91 Elementary trades and related occupations</v>
      </c>
      <c r="CA106" s="18">
        <f t="shared" si="245"/>
        <v>-6.1615686866054116</v>
      </c>
      <c r="CB106" s="18">
        <f t="shared" si="245"/>
        <v>-12.715655679600257</v>
      </c>
      <c r="CC106" s="18">
        <f t="shared" si="245"/>
        <v>-4.3967301485757222</v>
      </c>
      <c r="CD106" s="18">
        <f t="shared" si="245"/>
        <v>-2.7877504745961956</v>
      </c>
      <c r="CE106" s="18">
        <f t="shared" si="246"/>
        <v>-3.9423680646357484</v>
      </c>
      <c r="CG106" s="18">
        <f t="shared" si="247"/>
        <v>-3.3270634942824784</v>
      </c>
      <c r="CH106" s="18">
        <f t="shared" si="248"/>
        <v>1.550997725053227</v>
      </c>
      <c r="CI106" s="18">
        <f t="shared" si="249"/>
        <v>-0.98774933553477107</v>
      </c>
      <c r="CK106" t="str">
        <f t="shared" si="262"/>
        <v>91 Elementary trades and related occupations</v>
      </c>
      <c r="CL106" s="18">
        <f t="shared" si="250"/>
        <v>-3.9942464177094128</v>
      </c>
      <c r="CM106" s="18">
        <f t="shared" si="250"/>
        <v>-5.6701282428515798</v>
      </c>
      <c r="CN106" s="18">
        <f t="shared" si="250"/>
        <v>-5.0800403073494653</v>
      </c>
      <c r="CO106" s="18">
        <f t="shared" si="250"/>
        <v>-2.2475836171713115</v>
      </c>
      <c r="CP106" s="18">
        <f t="shared" si="251"/>
        <v>-3.3572011040278515</v>
      </c>
      <c r="CR106" s="18">
        <f t="shared" si="252"/>
        <v>-3.2010047383829066</v>
      </c>
      <c r="CS106" s="18">
        <f t="shared" si="253"/>
        <v>1.2949133660162815</v>
      </c>
      <c r="CT106" s="18">
        <f t="shared" si="254"/>
        <v>-1.2605697824527251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4.5305643487809633</v>
      </c>
      <c r="C107" s="18">
        <f t="shared" si="210"/>
        <v>9.5276438902915253</v>
      </c>
      <c r="D107" s="18">
        <f t="shared" si="210"/>
        <v>4.2268424775402824</v>
      </c>
      <c r="E107" s="18">
        <f t="shared" si="210"/>
        <v>2.5642655760332866</v>
      </c>
      <c r="F107" s="18">
        <f t="shared" si="211"/>
        <v>3.5050167056330128</v>
      </c>
      <c r="H107" s="18">
        <f t="shared" si="212"/>
        <v>3.1154900518415962</v>
      </c>
      <c r="I107" s="18">
        <f t="shared" si="213"/>
        <v>3.8327715170051846</v>
      </c>
      <c r="J107" s="18">
        <f t="shared" si="214"/>
        <v>5.8385016724505023</v>
      </c>
      <c r="L107" t="str">
        <f t="shared" ref="L107" si="263">A107</f>
        <v>92 Elementary administration and service occupations</v>
      </c>
      <c r="M107" s="18">
        <f t="shared" si="215"/>
        <v>8.1042972813586864</v>
      </c>
      <c r="N107" s="18">
        <f t="shared" si="215"/>
        <v>10.549392612725406</v>
      </c>
      <c r="O107" s="18">
        <f t="shared" si="215"/>
        <v>5.6378176828590476</v>
      </c>
      <c r="P107" s="18">
        <f t="shared" si="215"/>
        <v>3.7998929728567887</v>
      </c>
      <c r="Q107" s="18">
        <f t="shared" si="216"/>
        <v>4.7825365683943355</v>
      </c>
      <c r="S107" s="18">
        <f t="shared" si="217"/>
        <v>4.4089538008576179</v>
      </c>
      <c r="T107" s="18">
        <f t="shared" si="218"/>
        <v>4.1655516576919016</v>
      </c>
      <c r="U107" s="18">
        <f t="shared" si="219"/>
        <v>6.9884627104123798</v>
      </c>
      <c r="W107" t="str">
        <f t="shared" ref="W107" si="264">A107</f>
        <v>92 Elementary administration and service occupations</v>
      </c>
      <c r="X107" s="18">
        <f t="shared" si="220"/>
        <v>5.6079069735442744</v>
      </c>
      <c r="Y107" s="18">
        <f t="shared" si="220"/>
        <v>0.4139234533369951</v>
      </c>
      <c r="Z107" s="18">
        <f t="shared" si="220"/>
        <v>3.70340014793753</v>
      </c>
      <c r="AA107" s="18">
        <f t="shared" si="220"/>
        <v>2.8138046694991203</v>
      </c>
      <c r="AB107" s="18">
        <f t="shared" si="221"/>
        <v>2.9389126482632477</v>
      </c>
      <c r="AD107" s="18">
        <f t="shared" si="222"/>
        <v>3.1094853369179276</v>
      </c>
      <c r="AE107" s="18">
        <f t="shared" si="223"/>
        <v>4.0862877554482147</v>
      </c>
      <c r="AF107" s="18">
        <f t="shared" si="224"/>
        <v>6.0292044456497829</v>
      </c>
      <c r="AH107" t="str">
        <f t="shared" ref="AH107" si="265">L107</f>
        <v>92 Elementary administration and service occupations</v>
      </c>
      <c r="AI107" s="18">
        <f t="shared" si="225"/>
        <v>5.8260937518216815</v>
      </c>
      <c r="AJ107" s="18">
        <f t="shared" si="225"/>
        <v>2.2145683390799586</v>
      </c>
      <c r="AK107" s="18">
        <f t="shared" si="225"/>
        <v>3.366343924123405</v>
      </c>
      <c r="AL107" s="18">
        <f t="shared" si="225"/>
        <v>2.8907361211462757</v>
      </c>
      <c r="AM107" s="18">
        <f t="shared" si="226"/>
        <v>2.9966756450541476</v>
      </c>
      <c r="AO107" s="18">
        <f t="shared" si="227"/>
        <v>3.0490284057744121</v>
      </c>
      <c r="AP107" s="18">
        <f t="shared" si="228"/>
        <v>3.9436143823649239</v>
      </c>
      <c r="AQ107" s="18">
        <f t="shared" si="229"/>
        <v>5.8778978728674769</v>
      </c>
      <c r="AS107" t="str">
        <f t="shared" ref="AS107" si="266">W107</f>
        <v>92 Elementary administration and service occupations</v>
      </c>
      <c r="AT107" s="18">
        <f t="shared" si="230"/>
        <v>4.4213060445701613</v>
      </c>
      <c r="AU107" s="18">
        <f t="shared" si="230"/>
        <v>5.8216319402810246</v>
      </c>
      <c r="AV107" s="18">
        <f t="shared" si="230"/>
        <v>3.1353503459756737</v>
      </c>
      <c r="AW107" s="18">
        <f t="shared" si="230"/>
        <v>2.7933073333014979</v>
      </c>
      <c r="AX107" s="18">
        <f t="shared" si="231"/>
        <v>3.0869728963121013</v>
      </c>
      <c r="AZ107" s="18">
        <f t="shared" si="232"/>
        <v>2.9071954438491643</v>
      </c>
      <c r="BA107" s="18">
        <f t="shared" si="233"/>
        <v>3.8726331449490115</v>
      </c>
      <c r="BB107" s="18">
        <f t="shared" si="234"/>
        <v>5.7256562805007016</v>
      </c>
      <c r="BD107" t="str">
        <f t="shared" ref="BD107" si="267">AH107</f>
        <v>92 Elementary administration and service occupations</v>
      </c>
      <c r="BE107" s="18">
        <f t="shared" si="235"/>
        <v>-2.2421897847402672</v>
      </c>
      <c r="BF107" s="18">
        <f t="shared" si="235"/>
        <v>2.4204061197663274</v>
      </c>
      <c r="BG107" s="18">
        <f t="shared" si="235"/>
        <v>-0.38194073239613546</v>
      </c>
      <c r="BH107" s="18">
        <f t="shared" si="235"/>
        <v>-0.23091207547714099</v>
      </c>
      <c r="BI107" s="18">
        <f t="shared" si="236"/>
        <v>-0.1145326300416305</v>
      </c>
      <c r="BK107" s="18">
        <f t="shared" si="237"/>
        <v>-0.28128038522111654</v>
      </c>
      <c r="BL107" s="18">
        <f t="shared" si="238"/>
        <v>2.7298358999466421</v>
      </c>
      <c r="BM107" s="18">
        <f t="shared" si="239"/>
        <v>2.5381814567094318</v>
      </c>
      <c r="BO107" t="str">
        <f t="shared" ref="BO107" si="268">AS107</f>
        <v>92 Elementary administration and service occupations</v>
      </c>
      <c r="BP107" s="18">
        <f t="shared" si="240"/>
        <v>-5.1820031652716203E-3</v>
      </c>
      <c r="BQ107" s="18">
        <f t="shared" si="240"/>
        <v>-9.8388121922390539</v>
      </c>
      <c r="BR107" s="18">
        <f t="shared" si="240"/>
        <v>1.044597419996296</v>
      </c>
      <c r="BS107" s="18">
        <f t="shared" si="240"/>
        <v>-1.1255892544206447</v>
      </c>
      <c r="BT107" s="18">
        <f t="shared" si="241"/>
        <v>-1.0247716705917065</v>
      </c>
      <c r="BV107" s="18">
        <f t="shared" si="242"/>
        <v>-0.40742267282268818</v>
      </c>
      <c r="BW107" s="18">
        <f t="shared" si="243"/>
        <v>2.6044896749629842</v>
      </c>
      <c r="BX107" s="18">
        <f t="shared" si="244"/>
        <v>2.3228472605185901</v>
      </c>
      <c r="BZ107" t="str">
        <f t="shared" ref="BZ107" si="269">BD107</f>
        <v>92 Elementary administration and service occupations</v>
      </c>
      <c r="CA107" s="18">
        <f t="shared" si="245"/>
        <v>-1.4298206611406461</v>
      </c>
      <c r="CB107" s="18">
        <f t="shared" si="245"/>
        <v>-14.899102354660066</v>
      </c>
      <c r="CC107" s="18">
        <f t="shared" si="245"/>
        <v>0.38067393855092391</v>
      </c>
      <c r="CD107" s="18">
        <f t="shared" si="245"/>
        <v>-3.9453228465153201</v>
      </c>
      <c r="CE107" s="18">
        <f t="shared" si="246"/>
        <v>-3.3480511918406397</v>
      </c>
      <c r="CG107" s="18">
        <f t="shared" si="247"/>
        <v>-2.5244457067481796</v>
      </c>
      <c r="CH107" s="18">
        <f t="shared" si="248"/>
        <v>2.0571109167817347</v>
      </c>
      <c r="CI107" s="18">
        <f t="shared" si="249"/>
        <v>0.25325355266556659</v>
      </c>
      <c r="CK107" t="str">
        <f t="shared" ref="CK107" si="270">BO107</f>
        <v>92 Elementary administration and service occupations</v>
      </c>
      <c r="CL107" s="18">
        <f t="shared" si="250"/>
        <v>-2.3629404406696364</v>
      </c>
      <c r="CM107" s="18">
        <f t="shared" si="250"/>
        <v>-13.854082197107353</v>
      </c>
      <c r="CN107" s="18">
        <f t="shared" si="250"/>
        <v>-4.45470584082247</v>
      </c>
      <c r="CO107" s="18">
        <f t="shared" si="250"/>
        <v>-2.2156755120923299</v>
      </c>
      <c r="CP107" s="18">
        <f t="shared" si="251"/>
        <v>-3.6867915356160186</v>
      </c>
      <c r="CR107" s="18">
        <f t="shared" si="252"/>
        <v>-2.9677890461164091</v>
      </c>
      <c r="CS107" s="18">
        <f t="shared" si="253"/>
        <v>1.1472745566243336</v>
      </c>
      <c r="CT107" s="18">
        <f t="shared" si="254"/>
        <v>-1.289977724357172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5.5234857242626889</v>
      </c>
      <c r="C109" s="26">
        <f>IF(AND(D$6-C$6 &lt;&gt; 0,C35&lt;&gt;0,D35&lt;&gt;0),(EXP(LN(D35/C35)/(D$6-C$6))-1)*100,0)</f>
        <v>8.3188679548082956</v>
      </c>
      <c r="D109" s="26">
        <f>IF(AND(E$6-D$6 &lt;&gt; 0,D35&lt;&gt;0,E35&lt;&gt;0),(EXP(LN(E35/D35)/(E$6-D$6))-1)*100,0)</f>
        <v>3.1365606387079081</v>
      </c>
      <c r="E109" s="26">
        <f>IF(AND(F$6-E$6 &lt;&gt; 0,E35&lt;&gt;0,F35&lt;&gt;0),(EXP(LN(F35/E35)/(F$6-E$6))-1)*100,0)</f>
        <v>2.585349966834527</v>
      </c>
      <c r="F109" s="26">
        <f>IF(AND(F$6-C$6 &lt;&gt; 0,C35&lt;&gt;0,F35&lt;&gt;0),(EXP(LN(F35/C35)/(F$6-C$6))-1)*100,0)</f>
        <v>3.1071538186271619</v>
      </c>
      <c r="H109" s="26">
        <f t="shared" ref="H109" si="271">IF($F$6-$D$6 &lt;&gt; 0,(EXP(LN(1+(H72/100))/($F$6-$D$6))-1)*100,0)</f>
        <v>2.7687587518412604</v>
      </c>
      <c r="I109" s="26">
        <f t="shared" ref="I109" si="272">IF(D35&gt;0,((1+(I35/D35))^(1/($F$6-$D$6))-1)*100,0)</f>
        <v>3.2485414428372827</v>
      </c>
      <c r="J109" s="26">
        <f t="shared" ref="J109" si="273">IF($F$6-$D$6 &lt;&gt; 0,(EXP(LN(1+(J72/100))/($F$6-$D$6))-1)*100,0)</f>
        <v>5.1424521244149535</v>
      </c>
      <c r="L109" s="24" t="str">
        <f>L35</f>
        <v>All occupations</v>
      </c>
      <c r="M109" s="26">
        <f>IF(AND(N$6-M$6 &lt;&gt; 0,M35&lt;&gt;0,N35&lt;&gt;0),(EXP(LN(N35/M35)/(N$6-M$6))-1)*100,0)</f>
        <v>5.7669055919160161</v>
      </c>
      <c r="N109" s="26">
        <f>IF(AND(O$6-N$6 &lt;&gt; 0,N35&lt;&gt;0,O35&lt;&gt;0),(EXP(LN(O35/N35)/(O$6-N$6))-1)*100,0)</f>
        <v>8.1582950085989925</v>
      </c>
      <c r="O109" s="26">
        <f>IF(AND(P$6-O$6 &lt;&gt; 0,O35&lt;&gt;0,P35&lt;&gt;0),(EXP(LN(P35/O35)/(P$6-O$6))-1)*100,0)</f>
        <v>3.1611829114869483</v>
      </c>
      <c r="P109" s="26">
        <f>IF(AND(Q$6-P$6 &lt;&gt; 0,P35&lt;&gt;0,Q35&lt;&gt;0),(EXP(LN(Q35/P35)/(Q$6-P$6))-1)*100,0)</f>
        <v>2.5630979037490009</v>
      </c>
      <c r="Q109" s="26">
        <f>IF(AND(Q$6-N$6 &lt;&gt; 0,N35&lt;&gt;0,Q35&lt;&gt;0),(EXP(LN(Q35/N35)/(Q$6-N$6))-1)*100,0)</f>
        <v>3.0913065597017342</v>
      </c>
      <c r="S109" s="26">
        <f t="shared" ref="S109" si="274">IF($F$6-$D$6 &lt;&gt; 0,(EXP(LN(1+(S72/100))/($F$6-$D$6))-1)*100,0)</f>
        <v>2.7620733052834412</v>
      </c>
      <c r="T109" s="26">
        <f t="shared" ref="T109" si="275">IF(O35&gt;0,((1+(T35/O35))^(1/($F$6-$D$6))-1)*100,0)</f>
        <v>3.3762891057472766</v>
      </c>
      <c r="U109" s="26">
        <f t="shared" ref="U109" si="276">IF($F$6-$D$6 &lt;&gt; 0,(EXP(LN(1+(U72/100))/($F$6-$D$6))-1)*100,0)</f>
        <v>5.2369097408946352</v>
      </c>
      <c r="W109" s="24" t="str">
        <f>W35</f>
        <v>All occupations</v>
      </c>
      <c r="X109" s="26">
        <f>IF(AND(Y$6-X$6 &lt;&gt; 0,X35&lt;&gt;0,Y35&lt;&gt;0),(EXP(LN(Y35/X35)/(Y$6-X$6))-1)*100,0)</f>
        <v>3.004934374576762</v>
      </c>
      <c r="Y109" s="26">
        <f>IF(AND(Z$6-Y$6 &lt;&gt; 0,Y35&lt;&gt;0,Z35&lt;&gt;0),(EXP(LN(Z35/Y35)/(Z$6-Y$6))-1)*100,0)</f>
        <v>-6.9813159658838053E-2</v>
      </c>
      <c r="Z109" s="26">
        <f>IF(AND(AA$6-Z$6 &lt;&gt; 0,Z35&lt;&gt;0,AA35&lt;&gt;0),(EXP(LN(AA35/Z35)/(AA$6-Z$6))-1)*100,0)</f>
        <v>1.5642177459162188</v>
      </c>
      <c r="AA109" s="26">
        <f>IF(AND(AB$6-AA$6 &lt;&gt; 0,AA35&lt;&gt;0,AB35&lt;&gt;0),(EXP(LN(AB35/AA35)/(AB$6-AA$6))-1)*100,0)</f>
        <v>1.5299036282155898</v>
      </c>
      <c r="AB109" s="26">
        <f>IF(AND(AB$6-Y$6 &lt;&gt; 0,Y35&lt;&gt;0,AB35&lt;&gt;0),(EXP(LN(AB35/Y35)/(AB$6-Y$6))-1)*100,0)</f>
        <v>1.4398865685537166</v>
      </c>
      <c r="AD109" s="26">
        <f t="shared" ref="AD109" si="277">IF($F$6-$D$6 &lt;&gt; 0,(EXP(LN(1+(AD72/100))/($F$6-$D$6))-1)*100,0)</f>
        <v>1.5413403791175506</v>
      </c>
      <c r="AE109" s="26">
        <f t="shared" ref="AE109" si="278">IF(Z35&gt;0,((1+(AE35/Z35))^(1/($F$6-$D$6))-1)*100,0)</f>
        <v>3.2166955472859193</v>
      </c>
      <c r="AF109" s="26">
        <f t="shared" ref="AF109" si="279">IF($F$6-$D$6 &lt;&gt; 0,(EXP(LN(1+(AF72/100))/($F$6-$D$6))-1)*100,0)</f>
        <v>4.2454211748724324</v>
      </c>
      <c r="AH109" s="24" t="str">
        <f>AH35</f>
        <v>All occupations</v>
      </c>
      <c r="AI109" s="26">
        <f>IF(AND(AJ$6-AI$6 &lt;&gt; 0,AI35&lt;&gt;0,AJ35&lt;&gt;0),(EXP(LN(AJ35/AI35)/(AJ$6-AI$6))-1)*100,0)</f>
        <v>1.441453949407645</v>
      </c>
      <c r="AJ109" s="26">
        <f>IF(AND(AK$6-AJ$6 &lt;&gt; 0,AJ35&lt;&gt;0,AK35&lt;&gt;0),(EXP(LN(AK35/AJ35)/(AK$6-AJ$6))-1)*100,0)</f>
        <v>-0.81274034166008979</v>
      </c>
      <c r="AK109" s="26">
        <f>IF(AND(AL$6-AK$6 &lt;&gt; 0,AK35&lt;&gt;0,AL35&lt;&gt;0),(EXP(LN(AL35/AK35)/(AL$6-AK$6))-1)*100,0)</f>
        <v>0.30908769134976311</v>
      </c>
      <c r="AL109" s="26">
        <f>IF(AND(AM$6-AL$6 &lt;&gt; 0,AL35&lt;&gt;0,AM35&lt;&gt;0),(EXP(LN(AM35/AL35)/(AM$6-AL$6))-1)*100,0)</f>
        <v>1.1922497917427721</v>
      </c>
      <c r="AM109" s="26">
        <f>IF(AND(AM$6-AJ$6 &lt;&gt; 0,AJ35&lt;&gt;0,AM35&lt;&gt;0),(EXP(LN(AM35/AJ35)/(AM$6-AJ$6))-1)*100,0)</f>
        <v>0.78928473037271907</v>
      </c>
      <c r="AO109" s="26">
        <f t="shared" ref="AO109" si="280">IF($F$6-$D$6 &lt;&gt; 0,(EXP(LN(1+(AO72/100))/($F$6-$D$6))-1)*100,0)</f>
        <v>0.89700181965741699</v>
      </c>
      <c r="AP109" s="26">
        <f t="shared" ref="AP109" si="281">IF(AK35&gt;0,((1+(AP35/AK35))^(1/($F$6-$D$6))-1)*100,0)</f>
        <v>3.0152727695319959</v>
      </c>
      <c r="AQ109" s="26">
        <f t="shared" ref="AQ109" si="282">IF($F$6-$D$6 &lt;&gt; 0,(EXP(LN(1+(AQ72/100))/($F$6-$D$6))-1)*100,0)</f>
        <v>3.6201999490884651</v>
      </c>
      <c r="AS109" s="24" t="str">
        <f>AS35</f>
        <v>All occupations</v>
      </c>
      <c r="AT109" s="26">
        <f>IF(AND(AU$6-AT$6 &lt;&gt; 0,AT35&lt;&gt;0,AU35&lt;&gt;0),(EXP(LN(AU35/AT35)/(AU$6-AT$6))-1)*100,0)</f>
        <v>2.6183550140067124</v>
      </c>
      <c r="AU109" s="26">
        <f>IF(AND(AV$6-AU$6 &lt;&gt; 0,AU35&lt;&gt;0,AV35&lt;&gt;0),(EXP(LN(AV35/AU35)/(AV$6-AU$6))-1)*100,0)</f>
        <v>0.60122136349158861</v>
      </c>
      <c r="AV109" s="26">
        <f>IF(AND(AW$6-AV$6 &lt;&gt; 0,AV35&lt;&gt;0,AW35&lt;&gt;0),(EXP(LN(AW35/AV35)/(AW$6-AV$6))-1)*100,0)</f>
        <v>0.73168273791570648</v>
      </c>
      <c r="AW109" s="26">
        <f>IF(AND(AX$6-AW$6 &lt;&gt; 0,AW35&lt;&gt;0,AX35&lt;&gt;0),(EXP(LN(AX35/AW35)/(AX$6-AW$6))-1)*100,0)</f>
        <v>1.4049756365975608</v>
      </c>
      <c r="AX109" s="26">
        <f>IF(AND(AX$6-AU$6 &lt;&gt; 0,AU35&lt;&gt;0,AX35&lt;&gt;0),(EXP(LN(AX35/AU35)/(AX$6-AU$6))-1)*100,0)</f>
        <v>1.1437721982285431</v>
      </c>
      <c r="AZ109" s="26">
        <f t="shared" ref="AZ109" si="283">IF($F$6-$D$6 &lt;&gt; 0,(EXP(LN(1+(AZ72/100))/($F$6-$D$6))-1)*100,0)</f>
        <v>1.1800461161193487</v>
      </c>
      <c r="BA109" s="26">
        <f t="shared" ref="BA109" si="284">IF(AV35&gt;0,((1+(BA35/AV35))^(1/($F$6-$D$6))-1)*100,0)</f>
        <v>3.0339217345868752</v>
      </c>
      <c r="BB109" s="26">
        <f t="shared" ref="BB109" si="285">IF($F$6-$D$6 &lt;&gt; 0,(EXP(LN(1+(BB72/100))/($F$6-$D$6))-1)*100,0)</f>
        <v>3.8331398047940723</v>
      </c>
      <c r="BD109" s="24" t="str">
        <f>BD35</f>
        <v>All occupations</v>
      </c>
      <c r="BE109" s="26">
        <f>IF(AND(BF$6-BE$6 &lt;&gt; 0,BE35&lt;&gt;0,BF35&lt;&gt;0),(EXP(LN(BF35/BE35)/(BF$6-BE$6))-1)*100,0)</f>
        <v>-0.8850861531381149</v>
      </c>
      <c r="BF109" s="26">
        <f>IF(AND(BG$6-BF$6 &lt;&gt; 0,BF35&lt;&gt;0,BG35&lt;&gt;0),(EXP(LN(BG35/BF35)/(BG$6-BF$6))-1)*100,0)</f>
        <v>4.4573149515531929</v>
      </c>
      <c r="BG109" s="26">
        <f>IF(AND(BH$6-BG$6 &lt;&gt; 0,BG35&lt;&gt;0,BH35&lt;&gt;0),(EXP(LN(BH35/BG35)/(BH$6-BG$6))-1)*100,0)</f>
        <v>-0.2161603680636448</v>
      </c>
      <c r="BH109" s="26">
        <f>IF(AND(BI$6-BH$6 &lt;&gt; 0,BH35&lt;&gt;0,BI35&lt;&gt;0),(EXP(LN(BI35/BH35)/(BI$6-BH$6))-1)*100,0)</f>
        <v>7.1614768977745769E-2</v>
      </c>
      <c r="BI109" s="26">
        <f>IF(AND(BI$6-BF$6 &lt;&gt; 0,BF35&lt;&gt;0,BI35&lt;&gt;0),(EXP(LN(BI35/BF35)/(BI$6-BF$6))-1)*100,0)</f>
        <v>0.2499840015014243</v>
      </c>
      <c r="BK109" s="26">
        <f t="shared" ref="BK109" si="286">IF($F$6-$D$6 &lt;&gt; 0,(EXP(LN(1+(BK72/100))/($F$6-$D$6))-1)*100,0)</f>
        <v>-2.4402374179244291E-2</v>
      </c>
      <c r="BL109" s="26">
        <f t="shared" ref="BL109" si="287">IF(BG35&gt;0,((1+(BL35/BG35))^(1/($F$6-$D$6))-1)*100,0)</f>
        <v>2.5198468108935668</v>
      </c>
      <c r="BM109" s="26">
        <f t="shared" ref="BM109" si="288">IF($F$6-$D$6 &lt;&gt; 0,(EXP(LN(1+(BM72/100))/($F$6-$D$6))-1)*100,0)</f>
        <v>2.5026325057512455</v>
      </c>
      <c r="BO109" s="24" t="str">
        <f>BO35</f>
        <v>All occupations</v>
      </c>
      <c r="BP109" s="26">
        <f>IF(AND(BQ$6-BP$6 &lt;&gt; 0,BP35&lt;&gt;0,BQ35&lt;&gt;0),(EXP(LN(BQ35/BP35)/(BQ$6-BP$6))-1)*100,0)</f>
        <v>-0.42525046054298077</v>
      </c>
      <c r="BQ109" s="26">
        <f>IF(AND(BR$6-BQ$6 &lt;&gt; 0,BQ35&lt;&gt;0,BR35&lt;&gt;0),(EXP(LN(BR35/BQ35)/(BR$6-BQ$6))-1)*100,0)</f>
        <v>-7.8851111684484332</v>
      </c>
      <c r="BR109" s="26">
        <f>IF(AND(BS$6-BR$6 &lt;&gt; 0,BR35&lt;&gt;0,BS35&lt;&gt;0),(EXP(LN(BS35/BR35)/(BS$6-BR$6))-1)*100,0)</f>
        <v>-0.28295778176851138</v>
      </c>
      <c r="BS109" s="26">
        <f>IF(AND(BT$6-BS$6 &lt;&gt; 0,BS35&lt;&gt;0,BT35&lt;&gt;0),(EXP(LN(BT35/BS35)/(BT$6-BS$6))-1)*100,0)</f>
        <v>-1.5736561473119082</v>
      </c>
      <c r="BT109" s="26">
        <f>IF(AND(BT$6-BQ$6 &lt;&gt; 0,BQ35&lt;&gt;0,BT35&lt;&gt;0),(EXP(LN(BT35/BQ35)/(BT$6-BQ$6))-1)*100,0)</f>
        <v>-1.5806156618738521</v>
      </c>
      <c r="BV109" s="26">
        <f t="shared" ref="BV109" si="289">IF($F$6-$D$6 &lt;&gt; 0,(EXP(LN(1+(BV72/100))/($F$6-$D$6))-1)*100,0)</f>
        <v>-1.1452903735736042</v>
      </c>
      <c r="BW109" s="26">
        <f t="shared" ref="BW109" si="290">IF(BR35&gt;0,((1+(BW35/BR35))^(1/($F$6-$D$6))-1)*100,0)</f>
        <v>2.3170554844126778</v>
      </c>
      <c r="BX109" s="26">
        <f t="shared" ref="BX109" si="291">IF($F$6-$D$6 &lt;&gt; 0,(EXP(LN(1+(BX72/100))/($F$6-$D$6))-1)*100,0)</f>
        <v>1.5059024608101712</v>
      </c>
      <c r="BZ109" s="24" t="str">
        <f>BZ35</f>
        <v>All occupations</v>
      </c>
      <c r="CA109" s="26">
        <f>IF(AND(CB$6-CA$6 &lt;&gt; 0,CA35&lt;&gt;0,CB35&lt;&gt;0),(EXP(LN(CB35/CA35)/(CB$6-CA$6))-1)*100,0)</f>
        <v>-2.4875552858262928</v>
      </c>
      <c r="CB109" s="26">
        <f>IF(AND(CC$6-CB$6 &lt;&gt; 0,CB35&lt;&gt;0,CC35&lt;&gt;0),(EXP(LN(CC35/CB35)/(CC$6-CB$6))-1)*100,0)</f>
        <v>-12.243902717919186</v>
      </c>
      <c r="CC109" s="26">
        <f>IF(AND(CD$6-CC$6 &lt;&gt; 0,CC35&lt;&gt;0,CD35&lt;&gt;0),(EXP(LN(CD35/CC35)/(CD$6-CC$6))-1)*100,0)</f>
        <v>-1.0808453363784554</v>
      </c>
      <c r="CD109" s="26">
        <f>IF(AND(CE$6-CD$6 &lt;&gt; 0,CD35&lt;&gt;0,CE35&lt;&gt;0),(EXP(LN(CE35/CD35)/(CE$6-CD$6))-1)*100,0)</f>
        <v>-3.8978958629333538</v>
      </c>
      <c r="CE109" s="26">
        <f>IF(AND(CE$6-CB$6 &lt;&gt; 0,CB35&lt;&gt;0,CE35&lt;&gt;0),(EXP(LN(CE35/CB35)/(CE$6-CB$6))-1)*100,0)</f>
        <v>-3.5753623514965471</v>
      </c>
      <c r="CG109" s="26">
        <f t="shared" ref="CG109" si="292">IF($F$6-$D$6 &lt;&gt; 0,(EXP(LN(1+(CG72/100))/($F$6-$D$6))-1)*100,0)</f>
        <v>-2.9679076259161108</v>
      </c>
      <c r="CH109" s="26">
        <f t="shared" ref="CH109" si="293">IF(CC35&gt;0,((1+(CH35/CC35))^(1/($F$6-$D$6))-1)*100,0)</f>
        <v>1.8971978436529646</v>
      </c>
      <c r="CI109" s="26">
        <f t="shared" ref="CI109" si="294">IF($F$6-$D$6 &lt;&gt; 0,(EXP(LN(1+(CI72/100))/($F$6-$D$6))-1)*100,0)</f>
        <v>-0.25748546743530332</v>
      </c>
      <c r="CK109" s="24" t="str">
        <f>CK35</f>
        <v>All occupations</v>
      </c>
      <c r="CL109" s="26">
        <f>IF(AND(CM$6-CL$6 &lt;&gt; 0,CL35&lt;&gt;0,CM35&lt;&gt;0),(EXP(LN(CM35/CL35)/(CM$6-CL$6))-1)*100,0)</f>
        <v>0.31074844163407889</v>
      </c>
      <c r="CM109" s="26">
        <f>IF(AND(CN$6-CM$6 &lt;&gt; 0,CM35&lt;&gt;0,CN35&lt;&gt;0),(EXP(LN(CN35/CM35)/(CN$6-CM$6))-1)*100,0)</f>
        <v>-11.727435018866583</v>
      </c>
      <c r="CN109" s="26">
        <f>IF(AND(CO$6-CN$6 &lt;&gt; 0,CN35&lt;&gt;0,CO35&lt;&gt;0),(EXP(LN(CO35/CN35)/(CO$6-CN$6))-1)*100,0)</f>
        <v>-0.68077802854259462</v>
      </c>
      <c r="CO109" s="26">
        <f>IF(AND(CP$6-CO$6 &lt;&gt; 0,CO35&lt;&gt;0,CP35&lt;&gt;0),(EXP(LN(CP35/CO35)/(CP$6-CO$6))-1)*100,0)</f>
        <v>-0.35787338379679179</v>
      </c>
      <c r="CP109" s="26">
        <f>IF(AND(CP$6-CM$6 &lt;&gt; 0,CM35&lt;&gt;0,CP35&lt;&gt;0),(EXP(LN(CP35/CM35)/(CP$6-CM$6))-1)*100,0)</f>
        <v>-1.2097952391546762</v>
      </c>
      <c r="CR109" s="26">
        <f t="shared" ref="CR109" si="295">IF($F$6-$D$6 &lt;&gt; 0,(EXP(LN(1+(CR72/100))/($F$6-$D$6))-1)*100,0)</f>
        <v>-0.46562474392973785</v>
      </c>
      <c r="CS109" s="26">
        <f t="shared" ref="CS109" si="296">IF(CN35&gt;0,((1+(CS35/CN35))^(1/($F$6-$D$6))-1)*100,0)</f>
        <v>1.6421580306646755</v>
      </c>
      <c r="CT109" s="26">
        <f t="shared" ref="CT109" si="297">IF($F$6-$D$6 &lt;&gt; 0,(EXP(LN(1+(CT72/100))/($F$6-$D$6))-1)*100,0)</f>
        <v>1.2741343604412592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Dorset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Dorset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Dorset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Dorset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Dorset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Dorset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Dorset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Dorset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Dorset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0.2286292827217985</v>
      </c>
      <c r="C119" s="27">
        <f t="shared" si="299"/>
        <v>0.16094794518305489</v>
      </c>
      <c r="D119" s="27">
        <f t="shared" si="299"/>
        <v>6.6455511729947014E-2</v>
      </c>
      <c r="E119" s="27">
        <f t="shared" si="299"/>
        <v>0.43315803552301646</v>
      </c>
      <c r="F119" s="27">
        <f t="shared" ref="F119:F144" si="300">F8-D8</f>
        <v>0.49961354725296347</v>
      </c>
      <c r="L119" t="str">
        <f>A119</f>
        <v>11 Corporate managers and directors</v>
      </c>
      <c r="M119" s="27">
        <f t="shared" ref="M119:P144" si="301">N8-M8</f>
        <v>2.3197905823455764</v>
      </c>
      <c r="N119" s="27">
        <f t="shared" si="301"/>
        <v>0.93641241902973427</v>
      </c>
      <c r="O119" s="27">
        <f t="shared" si="301"/>
        <v>0.37821358746206712</v>
      </c>
      <c r="P119" s="27">
        <f t="shared" si="301"/>
        <v>3.3004892740189788</v>
      </c>
      <c r="Q119" s="27">
        <f t="shared" ref="Q119:Q144" si="302">Q8-O8</f>
        <v>3.678702861481046</v>
      </c>
      <c r="W119" t="str">
        <f>A119</f>
        <v>11 Corporate managers and directors</v>
      </c>
      <c r="X119" s="27">
        <f t="shared" ref="X119:AA144" si="303">Y8-X8</f>
        <v>3.9478480079441276</v>
      </c>
      <c r="Y119" s="27">
        <f t="shared" si="303"/>
        <v>-0.36872787352441705</v>
      </c>
      <c r="Z119" s="27">
        <f t="shared" si="303"/>
        <v>-0.74957637749734474</v>
      </c>
      <c r="AA119" s="27">
        <f t="shared" si="303"/>
        <v>3.3181248586165388</v>
      </c>
      <c r="AB119" s="27">
        <f t="shared" ref="AB119:AB144" si="304">AB8-Z8</f>
        <v>2.5685484811191941</v>
      </c>
      <c r="AH119" t="str">
        <f>L119</f>
        <v>11 Corporate managers and directors</v>
      </c>
      <c r="AI119" s="27">
        <f t="shared" ref="AI119:AL144" si="305">AJ8-AI8</f>
        <v>0.68912193522134357</v>
      </c>
      <c r="AJ119" s="27">
        <f t="shared" si="305"/>
        <v>5.6334172953078188E-2</v>
      </c>
      <c r="AK119" s="27">
        <f t="shared" si="305"/>
        <v>-0.32392001012769445</v>
      </c>
      <c r="AL119" s="27">
        <f t="shared" si="305"/>
        <v>0.46791385819462405</v>
      </c>
      <c r="AM119" s="27">
        <f t="shared" ref="AM119:AM144" si="306">AM8-AK8</f>
        <v>0.14399384806692961</v>
      </c>
      <c r="AS119" t="str">
        <f>W119</f>
        <v>11 Corporate managers and directors</v>
      </c>
      <c r="AT119" s="27">
        <f t="shared" ref="AT119:AW144" si="307">AU8-AT8</f>
        <v>0.97837615546515089</v>
      </c>
      <c r="AU119" s="27">
        <f t="shared" si="307"/>
        <v>2.8375371910489555E-2</v>
      </c>
      <c r="AV119" s="27">
        <f t="shared" si="307"/>
        <v>-0.60042830637520783</v>
      </c>
      <c r="AW119" s="27">
        <f t="shared" si="307"/>
        <v>0.66351699298576428</v>
      </c>
      <c r="AX119" s="27">
        <f t="shared" ref="AX119:AX144" si="308">AX8-AV8</f>
        <v>6.3088686610556444E-2</v>
      </c>
      <c r="BD119" t="str">
        <f>AH119</f>
        <v>11 Corporate managers and directors</v>
      </c>
      <c r="BE119" s="27">
        <f t="shared" ref="BE119:BH144" si="309">BF8-BE8</f>
        <v>0.6346635546706878</v>
      </c>
      <c r="BF119" s="27">
        <f t="shared" si="309"/>
        <v>1.0649552349846747</v>
      </c>
      <c r="BG119" s="27">
        <f t="shared" si="309"/>
        <v>-1.6127370697276735</v>
      </c>
      <c r="BH119" s="27">
        <f t="shared" si="309"/>
        <v>0.73906602849603509</v>
      </c>
      <c r="BI119" s="27">
        <f t="shared" ref="BI119:BI144" si="310">BI8-BG8</f>
        <v>-0.87367104123163841</v>
      </c>
      <c r="BO119" t="str">
        <f>AS119</f>
        <v>11 Corporate managers and directors</v>
      </c>
      <c r="BP119" s="27">
        <f t="shared" ref="BP119:BS144" si="311">BQ8-BP8</f>
        <v>0.90549635206509116</v>
      </c>
      <c r="BQ119" s="27">
        <f t="shared" si="311"/>
        <v>-0.52394383517986931</v>
      </c>
      <c r="BR119" s="27">
        <f t="shared" si="311"/>
        <v>-1.1087738302947869</v>
      </c>
      <c r="BS119" s="27">
        <f t="shared" si="311"/>
        <v>-1.3350035110344836</v>
      </c>
      <c r="BT119" s="27">
        <f t="shared" ref="BT119:BT144" si="312">BT8-BR8</f>
        <v>-2.4437773413292705</v>
      </c>
      <c r="BZ119" t="str">
        <f>BD119</f>
        <v>11 Corporate managers and directors</v>
      </c>
      <c r="CA119" s="68">
        <f t="shared" ref="CA119:CD144" si="313">CB8-CA8</f>
        <v>0.1076441418953511</v>
      </c>
      <c r="CB119" s="68">
        <f t="shared" si="313"/>
        <v>-0.12592543722993987</v>
      </c>
      <c r="CC119" s="68">
        <f t="shared" si="313"/>
        <v>-0.17674060432797667</v>
      </c>
      <c r="CD119" s="68">
        <f t="shared" si="313"/>
        <v>-1.2937757168245296</v>
      </c>
      <c r="CE119" s="68">
        <f t="shared" ref="CE119:CE144" si="314">CE8-CC8</f>
        <v>-1.4705163211525063</v>
      </c>
      <c r="CK119" t="str">
        <f>BO119</f>
        <v>11 Corporate managers and directors</v>
      </c>
      <c r="CL119" s="68">
        <f t="shared" ref="CL119:CO144" si="315">CM8-CL8</f>
        <v>0.18947014058403244</v>
      </c>
      <c r="CM119" s="68">
        <f t="shared" si="315"/>
        <v>-8.1675733265997197E-2</v>
      </c>
      <c r="CN119" s="68">
        <f t="shared" si="315"/>
        <v>5.2526952639378344E-2</v>
      </c>
      <c r="CO119" s="68">
        <f t="shared" si="315"/>
        <v>0.29277247836685527</v>
      </c>
      <c r="CP119" s="68">
        <f t="shared" ref="CP119:CP144" si="316">CP8-CN8</f>
        <v>0.34529943100623361</v>
      </c>
    </row>
    <row r="120" spans="1:94" x14ac:dyDescent="0.2">
      <c r="A120" t="str">
        <f t="shared" si="298"/>
        <v>12 Other managers and proprietors</v>
      </c>
      <c r="B120" s="27">
        <f t="shared" si="299"/>
        <v>0.10572819049149257</v>
      </c>
      <c r="C120" s="27">
        <f t="shared" si="299"/>
        <v>4.7721476247378214E-3</v>
      </c>
      <c r="D120" s="27">
        <f t="shared" si="299"/>
        <v>0.17825647377649012</v>
      </c>
      <c r="E120" s="27">
        <f t="shared" si="299"/>
        <v>0.23838865622781846</v>
      </c>
      <c r="F120" s="27">
        <f t="shared" si="300"/>
        <v>0.41664513000430858</v>
      </c>
      <c r="L120" t="str">
        <f t="shared" ref="L120:L143" si="317">A120</f>
        <v>12 Other managers and proprietors</v>
      </c>
      <c r="M120" s="27">
        <f t="shared" si="301"/>
        <v>0.73517757474721046</v>
      </c>
      <c r="N120" s="27">
        <f t="shared" si="301"/>
        <v>0.29021685669185082</v>
      </c>
      <c r="O120" s="27">
        <f t="shared" si="301"/>
        <v>1.5200279790042113</v>
      </c>
      <c r="P120" s="27">
        <f t="shared" si="301"/>
        <v>2.153626091950323</v>
      </c>
      <c r="Q120" s="27">
        <f t="shared" si="302"/>
        <v>3.6736540709545342</v>
      </c>
      <c r="W120" t="str">
        <f t="shared" ref="W120:W143" si="318">A120</f>
        <v>12 Other managers and proprietors</v>
      </c>
      <c r="X120" s="27">
        <f t="shared" si="303"/>
        <v>0.94536285244061791</v>
      </c>
      <c r="Y120" s="27">
        <f t="shared" si="303"/>
        <v>-0.25770932410720615</v>
      </c>
      <c r="Z120" s="27">
        <f t="shared" si="303"/>
        <v>2.1640219807565195</v>
      </c>
      <c r="AA120" s="27">
        <f t="shared" si="303"/>
        <v>2.3163413387114922</v>
      </c>
      <c r="AB120" s="27">
        <f t="shared" si="304"/>
        <v>4.4803633194680117</v>
      </c>
      <c r="AH120" t="str">
        <f t="shared" ref="AH120:AH143" si="319">L120</f>
        <v>12 Other managers and proprietors</v>
      </c>
      <c r="AI120" s="27">
        <f t="shared" si="305"/>
        <v>0.3404785602095759</v>
      </c>
      <c r="AJ120" s="27">
        <f t="shared" si="305"/>
        <v>4.6278099808081841E-2</v>
      </c>
      <c r="AK120" s="27">
        <f t="shared" si="305"/>
        <v>0.54170994191173882</v>
      </c>
      <c r="AL120" s="27">
        <f t="shared" si="305"/>
        <v>0.69162986469506205</v>
      </c>
      <c r="AM120" s="27">
        <f t="shared" si="306"/>
        <v>1.2333398066068009</v>
      </c>
      <c r="AS120" t="str">
        <f t="shared" ref="AS120:AS143" si="320">W120</f>
        <v>12 Other managers and proprietors</v>
      </c>
      <c r="AT120" s="27">
        <f t="shared" si="307"/>
        <v>0.24516013883759413</v>
      </c>
      <c r="AU120" s="27">
        <f t="shared" si="307"/>
        <v>-2.0736491596030859E-2</v>
      </c>
      <c r="AV120" s="27">
        <f t="shared" si="307"/>
        <v>0.62599149317822089</v>
      </c>
      <c r="AW120" s="27">
        <f t="shared" si="307"/>
        <v>0.60514294289847426</v>
      </c>
      <c r="AX120" s="27">
        <f t="shared" si="308"/>
        <v>1.2311344360766951</v>
      </c>
      <c r="BD120" t="str">
        <f t="shared" ref="BD120:BD143" si="321">AH120</f>
        <v>12 Other managers and proprietors</v>
      </c>
      <c r="BE120" s="27">
        <f t="shared" si="309"/>
        <v>-0.44738745848668859</v>
      </c>
      <c r="BF120" s="27">
        <f t="shared" si="309"/>
        <v>0.30991692222229084</v>
      </c>
      <c r="BG120" s="27">
        <f t="shared" si="309"/>
        <v>0.74915216536766671</v>
      </c>
      <c r="BH120" s="27">
        <f t="shared" si="309"/>
        <v>0.42550755058723588</v>
      </c>
      <c r="BI120" s="27">
        <f t="shared" si="310"/>
        <v>1.1746597159549026</v>
      </c>
      <c r="BO120" t="str">
        <f t="shared" ref="BO120:BO143" si="322">AS120</f>
        <v>12 Other managers and proprietors</v>
      </c>
      <c r="BP120" s="27">
        <f t="shared" si="311"/>
        <v>2.8146298078229215E-2</v>
      </c>
      <c r="BQ120" s="27">
        <f t="shared" si="311"/>
        <v>-0.25993244497181944</v>
      </c>
      <c r="BR120" s="27">
        <f t="shared" si="311"/>
        <v>1.1420179213944666</v>
      </c>
      <c r="BS120" s="27">
        <f t="shared" si="311"/>
        <v>-0.10069410310561278</v>
      </c>
      <c r="BT120" s="27">
        <f t="shared" si="312"/>
        <v>1.0413238182888538</v>
      </c>
      <c r="BZ120" t="str">
        <f t="shared" ref="BZ120:BZ143" si="323">BD120</f>
        <v>12 Other managers and proprietors</v>
      </c>
      <c r="CA120" s="68">
        <f t="shared" si="313"/>
        <v>-0.24646375346765925</v>
      </c>
      <c r="CB120" s="68">
        <f t="shared" si="313"/>
        <v>-0.39712552523233535</v>
      </c>
      <c r="CC120" s="68">
        <f t="shared" si="313"/>
        <v>0.4546043579414718</v>
      </c>
      <c r="CD120" s="68">
        <f t="shared" si="313"/>
        <v>-0.69394605362081485</v>
      </c>
      <c r="CE120" s="68">
        <f t="shared" si="314"/>
        <v>-0.23934169567934305</v>
      </c>
      <c r="CK120" t="str">
        <f t="shared" ref="CK120:CK143" si="324">BO120</f>
        <v>12 Other managers and proprietors</v>
      </c>
      <c r="CL120" s="68">
        <f t="shared" si="315"/>
        <v>4.3386811099057843E-2</v>
      </c>
      <c r="CM120" s="68">
        <f t="shared" si="315"/>
        <v>-0.12260496397531306</v>
      </c>
      <c r="CN120" s="68">
        <f t="shared" si="315"/>
        <v>0.39190727065693554</v>
      </c>
      <c r="CO120" s="68">
        <f t="shared" si="315"/>
        <v>0.40908808966324606</v>
      </c>
      <c r="CP120" s="68">
        <f t="shared" si="316"/>
        <v>0.80099536032018159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0.58654497554432927</v>
      </c>
      <c r="C121" s="27">
        <f t="shared" si="299"/>
        <v>0.22611807601496858</v>
      </c>
      <c r="D121" s="27">
        <f t="shared" si="299"/>
        <v>0.42353807026989365</v>
      </c>
      <c r="E121" s="27">
        <f t="shared" si="299"/>
        <v>0.9192418146843675</v>
      </c>
      <c r="F121" s="27">
        <f t="shared" si="300"/>
        <v>1.3427798849542611</v>
      </c>
      <c r="L121" t="str">
        <f t="shared" si="317"/>
        <v>21 Science, research, engineering and technology professionals</v>
      </c>
      <c r="M121" s="27">
        <f t="shared" si="301"/>
        <v>2.4527439531783806</v>
      </c>
      <c r="N121" s="27">
        <f t="shared" si="301"/>
        <v>1.705676093828508</v>
      </c>
      <c r="O121" s="27">
        <f t="shared" si="301"/>
        <v>2.5245735288128408</v>
      </c>
      <c r="P121" s="27">
        <f t="shared" si="301"/>
        <v>5.0777894331724518</v>
      </c>
      <c r="Q121" s="27">
        <f t="shared" si="302"/>
        <v>7.6023629619852926</v>
      </c>
      <c r="W121" t="str">
        <f t="shared" si="318"/>
        <v>21 Science, research, engineering and technology professionals</v>
      </c>
      <c r="X121" s="27">
        <f t="shared" si="303"/>
        <v>1.7113172042999452</v>
      </c>
      <c r="Y121" s="27">
        <f t="shared" si="303"/>
        <v>-7.9345626930901858E-2</v>
      </c>
      <c r="Z121" s="27">
        <f t="shared" si="303"/>
        <v>1.0124094730514841</v>
      </c>
      <c r="AA121" s="27">
        <f t="shared" si="303"/>
        <v>1.327796928474875</v>
      </c>
      <c r="AB121" s="27">
        <f t="shared" si="304"/>
        <v>2.3402064015263591</v>
      </c>
      <c r="AH121" t="str">
        <f t="shared" si="319"/>
        <v>21 Science, research, engineering and technology professionals</v>
      </c>
      <c r="AI121" s="27">
        <f t="shared" si="305"/>
        <v>0.21185414931910795</v>
      </c>
      <c r="AJ121" s="27">
        <f t="shared" si="305"/>
        <v>7.4335139300708786E-2</v>
      </c>
      <c r="AK121" s="27">
        <f t="shared" si="305"/>
        <v>0.15704522787381325</v>
      </c>
      <c r="AL121" s="27">
        <f t="shared" si="305"/>
        <v>0.35147006818321991</v>
      </c>
      <c r="AM121" s="27">
        <f t="shared" si="306"/>
        <v>0.50851529605703316</v>
      </c>
      <c r="AS121" t="str">
        <f t="shared" si="320"/>
        <v>21 Science, research, engineering and technology professionals</v>
      </c>
      <c r="AT121" s="27">
        <f t="shared" si="307"/>
        <v>0.32686858166861388</v>
      </c>
      <c r="AU121" s="27">
        <f t="shared" si="307"/>
        <v>-2.5275627767362252E-2</v>
      </c>
      <c r="AV121" s="27">
        <f t="shared" si="307"/>
        <v>-0.26115005023515536</v>
      </c>
      <c r="AW121" s="27">
        <f t="shared" si="307"/>
        <v>-1.0025413021677032E-2</v>
      </c>
      <c r="AX121" s="27">
        <f t="shared" si="308"/>
        <v>-0.27117546325683239</v>
      </c>
      <c r="BD121" t="str">
        <f t="shared" si="321"/>
        <v>21 Science, research, engineering and technology professionals</v>
      </c>
      <c r="BE121" s="27">
        <f t="shared" si="309"/>
        <v>-0.29157571257826831</v>
      </c>
      <c r="BF121" s="27">
        <f t="shared" si="309"/>
        <v>0.55920288400145424</v>
      </c>
      <c r="BG121" s="27">
        <f t="shared" si="309"/>
        <v>-0.61966065879102494</v>
      </c>
      <c r="BH121" s="27">
        <f t="shared" si="309"/>
        <v>-0.28228193607767693</v>
      </c>
      <c r="BI121" s="27">
        <f t="shared" si="310"/>
        <v>-0.90194259486870187</v>
      </c>
      <c r="BO121" t="str">
        <f t="shared" si="322"/>
        <v>21 Science, research, engineering and technology professionals</v>
      </c>
      <c r="BP121" s="27">
        <f t="shared" si="311"/>
        <v>0.2248555871442548</v>
      </c>
      <c r="BQ121" s="27">
        <f t="shared" si="311"/>
        <v>-0.17532727747164856</v>
      </c>
      <c r="BR121" s="27">
        <f t="shared" si="311"/>
        <v>8.0989964752218313E-3</v>
      </c>
      <c r="BS121" s="27">
        <f t="shared" si="311"/>
        <v>-0.47332642237469713</v>
      </c>
      <c r="BT121" s="27">
        <f t="shared" si="312"/>
        <v>-0.4652274258994753</v>
      </c>
      <c r="BZ121" t="str">
        <f t="shared" si="323"/>
        <v>21 Science, research, engineering and technology professionals</v>
      </c>
      <c r="CA121" s="68">
        <f t="shared" si="313"/>
        <v>-0.18444582335098092</v>
      </c>
      <c r="CB121" s="68">
        <f t="shared" si="313"/>
        <v>-0.12810072393365868</v>
      </c>
      <c r="CC121" s="68">
        <f t="shared" si="313"/>
        <v>0.19035866322822859</v>
      </c>
      <c r="CD121" s="68">
        <f t="shared" si="313"/>
        <v>-0.84482732041140496</v>
      </c>
      <c r="CE121" s="68">
        <f t="shared" si="314"/>
        <v>-0.65446865718317637</v>
      </c>
      <c r="CK121" t="str">
        <f t="shared" si="324"/>
        <v>21 Science, research, engineering and technology professionals</v>
      </c>
      <c r="CL121" s="68">
        <f t="shared" si="315"/>
        <v>0.15876785008412519</v>
      </c>
      <c r="CM121" s="68">
        <f t="shared" si="315"/>
        <v>-6.2025276734197776E-3</v>
      </c>
      <c r="CN121" s="68">
        <f t="shared" si="315"/>
        <v>0.31289007118529921</v>
      </c>
      <c r="CO121" s="68">
        <f t="shared" si="315"/>
        <v>0.4984126317491494</v>
      </c>
      <c r="CP121" s="68">
        <f t="shared" si="316"/>
        <v>0.81130270293444862</v>
      </c>
    </row>
    <row r="122" spans="1:94" x14ac:dyDescent="0.2">
      <c r="A122" t="str">
        <f t="shared" si="298"/>
        <v>22 Health professionals</v>
      </c>
      <c r="B122" s="27">
        <f t="shared" si="299"/>
        <v>0.53490906801139748</v>
      </c>
      <c r="C122" s="27">
        <f t="shared" si="299"/>
        <v>5.9395003766942622E-2</v>
      </c>
      <c r="D122" s="27">
        <f t="shared" si="299"/>
        <v>0.47263999903207887</v>
      </c>
      <c r="E122" s="27">
        <f t="shared" si="299"/>
        <v>0.70937535150277409</v>
      </c>
      <c r="F122" s="27">
        <f t="shared" si="300"/>
        <v>1.182015350534853</v>
      </c>
      <c r="L122" t="str">
        <f t="shared" si="317"/>
        <v>22 Health professionals</v>
      </c>
      <c r="M122" s="27">
        <f t="shared" si="301"/>
        <v>1.7720991545022935</v>
      </c>
      <c r="N122" s="27">
        <f t="shared" si="301"/>
        <v>0.22430357143474478</v>
      </c>
      <c r="O122" s="27">
        <f t="shared" si="301"/>
        <v>1.3343149601317075</v>
      </c>
      <c r="P122" s="27">
        <f t="shared" si="301"/>
        <v>1.8360242008556735</v>
      </c>
      <c r="Q122" s="27">
        <f t="shared" si="302"/>
        <v>3.170339160987381</v>
      </c>
      <c r="W122" t="str">
        <f t="shared" si="318"/>
        <v>22 Health professionals</v>
      </c>
      <c r="X122" s="27">
        <f t="shared" si="303"/>
        <v>2.4782098327532012</v>
      </c>
      <c r="Y122" s="27">
        <f t="shared" si="303"/>
        <v>-0.44211157496171793</v>
      </c>
      <c r="Z122" s="27">
        <f t="shared" si="303"/>
        <v>1.6074537077606177</v>
      </c>
      <c r="AA122" s="27">
        <f t="shared" si="303"/>
        <v>2.0368260355092929</v>
      </c>
      <c r="AB122" s="27">
        <f t="shared" si="304"/>
        <v>3.6442797432699106</v>
      </c>
      <c r="AH122" t="str">
        <f t="shared" si="319"/>
        <v>22 Health professionals</v>
      </c>
      <c r="AI122" s="27">
        <f t="shared" si="305"/>
        <v>-0.81453837356711123</v>
      </c>
      <c r="AJ122" s="27">
        <f t="shared" si="305"/>
        <v>-0.6191359564513661</v>
      </c>
      <c r="AK122" s="27">
        <f t="shared" si="305"/>
        <v>-1.502444544585356</v>
      </c>
      <c r="AL122" s="27">
        <f t="shared" si="305"/>
        <v>-1.5046269870332121</v>
      </c>
      <c r="AM122" s="27">
        <f t="shared" si="306"/>
        <v>-3.0070715316185681</v>
      </c>
      <c r="AS122" t="str">
        <f t="shared" si="320"/>
        <v>22 Health professionals</v>
      </c>
      <c r="AT122" s="27">
        <f t="shared" si="307"/>
        <v>0.14247591732118836</v>
      </c>
      <c r="AU122" s="27">
        <f t="shared" si="307"/>
        <v>8.9233391630051839E-2</v>
      </c>
      <c r="AV122" s="27">
        <f t="shared" si="307"/>
        <v>4.7960296222758214E-2</v>
      </c>
      <c r="AW122" s="27">
        <f t="shared" si="307"/>
        <v>0.10817761151009209</v>
      </c>
      <c r="AX122" s="27">
        <f t="shared" si="308"/>
        <v>0.1561379077328503</v>
      </c>
      <c r="BD122" t="str">
        <f t="shared" si="321"/>
        <v>22 Health professionals</v>
      </c>
      <c r="BE122" s="27">
        <f t="shared" si="309"/>
        <v>0.56150289768515238</v>
      </c>
      <c r="BF122" s="27">
        <f t="shared" si="309"/>
        <v>0.23703491668238774</v>
      </c>
      <c r="BG122" s="27">
        <f t="shared" si="309"/>
        <v>0.23405031644425245</v>
      </c>
      <c r="BH122" s="27">
        <f t="shared" si="309"/>
        <v>0.40947190995359506</v>
      </c>
      <c r="BI122" s="27">
        <f t="shared" si="310"/>
        <v>0.64352222639784751</v>
      </c>
      <c r="BO122" t="str">
        <f t="shared" si="322"/>
        <v>22 Health professionals</v>
      </c>
      <c r="BP122" s="27">
        <f t="shared" si="311"/>
        <v>0.25235874793703061</v>
      </c>
      <c r="BQ122" s="27">
        <f t="shared" si="311"/>
        <v>-2.4421093454691345E-2</v>
      </c>
      <c r="BR122" s="27">
        <f t="shared" si="311"/>
        <v>4.5321095212937035E-2</v>
      </c>
      <c r="BS122" s="27">
        <f t="shared" si="311"/>
        <v>-0.44827159036365871</v>
      </c>
      <c r="BT122" s="27">
        <f t="shared" si="312"/>
        <v>-0.40295049515072168</v>
      </c>
      <c r="BZ122" t="str">
        <f t="shared" si="323"/>
        <v>22 Health professionals</v>
      </c>
      <c r="CA122" s="68">
        <f t="shared" si="313"/>
        <v>0.23841982170546361</v>
      </c>
      <c r="CB122" s="68">
        <f t="shared" si="313"/>
        <v>-0.26383731899566243</v>
      </c>
      <c r="CC122" s="68">
        <f t="shared" si="313"/>
        <v>9.2725569501859839E-2</v>
      </c>
      <c r="CD122" s="68">
        <f t="shared" si="313"/>
        <v>-0.45047344556454127</v>
      </c>
      <c r="CE122" s="68">
        <f t="shared" si="314"/>
        <v>-0.35774787606268144</v>
      </c>
      <c r="CK122" t="str">
        <f t="shared" si="324"/>
        <v>22 Health professionals</v>
      </c>
      <c r="CL122" s="68">
        <f t="shared" si="315"/>
        <v>6.9873749586726236E-2</v>
      </c>
      <c r="CM122" s="68">
        <f t="shared" si="315"/>
        <v>3.0280078166908808E-3</v>
      </c>
      <c r="CN122" s="68">
        <f t="shared" si="315"/>
        <v>0.14393746632651522</v>
      </c>
      <c r="CO122" s="68">
        <f t="shared" si="315"/>
        <v>0.33444424148962182</v>
      </c>
      <c r="CP122" s="68">
        <f t="shared" si="316"/>
        <v>0.47838170781613704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0.35135439741489449</v>
      </c>
      <c r="C123" s="27">
        <f t="shared" si="299"/>
        <v>0.13295400937681245</v>
      </c>
      <c r="D123" s="27">
        <f t="shared" si="299"/>
        <v>0.3846023715306286</v>
      </c>
      <c r="E123" s="27">
        <f t="shared" si="299"/>
        <v>0.6638201260444343</v>
      </c>
      <c r="F123" s="27">
        <f t="shared" si="300"/>
        <v>1.0484224975750629</v>
      </c>
      <c r="L123" t="str">
        <f t="shared" si="317"/>
        <v>23 Teaching and other educational professionals</v>
      </c>
      <c r="M123" s="27">
        <f t="shared" si="301"/>
        <v>2.3022457852068481</v>
      </c>
      <c r="N123" s="27">
        <f t="shared" si="301"/>
        <v>0.29044184139630502</v>
      </c>
      <c r="O123" s="27">
        <f t="shared" si="301"/>
        <v>2.0525248503959332</v>
      </c>
      <c r="P123" s="27">
        <f t="shared" si="301"/>
        <v>3.2740732558912029</v>
      </c>
      <c r="Q123" s="27">
        <f t="shared" si="302"/>
        <v>5.3265981062871361</v>
      </c>
      <c r="W123" t="str">
        <f t="shared" si="318"/>
        <v>23 Teaching and other educational professionals</v>
      </c>
      <c r="X123" s="27">
        <f t="shared" si="303"/>
        <v>-0.72910013957172026</v>
      </c>
      <c r="Y123" s="27">
        <f t="shared" si="303"/>
        <v>-0.30324340236343161</v>
      </c>
      <c r="Z123" s="27">
        <f t="shared" si="303"/>
        <v>-0.88939236468936045</v>
      </c>
      <c r="AA123" s="27">
        <f t="shared" si="303"/>
        <v>-0.89428715447762741</v>
      </c>
      <c r="AB123" s="27">
        <f t="shared" si="304"/>
        <v>-1.7836795191669879</v>
      </c>
      <c r="AH123" t="str">
        <f t="shared" si="319"/>
        <v>23 Teaching and other educational professionals</v>
      </c>
      <c r="AI123" s="27">
        <f t="shared" si="305"/>
        <v>-0.52881751489826634</v>
      </c>
      <c r="AJ123" s="27">
        <f t="shared" si="305"/>
        <v>-0.1057423022616768</v>
      </c>
      <c r="AK123" s="27">
        <f t="shared" si="305"/>
        <v>-0.21078667529020823</v>
      </c>
      <c r="AL123" s="27">
        <f t="shared" si="305"/>
        <v>2.1896927064789851E-2</v>
      </c>
      <c r="AM123" s="27">
        <f t="shared" si="306"/>
        <v>-0.18888974822541837</v>
      </c>
      <c r="AS123" t="str">
        <f t="shared" si="320"/>
        <v>23 Teaching and other educational professionals</v>
      </c>
      <c r="AT123" s="27">
        <f t="shared" si="307"/>
        <v>1.9623411527757706E-3</v>
      </c>
      <c r="AU123" s="27">
        <f t="shared" si="307"/>
        <v>1.385510525509126E-2</v>
      </c>
      <c r="AV123" s="27">
        <f t="shared" si="307"/>
        <v>-5.2150745064425852E-2</v>
      </c>
      <c r="AW123" s="27">
        <f t="shared" si="307"/>
        <v>-1.9975515172254321E-2</v>
      </c>
      <c r="AX123" s="27">
        <f t="shared" si="308"/>
        <v>-7.2126260236680173E-2</v>
      </c>
      <c r="BD123" t="str">
        <f t="shared" si="321"/>
        <v>23 Teaching and other educational professionals</v>
      </c>
      <c r="BE123" s="27">
        <f t="shared" si="309"/>
        <v>-7.7576586525655467E-2</v>
      </c>
      <c r="BF123" s="27">
        <f t="shared" si="309"/>
        <v>0.16663284960018454</v>
      </c>
      <c r="BG123" s="27">
        <f t="shared" si="309"/>
        <v>7.1361831825219824E-2</v>
      </c>
      <c r="BH123" s="27">
        <f t="shared" si="309"/>
        <v>0.3072881384997419</v>
      </c>
      <c r="BI123" s="27">
        <f t="shared" si="310"/>
        <v>0.37864997032496173</v>
      </c>
      <c r="BO123" t="str">
        <f t="shared" si="322"/>
        <v>23 Teaching and other educational professionals</v>
      </c>
      <c r="BP123" s="27">
        <f t="shared" si="311"/>
        <v>-5.7259675833810419E-2</v>
      </c>
      <c r="BQ123" s="27">
        <f t="shared" si="311"/>
        <v>1.2014710845152488E-2</v>
      </c>
      <c r="BR123" s="27">
        <f t="shared" si="311"/>
        <v>-1.6359753685187606E-2</v>
      </c>
      <c r="BS123" s="27">
        <f t="shared" si="311"/>
        <v>-6.9443594282017962E-2</v>
      </c>
      <c r="BT123" s="27">
        <f t="shared" si="312"/>
        <v>-8.5803347967205568E-2</v>
      </c>
      <c r="BZ123" t="str">
        <f t="shared" si="323"/>
        <v>23 Teaching and other educational professionals</v>
      </c>
      <c r="CA123" s="68">
        <f t="shared" si="313"/>
        <v>-2.6758539796461367E-2</v>
      </c>
      <c r="CB123" s="68">
        <f t="shared" si="313"/>
        <v>-3.8503309616231385E-2</v>
      </c>
      <c r="CC123" s="68">
        <f t="shared" si="313"/>
        <v>9.2805804545438519E-2</v>
      </c>
      <c r="CD123" s="68">
        <f t="shared" si="313"/>
        <v>-6.105330198643899E-2</v>
      </c>
      <c r="CE123" s="68">
        <f t="shared" si="314"/>
        <v>3.1752502558999529E-2</v>
      </c>
      <c r="CK123" t="str">
        <f t="shared" si="324"/>
        <v>23 Teaching and other educational professionals</v>
      </c>
      <c r="CL123" s="68">
        <f t="shared" si="315"/>
        <v>3.4177198034637396E-2</v>
      </c>
      <c r="CM123" s="68">
        <f t="shared" si="315"/>
        <v>1.3480128354957543E-2</v>
      </c>
      <c r="CN123" s="68">
        <f t="shared" si="315"/>
        <v>6.2706329884094247E-2</v>
      </c>
      <c r="CO123" s="68">
        <f t="shared" si="315"/>
        <v>5.508560222712125E-2</v>
      </c>
      <c r="CP123" s="68">
        <f t="shared" si="316"/>
        <v>0.1177919321112155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0.23540554338690922</v>
      </c>
      <c r="C124" s="27">
        <f t="shared" si="299"/>
        <v>0.17852449540438675</v>
      </c>
      <c r="D124" s="27">
        <f t="shared" si="299"/>
        <v>0.32605093082527081</v>
      </c>
      <c r="E124" s="27">
        <f t="shared" si="299"/>
        <v>0.56130903378948882</v>
      </c>
      <c r="F124" s="27">
        <f t="shared" si="300"/>
        <v>0.88735996461475963</v>
      </c>
      <c r="L124" t="str">
        <f t="shared" si="317"/>
        <v>24 Business, media and public service professionals</v>
      </c>
      <c r="M124" s="27">
        <f t="shared" si="301"/>
        <v>3.2361786901483729</v>
      </c>
      <c r="N124" s="27">
        <f t="shared" si="301"/>
        <v>1.3679595934497808</v>
      </c>
      <c r="O124" s="27">
        <f t="shared" si="301"/>
        <v>2.9890238771626532</v>
      </c>
      <c r="P124" s="27">
        <f t="shared" si="301"/>
        <v>4.6935322224954774</v>
      </c>
      <c r="Q124" s="27">
        <f t="shared" si="302"/>
        <v>7.6825560996581306</v>
      </c>
      <c r="W124" t="str">
        <f t="shared" si="318"/>
        <v>24 Business, media and public service professionals</v>
      </c>
      <c r="X124" s="27">
        <f t="shared" si="303"/>
        <v>2.7817978049909584</v>
      </c>
      <c r="Y124" s="27">
        <f t="shared" si="303"/>
        <v>1.0102381551501267</v>
      </c>
      <c r="Z124" s="27">
        <f t="shared" si="303"/>
        <v>2.5434598191974622</v>
      </c>
      <c r="AA124" s="27">
        <f t="shared" si="303"/>
        <v>2.7279934614808354</v>
      </c>
      <c r="AB124" s="27">
        <f t="shared" si="304"/>
        <v>5.2714532806782977</v>
      </c>
      <c r="AH124" t="str">
        <f t="shared" si="319"/>
        <v>24 Business, media and public service professionals</v>
      </c>
      <c r="AI124" s="27">
        <f t="shared" si="305"/>
        <v>3.3228810249989138E-2</v>
      </c>
      <c r="AJ124" s="27">
        <f t="shared" si="305"/>
        <v>0.12505470894572968</v>
      </c>
      <c r="AK124" s="27">
        <f t="shared" si="305"/>
        <v>-4.25015132289146E-2</v>
      </c>
      <c r="AL124" s="27">
        <f t="shared" si="305"/>
        <v>0.17959350309210853</v>
      </c>
      <c r="AM124" s="27">
        <f t="shared" si="306"/>
        <v>0.13709198986319393</v>
      </c>
      <c r="AS124" t="str">
        <f t="shared" si="320"/>
        <v>24 Business, media and public service professionals</v>
      </c>
      <c r="AT124" s="27">
        <f t="shared" si="307"/>
        <v>0.34064756602570645</v>
      </c>
      <c r="AU124" s="27">
        <f t="shared" si="307"/>
        <v>0.18264689226620145</v>
      </c>
      <c r="AV124" s="27">
        <f t="shared" si="307"/>
        <v>0.34135145415540036</v>
      </c>
      <c r="AW124" s="27">
        <f t="shared" si="307"/>
        <v>0.52077438112401797</v>
      </c>
      <c r="AX124" s="27">
        <f t="shared" si="308"/>
        <v>0.86212583527941833</v>
      </c>
      <c r="BD124" t="str">
        <f t="shared" si="321"/>
        <v>24 Business, media and public service professionals</v>
      </c>
      <c r="BE124" s="27">
        <f t="shared" si="309"/>
        <v>0.2639316703890433</v>
      </c>
      <c r="BF124" s="27">
        <f t="shared" si="309"/>
        <v>1.0260500570074234</v>
      </c>
      <c r="BG124" s="27">
        <f t="shared" si="309"/>
        <v>0.71255973738137612</v>
      </c>
      <c r="BH124" s="27">
        <f t="shared" si="309"/>
        <v>0.6675914469087374</v>
      </c>
      <c r="BI124" s="27">
        <f t="shared" si="310"/>
        <v>1.3801511842901135</v>
      </c>
      <c r="BO124" t="str">
        <f t="shared" si="322"/>
        <v>24 Business, media and public service professionals</v>
      </c>
      <c r="BP124" s="27">
        <f t="shared" si="311"/>
        <v>0.32038380052231918</v>
      </c>
      <c r="BQ124" s="27">
        <f t="shared" si="311"/>
        <v>-3.402302422313852E-2</v>
      </c>
      <c r="BR124" s="27">
        <f t="shared" si="311"/>
        <v>0.20549346293580406</v>
      </c>
      <c r="BS124" s="27">
        <f t="shared" si="311"/>
        <v>-0.67638329733355729</v>
      </c>
      <c r="BT124" s="27">
        <f t="shared" si="312"/>
        <v>-0.47088983439775323</v>
      </c>
      <c r="BZ124" t="str">
        <f t="shared" si="323"/>
        <v>24 Business, media and public service professionals</v>
      </c>
      <c r="CA124" s="68">
        <f t="shared" si="313"/>
        <v>6.7426967923377656E-2</v>
      </c>
      <c r="CB124" s="68">
        <f t="shared" si="313"/>
        <v>-5.9940771403659276E-2</v>
      </c>
      <c r="CC124" s="68">
        <f t="shared" si="313"/>
        <v>0.16233696083591997</v>
      </c>
      <c r="CD124" s="68">
        <f t="shared" si="313"/>
        <v>-0.93803771169888184</v>
      </c>
      <c r="CE124" s="68">
        <f t="shared" si="314"/>
        <v>-0.77570075086296186</v>
      </c>
      <c r="CK124" t="str">
        <f t="shared" si="324"/>
        <v>24 Business, media and public service professionals</v>
      </c>
      <c r="CL124" s="68">
        <f t="shared" si="315"/>
        <v>0.13485912539804978</v>
      </c>
      <c r="CM124" s="68">
        <f t="shared" si="315"/>
        <v>1.6304342037730346E-2</v>
      </c>
      <c r="CN124" s="68">
        <f t="shared" si="315"/>
        <v>0.2315711864233343</v>
      </c>
      <c r="CO124" s="68">
        <f t="shared" si="315"/>
        <v>0.42082062677736709</v>
      </c>
      <c r="CP124" s="68">
        <f t="shared" si="316"/>
        <v>0.65239181320070139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0.10452433167566658</v>
      </c>
      <c r="C125" s="27">
        <f t="shared" si="299"/>
        <v>5.0869177419187672E-2</v>
      </c>
      <c r="D125" s="27">
        <f t="shared" si="299"/>
        <v>2.8686504085643827E-2</v>
      </c>
      <c r="E125" s="27">
        <f t="shared" si="299"/>
        <v>0.18641333674204208</v>
      </c>
      <c r="F125" s="27">
        <f t="shared" si="300"/>
        <v>0.21509984082768591</v>
      </c>
      <c r="L125" t="str">
        <f t="shared" si="317"/>
        <v>31 Science, engineering and technology associate professionals</v>
      </c>
      <c r="M125" s="27">
        <f t="shared" si="301"/>
        <v>0.44436012780506129</v>
      </c>
      <c r="N125" s="27">
        <f t="shared" si="301"/>
        <v>0.36959937211102623</v>
      </c>
      <c r="O125" s="27">
        <f t="shared" si="301"/>
        <v>-8.1020070079808715E-2</v>
      </c>
      <c r="P125" s="27">
        <f t="shared" si="301"/>
        <v>0.62096626511393183</v>
      </c>
      <c r="Q125" s="27">
        <f t="shared" si="302"/>
        <v>0.53994619503412311</v>
      </c>
      <c r="W125" t="str">
        <f t="shared" si="318"/>
        <v>31 Science, engineering and technology associate professionals</v>
      </c>
      <c r="X125" s="27">
        <f t="shared" si="303"/>
        <v>0.73747474528176271</v>
      </c>
      <c r="Y125" s="27">
        <f t="shared" si="303"/>
        <v>0.172228631890321</v>
      </c>
      <c r="Z125" s="27">
        <f t="shared" si="303"/>
        <v>-0.3880596168106818</v>
      </c>
      <c r="AA125" s="27">
        <f t="shared" si="303"/>
        <v>0.48136443237880044</v>
      </c>
      <c r="AB125" s="27">
        <f t="shared" si="304"/>
        <v>9.3304815568118649E-2</v>
      </c>
      <c r="AH125" t="str">
        <f t="shared" si="319"/>
        <v>31 Science, engineering and technology associate professionals</v>
      </c>
      <c r="AI125" s="27">
        <f t="shared" si="305"/>
        <v>0.12857815114157867</v>
      </c>
      <c r="AJ125" s="27">
        <f t="shared" si="305"/>
        <v>8.1721466008672139E-2</v>
      </c>
      <c r="AK125" s="27">
        <f t="shared" si="305"/>
        <v>5.8741087453939578E-3</v>
      </c>
      <c r="AL125" s="27">
        <f t="shared" si="305"/>
        <v>0.24189457282506988</v>
      </c>
      <c r="AM125" s="27">
        <f t="shared" si="306"/>
        <v>0.24776868157046383</v>
      </c>
      <c r="AS125" t="str">
        <f t="shared" si="320"/>
        <v>31 Science, engineering and technology associate professionals</v>
      </c>
      <c r="AT125" s="27">
        <f t="shared" si="307"/>
        <v>0.1643583279140397</v>
      </c>
      <c r="AU125" s="27">
        <f t="shared" si="307"/>
        <v>7.7872244172970451E-2</v>
      </c>
      <c r="AV125" s="27">
        <f t="shared" si="307"/>
        <v>-0.31561580920860477</v>
      </c>
      <c r="AW125" s="27">
        <f t="shared" si="307"/>
        <v>9.5520490475808906E-4</v>
      </c>
      <c r="AX125" s="27">
        <f t="shared" si="308"/>
        <v>-0.31466060430384668</v>
      </c>
      <c r="BD125" t="str">
        <f t="shared" si="321"/>
        <v>31 Science, engineering and technology associate professionals</v>
      </c>
      <c r="BE125" s="27">
        <f t="shared" si="309"/>
        <v>-0.14614530622726063</v>
      </c>
      <c r="BF125" s="27">
        <f t="shared" si="309"/>
        <v>0.38946014026515208</v>
      </c>
      <c r="BG125" s="27">
        <f t="shared" si="309"/>
        <v>-0.7002095501184451</v>
      </c>
      <c r="BH125" s="27">
        <f t="shared" si="309"/>
        <v>-0.45333949160691489</v>
      </c>
      <c r="BI125" s="27">
        <f t="shared" si="310"/>
        <v>-1.15354904172536</v>
      </c>
      <c r="BO125" t="str">
        <f t="shared" si="322"/>
        <v>31 Science, engineering and technology associate professionals</v>
      </c>
      <c r="BP125" s="27">
        <f t="shared" si="311"/>
        <v>0.2046472947570972</v>
      </c>
      <c r="BQ125" s="27">
        <f t="shared" si="311"/>
        <v>4.2194085989682328E-2</v>
      </c>
      <c r="BR125" s="27">
        <f t="shared" si="311"/>
        <v>-0.28192911591819092</v>
      </c>
      <c r="BS125" s="27">
        <f t="shared" si="311"/>
        <v>-0.1154124880110432</v>
      </c>
      <c r="BT125" s="27">
        <f t="shared" si="312"/>
        <v>-0.39734160392923412</v>
      </c>
      <c r="BZ125" t="str">
        <f t="shared" si="323"/>
        <v>31 Science, engineering and technology associate professionals</v>
      </c>
      <c r="CA125" s="68">
        <f t="shared" si="313"/>
        <v>1.0747403144262924E-2</v>
      </c>
      <c r="CB125" s="68">
        <f t="shared" si="313"/>
        <v>6.4127628118932689E-2</v>
      </c>
      <c r="CC125" s="68">
        <f t="shared" si="313"/>
        <v>-0.15243270738065529</v>
      </c>
      <c r="CD125" s="68">
        <f t="shared" si="313"/>
        <v>-0.23533720740372144</v>
      </c>
      <c r="CE125" s="68">
        <f t="shared" si="314"/>
        <v>-0.38776991478437672</v>
      </c>
      <c r="CK125" t="str">
        <f t="shared" si="324"/>
        <v>31 Science, engineering and technology associate professionals</v>
      </c>
      <c r="CL125" s="68">
        <f t="shared" si="315"/>
        <v>8.5665030476304221E-2</v>
      </c>
      <c r="CM125" s="68">
        <f t="shared" si="315"/>
        <v>5.5845649257837693E-2</v>
      </c>
      <c r="CN125" s="68">
        <f t="shared" si="315"/>
        <v>0.10644569133530007</v>
      </c>
      <c r="CO125" s="68">
        <f t="shared" si="315"/>
        <v>0.34703920230965823</v>
      </c>
      <c r="CP125" s="68">
        <f t="shared" si="316"/>
        <v>0.45348489364495831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1.6092171782319996E-2</v>
      </c>
      <c r="C126" s="27">
        <f t="shared" si="299"/>
        <v>-1.8635671405029253E-3</v>
      </c>
      <c r="D126" s="27">
        <f t="shared" si="299"/>
        <v>2.2094637193081593E-2</v>
      </c>
      <c r="E126" s="27">
        <f t="shared" si="299"/>
        <v>3.8606055285665283E-2</v>
      </c>
      <c r="F126" s="27">
        <f t="shared" si="300"/>
        <v>6.0700692478746876E-2</v>
      </c>
      <c r="L126" t="str">
        <f t="shared" si="317"/>
        <v>32 Health and social care associate professionals</v>
      </c>
      <c r="M126" s="27">
        <f t="shared" si="301"/>
        <v>0.43880852244146551</v>
      </c>
      <c r="N126" s="27">
        <f t="shared" si="301"/>
        <v>6.8684998749148907E-2</v>
      </c>
      <c r="O126" s="27">
        <f t="shared" si="301"/>
        <v>0.33935099601807051</v>
      </c>
      <c r="P126" s="27">
        <f t="shared" si="301"/>
        <v>0.6791775189545568</v>
      </c>
      <c r="Q126" s="27">
        <f t="shared" si="302"/>
        <v>1.0185285149726273</v>
      </c>
      <c r="W126" t="str">
        <f t="shared" si="318"/>
        <v>32 Health and social care associate professionals</v>
      </c>
      <c r="X126" s="27">
        <f t="shared" si="303"/>
        <v>0.83665352191417641</v>
      </c>
      <c r="Y126" s="27">
        <f t="shared" si="303"/>
        <v>-2.7793362427892099E-2</v>
      </c>
      <c r="Z126" s="27">
        <f t="shared" si="303"/>
        <v>0.53080568472236322</v>
      </c>
      <c r="AA126" s="27">
        <f t="shared" si="303"/>
        <v>1.1018104281973482</v>
      </c>
      <c r="AB126" s="27">
        <f t="shared" si="304"/>
        <v>1.6326161129197114</v>
      </c>
      <c r="AH126" t="str">
        <f t="shared" si="319"/>
        <v>32 Health and social care associate professionals</v>
      </c>
      <c r="AI126" s="27">
        <f t="shared" si="305"/>
        <v>-0.22492091813482418</v>
      </c>
      <c r="AJ126" s="27">
        <f t="shared" si="305"/>
        <v>-0.15131219773589955</v>
      </c>
      <c r="AK126" s="27">
        <f t="shared" si="305"/>
        <v>-0.56620728017738209</v>
      </c>
      <c r="AL126" s="27">
        <f t="shared" si="305"/>
        <v>-0.60643333707402713</v>
      </c>
      <c r="AM126" s="27">
        <f t="shared" si="306"/>
        <v>-1.1726406172514092</v>
      </c>
      <c r="AS126" t="str">
        <f t="shared" si="320"/>
        <v>32 Health and social care associate professionals</v>
      </c>
      <c r="AT126" s="27">
        <f t="shared" si="307"/>
        <v>8.6597132164705992E-2</v>
      </c>
      <c r="AU126" s="27">
        <f t="shared" si="307"/>
        <v>7.4572028693451031E-2</v>
      </c>
      <c r="AV126" s="27">
        <f t="shared" si="307"/>
        <v>-2.1878424548997355E-2</v>
      </c>
      <c r="AW126" s="27">
        <f t="shared" si="307"/>
        <v>9.1253664922905764E-2</v>
      </c>
      <c r="AX126" s="27">
        <f t="shared" si="308"/>
        <v>6.9375240373908409E-2</v>
      </c>
      <c r="BD126" t="str">
        <f t="shared" si="321"/>
        <v>32 Health and social care associate professionals</v>
      </c>
      <c r="BE126" s="27">
        <f t="shared" si="309"/>
        <v>0.35133005615017643</v>
      </c>
      <c r="BF126" s="27">
        <f t="shared" si="309"/>
        <v>0.2280575021510387</v>
      </c>
      <c r="BG126" s="27">
        <f t="shared" si="309"/>
        <v>-1.0860534053817261E-2</v>
      </c>
      <c r="BH126" s="27">
        <f t="shared" si="309"/>
        <v>0.4844016750012976</v>
      </c>
      <c r="BI126" s="27">
        <f t="shared" si="310"/>
        <v>0.47354114094748034</v>
      </c>
      <c r="BO126" t="str">
        <f t="shared" si="322"/>
        <v>32 Health and social care associate professionals</v>
      </c>
      <c r="BP126" s="27">
        <f t="shared" si="311"/>
        <v>0.11395985981898105</v>
      </c>
      <c r="BQ126" s="27">
        <f t="shared" si="311"/>
        <v>-7.0086903272190693E-3</v>
      </c>
      <c r="BR126" s="27">
        <f t="shared" si="311"/>
        <v>-7.8630656537293842E-2</v>
      </c>
      <c r="BS126" s="27">
        <f t="shared" si="311"/>
        <v>-0.25999040771873938</v>
      </c>
      <c r="BT126" s="27">
        <f t="shared" si="312"/>
        <v>-0.33862106425603322</v>
      </c>
      <c r="BZ126" t="str">
        <f t="shared" si="323"/>
        <v>32 Health and social care associate professionals</v>
      </c>
      <c r="CA126" s="68">
        <f t="shared" si="313"/>
        <v>-4.5212718931337714E-2</v>
      </c>
      <c r="CB126" s="68">
        <f t="shared" si="313"/>
        <v>-9.8958048954105982E-2</v>
      </c>
      <c r="CC126" s="68">
        <f t="shared" si="313"/>
        <v>-3.5089409137558869E-2</v>
      </c>
      <c r="CD126" s="68">
        <f t="shared" si="313"/>
        <v>-0.18302349542790525</v>
      </c>
      <c r="CE126" s="68">
        <f t="shared" si="314"/>
        <v>-0.21811290456546412</v>
      </c>
      <c r="CK126" t="str">
        <f t="shared" si="324"/>
        <v>32 Health and social care associate professionals</v>
      </c>
      <c r="CL126" s="68">
        <f t="shared" si="315"/>
        <v>2.3605190356274453E-2</v>
      </c>
      <c r="CM126" s="68">
        <f t="shared" si="315"/>
        <v>4.8274598237960376E-3</v>
      </c>
      <c r="CN126" s="68">
        <f t="shared" si="315"/>
        <v>5.2874066552355534E-2</v>
      </c>
      <c r="CO126" s="68">
        <f t="shared" si="315"/>
        <v>0.15149036604985652</v>
      </c>
      <c r="CP126" s="68">
        <f t="shared" si="316"/>
        <v>0.20436443260221204</v>
      </c>
    </row>
    <row r="127" spans="1:94" x14ac:dyDescent="0.2">
      <c r="A127" t="str">
        <f t="shared" si="298"/>
        <v>33 Protective service occupations</v>
      </c>
      <c r="B127" s="27">
        <f t="shared" si="299"/>
        <v>1.1791782054476271E-3</v>
      </c>
      <c r="C127" s="27">
        <f t="shared" si="299"/>
        <v>5.4230145196692073E-3</v>
      </c>
      <c r="D127" s="27">
        <f t="shared" si="299"/>
        <v>1.6327474856186373E-2</v>
      </c>
      <c r="E127" s="27">
        <f t="shared" si="299"/>
        <v>2.8904095810585693E-2</v>
      </c>
      <c r="F127" s="27">
        <f t="shared" si="300"/>
        <v>4.5231570666772067E-2</v>
      </c>
      <c r="L127" t="str">
        <f t="shared" si="317"/>
        <v>33 Protective service occupations</v>
      </c>
      <c r="M127" s="27">
        <f t="shared" si="301"/>
        <v>7.4290230399159163E-2</v>
      </c>
      <c r="N127" s="27">
        <f t="shared" si="301"/>
        <v>0.15170891943129394</v>
      </c>
      <c r="O127" s="27">
        <f t="shared" si="301"/>
        <v>0.27591701815034919</v>
      </c>
      <c r="P127" s="27">
        <f t="shared" si="301"/>
        <v>0.57266859555556082</v>
      </c>
      <c r="Q127" s="27">
        <f t="shared" si="302"/>
        <v>0.84858561370591001</v>
      </c>
      <c r="W127" t="str">
        <f t="shared" si="318"/>
        <v>33 Protective service occupations</v>
      </c>
      <c r="X127" s="27">
        <f t="shared" si="303"/>
        <v>0.28779453027227886</v>
      </c>
      <c r="Y127" s="27">
        <f t="shared" si="303"/>
        <v>0.27052915248730081</v>
      </c>
      <c r="Z127" s="27">
        <f t="shared" si="303"/>
        <v>0.85491034311526937</v>
      </c>
      <c r="AA127" s="27">
        <f t="shared" si="303"/>
        <v>1.454411696194752</v>
      </c>
      <c r="AB127" s="27">
        <f t="shared" si="304"/>
        <v>2.3093220393100213</v>
      </c>
      <c r="AH127" t="str">
        <f t="shared" si="319"/>
        <v>33 Protective service occupations</v>
      </c>
      <c r="AI127" s="27">
        <f t="shared" si="305"/>
        <v>4.2102113555656739E-2</v>
      </c>
      <c r="AJ127" s="27">
        <f t="shared" si="305"/>
        <v>7.1497473484100516E-2</v>
      </c>
      <c r="AK127" s="27">
        <f t="shared" si="305"/>
        <v>0.18065243826088129</v>
      </c>
      <c r="AL127" s="27">
        <f t="shared" si="305"/>
        <v>0.30443943350910996</v>
      </c>
      <c r="AM127" s="27">
        <f t="shared" si="306"/>
        <v>0.48509187176999125</v>
      </c>
      <c r="AS127" t="str">
        <f t="shared" si="320"/>
        <v>33 Protective service occupations</v>
      </c>
      <c r="AT127" s="27">
        <f t="shared" si="307"/>
        <v>-5.4974660673535847E-2</v>
      </c>
      <c r="AU127" s="27">
        <f t="shared" si="307"/>
        <v>4.3318610484172626E-2</v>
      </c>
      <c r="AV127" s="27">
        <f t="shared" si="307"/>
        <v>5.3097492131844448E-2</v>
      </c>
      <c r="AW127" s="27">
        <f t="shared" si="307"/>
        <v>8.5873842640285636E-2</v>
      </c>
      <c r="AX127" s="27">
        <f t="shared" si="308"/>
        <v>0.13897133477213008</v>
      </c>
      <c r="BD127" t="str">
        <f t="shared" si="321"/>
        <v>33 Protective service occupations</v>
      </c>
      <c r="BE127" s="27">
        <f t="shared" si="309"/>
        <v>-0.42083431731823695</v>
      </c>
      <c r="BF127" s="27">
        <f t="shared" si="309"/>
        <v>0.2195197626771821</v>
      </c>
      <c r="BG127" s="27">
        <f t="shared" si="309"/>
        <v>0.18979767350713761</v>
      </c>
      <c r="BH127" s="27">
        <f t="shared" si="309"/>
        <v>-5.1083192631726781E-2</v>
      </c>
      <c r="BI127" s="27">
        <f t="shared" si="310"/>
        <v>0.13871448087541083</v>
      </c>
      <c r="BO127" t="str">
        <f t="shared" si="322"/>
        <v>33 Protective service occupations</v>
      </c>
      <c r="BP127" s="27">
        <f t="shared" si="311"/>
        <v>-0.10721996014694612</v>
      </c>
      <c r="BQ127" s="27">
        <f t="shared" si="311"/>
        <v>-9.255737419242438E-2</v>
      </c>
      <c r="BR127" s="27">
        <f t="shared" si="311"/>
        <v>0.24545289251346425</v>
      </c>
      <c r="BS127" s="27">
        <f t="shared" si="311"/>
        <v>-0.35833318445482654</v>
      </c>
      <c r="BT127" s="27">
        <f t="shared" si="312"/>
        <v>-0.11288029194136229</v>
      </c>
      <c r="BZ127" t="str">
        <f t="shared" si="323"/>
        <v>33 Protective service occupations</v>
      </c>
      <c r="CA127" s="68">
        <f t="shared" si="313"/>
        <v>-0.18607567447950046</v>
      </c>
      <c r="CB127" s="68">
        <f t="shared" si="313"/>
        <v>-1.2742443674257808E-2</v>
      </c>
      <c r="CC127" s="68">
        <f t="shared" si="313"/>
        <v>0.1604037761937509</v>
      </c>
      <c r="CD127" s="68">
        <f t="shared" si="313"/>
        <v>-0.29117298419222259</v>
      </c>
      <c r="CE127" s="68">
        <f t="shared" si="314"/>
        <v>-0.13076920799847169</v>
      </c>
      <c r="CK127" t="str">
        <f t="shared" si="324"/>
        <v>33 Protective service occupations</v>
      </c>
      <c r="CL127" s="68">
        <f t="shared" si="315"/>
        <v>-2.1870115118717948E-2</v>
      </c>
      <c r="CM127" s="68">
        <f t="shared" si="315"/>
        <v>-5.3760897215683612E-3</v>
      </c>
      <c r="CN127" s="68">
        <f t="shared" si="315"/>
        <v>-4.8164218608148693E-2</v>
      </c>
      <c r="CO127" s="68">
        <f t="shared" si="315"/>
        <v>3.6188727625378475E-3</v>
      </c>
      <c r="CP127" s="68">
        <f t="shared" si="316"/>
        <v>-4.4545345845610845E-2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5.2446309247353134E-2</v>
      </c>
      <c r="C128" s="27">
        <f t="shared" si="299"/>
        <v>2.0225120529439422E-2</v>
      </c>
      <c r="D128" s="27">
        <f t="shared" si="299"/>
        <v>2.9049751343685898E-2</v>
      </c>
      <c r="E128" s="27">
        <f t="shared" si="299"/>
        <v>7.3523405495031446E-2</v>
      </c>
      <c r="F128" s="27">
        <f t="shared" si="300"/>
        <v>0.10257315683871734</v>
      </c>
      <c r="L128" t="str">
        <f t="shared" si="317"/>
        <v>34 Culture, media and sports occupations</v>
      </c>
      <c r="M128" s="27">
        <f t="shared" si="301"/>
        <v>0.26499675118732391</v>
      </c>
      <c r="N128" s="27">
        <f t="shared" si="301"/>
        <v>0.54651921274171</v>
      </c>
      <c r="O128" s="27">
        <f t="shared" si="301"/>
        <v>0.51618293019427597</v>
      </c>
      <c r="P128" s="27">
        <f t="shared" si="301"/>
        <v>1.3345400004540382</v>
      </c>
      <c r="Q128" s="27">
        <f t="shared" si="302"/>
        <v>1.8507229306483142</v>
      </c>
      <c r="W128" t="str">
        <f t="shared" si="318"/>
        <v>34 Culture, media and sports occupations</v>
      </c>
      <c r="X128" s="27">
        <f t="shared" si="303"/>
        <v>-0.19516895915135457</v>
      </c>
      <c r="Y128" s="27">
        <f t="shared" si="303"/>
        <v>-5.355295159844875E-2</v>
      </c>
      <c r="Z128" s="27">
        <f t="shared" si="303"/>
        <v>0.12562222672429257</v>
      </c>
      <c r="AA128" s="27">
        <f t="shared" si="303"/>
        <v>0.74695866933538557</v>
      </c>
      <c r="AB128" s="27">
        <f t="shared" si="304"/>
        <v>0.87258089605967815</v>
      </c>
      <c r="AH128" t="str">
        <f t="shared" si="319"/>
        <v>34 Culture, media and sports occupations</v>
      </c>
      <c r="AI128" s="27">
        <f t="shared" si="305"/>
        <v>1.4722710771331804E-2</v>
      </c>
      <c r="AJ128" s="27">
        <f t="shared" si="305"/>
        <v>9.1172965287172114E-2</v>
      </c>
      <c r="AK128" s="27">
        <f t="shared" si="305"/>
        <v>-3.2098978727826188E-2</v>
      </c>
      <c r="AL128" s="27">
        <f t="shared" si="305"/>
        <v>0.20396488341963814</v>
      </c>
      <c r="AM128" s="27">
        <f t="shared" si="306"/>
        <v>0.17186590469181195</v>
      </c>
      <c r="AS128" t="str">
        <f t="shared" si="320"/>
        <v>34 Culture, media and sports occupations</v>
      </c>
      <c r="AT128" s="27">
        <f t="shared" si="307"/>
        <v>-8.2030874310458968E-2</v>
      </c>
      <c r="AU128" s="27">
        <f t="shared" si="307"/>
        <v>-3.9045634338007673E-2</v>
      </c>
      <c r="AV128" s="27">
        <f t="shared" si="307"/>
        <v>-6.759055178658202E-2</v>
      </c>
      <c r="AW128" s="27">
        <f t="shared" si="307"/>
        <v>1.4331103384325972E-2</v>
      </c>
      <c r="AX128" s="27">
        <f t="shared" si="308"/>
        <v>-5.3259448402256049E-2</v>
      </c>
      <c r="BD128" t="str">
        <f t="shared" si="321"/>
        <v>34 Culture, media and sports occupations</v>
      </c>
      <c r="BE128" s="27">
        <f t="shared" si="309"/>
        <v>-0.53349759698654786</v>
      </c>
      <c r="BF128" s="27">
        <f t="shared" si="309"/>
        <v>0.19278622292589898</v>
      </c>
      <c r="BG128" s="27">
        <f t="shared" si="309"/>
        <v>-0.17667395085112814</v>
      </c>
      <c r="BH128" s="27">
        <f t="shared" si="309"/>
        <v>3.170013065271915E-2</v>
      </c>
      <c r="BI128" s="27">
        <f t="shared" si="310"/>
        <v>-0.14497382019840899</v>
      </c>
      <c r="BO128" t="str">
        <f t="shared" si="322"/>
        <v>34 Culture, media and sports occupations</v>
      </c>
      <c r="BP128" s="27">
        <f t="shared" si="311"/>
        <v>-0.35182223195625273</v>
      </c>
      <c r="BQ128" s="27">
        <f t="shared" si="311"/>
        <v>-0.13864311050366496</v>
      </c>
      <c r="BR128" s="27">
        <f t="shared" si="311"/>
        <v>-0.19826491973288829</v>
      </c>
      <c r="BS128" s="27">
        <f t="shared" si="311"/>
        <v>-0.34820453662791961</v>
      </c>
      <c r="BT128" s="27">
        <f t="shared" si="312"/>
        <v>-0.5464694563608079</v>
      </c>
      <c r="BZ128" t="str">
        <f t="shared" si="323"/>
        <v>34 Culture, media and sports occupations</v>
      </c>
      <c r="CA128" s="68">
        <f t="shared" si="313"/>
        <v>-0.21324122482260921</v>
      </c>
      <c r="CB128" s="68">
        <f t="shared" si="313"/>
        <v>-9.336059539373065E-2</v>
      </c>
      <c r="CC128" s="68">
        <f t="shared" si="313"/>
        <v>-7.9466820101582236E-2</v>
      </c>
      <c r="CD128" s="68">
        <f t="shared" si="313"/>
        <v>-0.27313640591052313</v>
      </c>
      <c r="CE128" s="68">
        <f t="shared" si="314"/>
        <v>-0.35260322601210536</v>
      </c>
      <c r="CK128" t="str">
        <f t="shared" si="324"/>
        <v>34 Culture, media and sports occupations</v>
      </c>
      <c r="CL128" s="68">
        <f t="shared" si="315"/>
        <v>2.8050609895632739E-2</v>
      </c>
      <c r="CM128" s="68">
        <f t="shared" si="315"/>
        <v>-1.1003935935233689E-2</v>
      </c>
      <c r="CN128" s="68">
        <f t="shared" si="315"/>
        <v>7.3270529305168863E-2</v>
      </c>
      <c r="CO128" s="68">
        <f t="shared" si="315"/>
        <v>0.16198127210313745</v>
      </c>
      <c r="CP128" s="68">
        <f t="shared" si="316"/>
        <v>0.23525180140830632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0.12019725558054351</v>
      </c>
      <c r="C129" s="27">
        <f t="shared" si="299"/>
        <v>0.12935240538736192</v>
      </c>
      <c r="D129" s="27">
        <f t="shared" si="299"/>
        <v>0.11087166942073301</v>
      </c>
      <c r="E129" s="27">
        <f t="shared" si="299"/>
        <v>0.31697632836078626</v>
      </c>
      <c r="F129" s="27">
        <f t="shared" si="300"/>
        <v>0.42784799778151927</v>
      </c>
      <c r="L129" t="str">
        <f t="shared" si="317"/>
        <v>35 Business and public service associate professionals</v>
      </c>
      <c r="M129" s="27">
        <f t="shared" si="301"/>
        <v>1.4942862720554118</v>
      </c>
      <c r="N129" s="27">
        <f t="shared" si="301"/>
        <v>0.70527425757351203</v>
      </c>
      <c r="O129" s="27">
        <f t="shared" si="301"/>
        <v>0.8313511762748238</v>
      </c>
      <c r="P129" s="27">
        <f t="shared" si="301"/>
        <v>2.270668816997814</v>
      </c>
      <c r="Q129" s="27">
        <f t="shared" si="302"/>
        <v>3.1020199932726378</v>
      </c>
      <c r="W129" t="str">
        <f t="shared" si="318"/>
        <v>35 Business and public service associate professionals</v>
      </c>
      <c r="X129" s="27">
        <f t="shared" si="303"/>
        <v>1.3944608890487658</v>
      </c>
      <c r="Y129" s="27">
        <f t="shared" si="303"/>
        <v>0.1698618286453879</v>
      </c>
      <c r="Z129" s="27">
        <f t="shared" si="303"/>
        <v>-0.1839849194218246</v>
      </c>
      <c r="AA129" s="27">
        <f t="shared" si="303"/>
        <v>1.2317478887393456</v>
      </c>
      <c r="AB129" s="27">
        <f t="shared" si="304"/>
        <v>1.047762969317521</v>
      </c>
      <c r="AH129" t="str">
        <f t="shared" si="319"/>
        <v>35 Business and public service associate professionals</v>
      </c>
      <c r="AI129" s="27">
        <f t="shared" si="305"/>
        <v>0.38493600957764595</v>
      </c>
      <c r="AJ129" s="27">
        <f t="shared" si="305"/>
        <v>0.15190686158941435</v>
      </c>
      <c r="AK129" s="27">
        <f t="shared" si="305"/>
        <v>-8.6002312095724953E-2</v>
      </c>
      <c r="AL129" s="27">
        <f t="shared" si="305"/>
        <v>0.48824272932114798</v>
      </c>
      <c r="AM129" s="27">
        <f t="shared" si="306"/>
        <v>0.40224041722542303</v>
      </c>
      <c r="AS129" t="str">
        <f t="shared" si="320"/>
        <v>35 Business and public service associate professionals</v>
      </c>
      <c r="AT129" s="27">
        <f t="shared" si="307"/>
        <v>0.29730251456188039</v>
      </c>
      <c r="AU129" s="27">
        <f t="shared" si="307"/>
        <v>0.10752342252356595</v>
      </c>
      <c r="AV129" s="27">
        <f t="shared" si="307"/>
        <v>-0.12464729355563353</v>
      </c>
      <c r="AW129" s="27">
        <f t="shared" si="307"/>
        <v>0.3947311609532731</v>
      </c>
      <c r="AX129" s="27">
        <f t="shared" si="308"/>
        <v>0.27008386739763957</v>
      </c>
      <c r="BD129" t="str">
        <f t="shared" si="321"/>
        <v>35 Business and public service associate professionals</v>
      </c>
      <c r="BE129" s="27">
        <f t="shared" si="309"/>
        <v>-0.3937868731327292</v>
      </c>
      <c r="BF129" s="27">
        <f t="shared" si="309"/>
        <v>1.0745472847766706</v>
      </c>
      <c r="BG129" s="27">
        <f t="shared" si="309"/>
        <v>-1.0530614005853671</v>
      </c>
      <c r="BH129" s="27">
        <f t="shared" si="309"/>
        <v>-0.22056331038053756</v>
      </c>
      <c r="BI129" s="27">
        <f t="shared" si="310"/>
        <v>-1.2736247109659047</v>
      </c>
      <c r="BO129" t="str">
        <f t="shared" si="322"/>
        <v>35 Business and public service associate professionals</v>
      </c>
      <c r="BP129" s="27">
        <f t="shared" si="311"/>
        <v>-0.11160422666511582</v>
      </c>
      <c r="BQ129" s="27">
        <f t="shared" si="311"/>
        <v>-0.21394393907050802</v>
      </c>
      <c r="BR129" s="27">
        <f t="shared" si="311"/>
        <v>-0.79520993636362203</v>
      </c>
      <c r="BS129" s="27">
        <f t="shared" si="311"/>
        <v>-1.2115394354322779</v>
      </c>
      <c r="BT129" s="27">
        <f t="shared" si="312"/>
        <v>-2.0067493717959</v>
      </c>
      <c r="BZ129" t="str">
        <f t="shared" si="323"/>
        <v>35 Business and public service associate professionals</v>
      </c>
      <c r="CA129" s="68">
        <f t="shared" si="313"/>
        <v>-0.3919307738042388</v>
      </c>
      <c r="CB129" s="68">
        <f t="shared" si="313"/>
        <v>-0.32204440236232035</v>
      </c>
      <c r="CC129" s="68">
        <f t="shared" si="313"/>
        <v>-0.52150906332519753</v>
      </c>
      <c r="CD129" s="68">
        <f t="shared" si="313"/>
        <v>-1.3468023624592083</v>
      </c>
      <c r="CE129" s="68">
        <f t="shared" si="314"/>
        <v>-1.8683114257844058</v>
      </c>
      <c r="CK129" t="str">
        <f t="shared" si="324"/>
        <v>35 Business and public service associate professionals</v>
      </c>
      <c r="CL129" s="68">
        <f t="shared" si="315"/>
        <v>0.10451828026879795</v>
      </c>
      <c r="CM129" s="68">
        <f t="shared" si="315"/>
        <v>1.4247232318412739E-2</v>
      </c>
      <c r="CN129" s="68">
        <f t="shared" si="315"/>
        <v>9.1987708153430381E-2</v>
      </c>
      <c r="CO129" s="68">
        <f t="shared" si="315"/>
        <v>0.41206389531455478</v>
      </c>
      <c r="CP129" s="68">
        <f t="shared" si="316"/>
        <v>0.50405160346798517</v>
      </c>
    </row>
    <row r="130" spans="1:94" x14ac:dyDescent="0.2">
      <c r="A130" t="str">
        <f t="shared" si="298"/>
        <v>41 Administrative occupations</v>
      </c>
      <c r="B130" s="27">
        <f t="shared" si="299"/>
        <v>4.4612535074502746E-2</v>
      </c>
      <c r="C130" s="27">
        <f t="shared" si="299"/>
        <v>8.4702318651779351E-2</v>
      </c>
      <c r="D130" s="27">
        <f t="shared" si="299"/>
        <v>7.1056316880462544E-2</v>
      </c>
      <c r="E130" s="27">
        <f t="shared" si="299"/>
        <v>0.20377959853179139</v>
      </c>
      <c r="F130" s="27">
        <f t="shared" si="300"/>
        <v>0.27483591541225394</v>
      </c>
      <c r="L130" t="str">
        <f t="shared" si="317"/>
        <v>41 Administrative occupations</v>
      </c>
      <c r="M130" s="27">
        <f t="shared" si="301"/>
        <v>0.75184049845693179</v>
      </c>
      <c r="N130" s="27">
        <f t="shared" si="301"/>
        <v>0.46372540596177192</v>
      </c>
      <c r="O130" s="27">
        <f t="shared" si="301"/>
        <v>0.6111584267338106</v>
      </c>
      <c r="P130" s="27">
        <f t="shared" si="301"/>
        <v>1.6686442997749964</v>
      </c>
      <c r="Q130" s="27">
        <f t="shared" si="302"/>
        <v>2.279802726508807</v>
      </c>
      <c r="W130" t="str">
        <f t="shared" si="318"/>
        <v>41 Administrative occupations</v>
      </c>
      <c r="X130" s="27">
        <f t="shared" si="303"/>
        <v>0.93409244406953995</v>
      </c>
      <c r="Y130" s="27">
        <f t="shared" si="303"/>
        <v>0.62644361739086385</v>
      </c>
      <c r="Z130" s="27">
        <f t="shared" si="303"/>
        <v>0.40084452217890565</v>
      </c>
      <c r="AA130" s="27">
        <f t="shared" si="303"/>
        <v>2.3119105234374349</v>
      </c>
      <c r="AB130" s="27">
        <f t="shared" si="304"/>
        <v>2.7127550456163405</v>
      </c>
      <c r="AH130" t="str">
        <f t="shared" si="319"/>
        <v>41 Administrative occupations</v>
      </c>
      <c r="AI130" s="27">
        <f t="shared" si="305"/>
        <v>0.40992137980477406</v>
      </c>
      <c r="AJ130" s="27">
        <f t="shared" si="305"/>
        <v>0.31682654426219958</v>
      </c>
      <c r="AK130" s="27">
        <f t="shared" si="305"/>
        <v>5.5269579082771081E-2</v>
      </c>
      <c r="AL130" s="27">
        <f t="shared" si="305"/>
        <v>0.73323518292758916</v>
      </c>
      <c r="AM130" s="27">
        <f t="shared" si="306"/>
        <v>0.78850476201036024</v>
      </c>
      <c r="AS130" t="str">
        <f t="shared" si="320"/>
        <v>41 Administrative occupations</v>
      </c>
      <c r="AT130" s="27">
        <f t="shared" si="307"/>
        <v>0.26848808491496268</v>
      </c>
      <c r="AU130" s="27">
        <f t="shared" si="307"/>
        <v>0.30133096020033889</v>
      </c>
      <c r="AV130" s="27">
        <f t="shared" si="307"/>
        <v>-0.18098350849197598</v>
      </c>
      <c r="AW130" s="27">
        <f t="shared" si="307"/>
        <v>0.63210355178719801</v>
      </c>
      <c r="AX130" s="27">
        <f t="shared" si="308"/>
        <v>0.45112004329522204</v>
      </c>
      <c r="BD130" t="str">
        <f t="shared" si="321"/>
        <v>41 Administrative occupations</v>
      </c>
      <c r="BE130" s="27">
        <f t="shared" si="309"/>
        <v>-1.43978055833845</v>
      </c>
      <c r="BF130" s="27">
        <f t="shared" si="309"/>
        <v>1.2912602211609929</v>
      </c>
      <c r="BG130" s="27">
        <f t="shared" si="309"/>
        <v>-2.2006009236157844</v>
      </c>
      <c r="BH130" s="27">
        <f t="shared" si="309"/>
        <v>-2.9919041809309093</v>
      </c>
      <c r="BI130" s="27">
        <f t="shared" si="310"/>
        <v>-5.1925051045466937</v>
      </c>
      <c r="BO130" t="str">
        <f t="shared" si="322"/>
        <v>41 Administrative occupations</v>
      </c>
      <c r="BP130" s="27">
        <f t="shared" si="311"/>
        <v>-2.2036916423054631</v>
      </c>
      <c r="BQ130" s="27">
        <f t="shared" si="311"/>
        <v>0.13396430876478149</v>
      </c>
      <c r="BR130" s="27">
        <f t="shared" si="311"/>
        <v>-2.3685528727897029</v>
      </c>
      <c r="BS130" s="27">
        <f t="shared" si="311"/>
        <v>-4.1778599946524633</v>
      </c>
      <c r="BT130" s="27">
        <f t="shared" si="312"/>
        <v>-6.5464128674421662</v>
      </c>
      <c r="BZ130" t="str">
        <f t="shared" si="323"/>
        <v>41 Administrative occupations</v>
      </c>
      <c r="CA130" s="68">
        <f t="shared" si="313"/>
        <v>-1.1131709543480373</v>
      </c>
      <c r="CB130" s="68">
        <f t="shared" si="313"/>
        <v>-1.0790852010100016</v>
      </c>
      <c r="CC130" s="68">
        <f t="shared" si="313"/>
        <v>-2.0890599184823744</v>
      </c>
      <c r="CD130" s="68">
        <f t="shared" si="313"/>
        <v>-3.1551882654874515</v>
      </c>
      <c r="CE130" s="68">
        <f t="shared" si="314"/>
        <v>-5.2442481839698258</v>
      </c>
      <c r="CK130" t="str">
        <f t="shared" si="324"/>
        <v>41 Administrative occupations</v>
      </c>
      <c r="CL130" s="68">
        <f t="shared" si="315"/>
        <v>6.7483433659174974E-2</v>
      </c>
      <c r="CM130" s="68">
        <f t="shared" si="315"/>
        <v>-7.2922044017556642E-2</v>
      </c>
      <c r="CN130" s="68">
        <f t="shared" si="315"/>
        <v>-0.37757568652987405</v>
      </c>
      <c r="CO130" s="68">
        <f t="shared" si="315"/>
        <v>-0.11417617832715066</v>
      </c>
      <c r="CP130" s="68">
        <f t="shared" si="316"/>
        <v>-0.49175186485702471</v>
      </c>
    </row>
    <row r="131" spans="1:94" x14ac:dyDescent="0.2">
      <c r="A131" t="str">
        <f t="shared" si="298"/>
        <v>42 Secretarial and related occupations</v>
      </c>
      <c r="B131" s="27">
        <f t="shared" si="299"/>
        <v>1.0921796322303973E-2</v>
      </c>
      <c r="C131" s="27">
        <f t="shared" si="299"/>
        <v>1.1715776968955274E-3</v>
      </c>
      <c r="D131" s="27">
        <f t="shared" si="299"/>
        <v>2.9712209207935603E-2</v>
      </c>
      <c r="E131" s="27">
        <f t="shared" si="299"/>
        <v>6.8442598866404011E-2</v>
      </c>
      <c r="F131" s="27">
        <f t="shared" si="300"/>
        <v>9.8154808074339614E-2</v>
      </c>
      <c r="L131" t="str">
        <f t="shared" si="317"/>
        <v>42 Secretarial and related occupations</v>
      </c>
      <c r="M131" s="27">
        <f t="shared" si="301"/>
        <v>0.11618978320923035</v>
      </c>
      <c r="N131" s="27">
        <f t="shared" si="301"/>
        <v>4.4661599032356447E-2</v>
      </c>
      <c r="O131" s="27">
        <f t="shared" si="301"/>
        <v>0.50428459019595417</v>
      </c>
      <c r="P131" s="27">
        <f t="shared" si="301"/>
        <v>0.37230812376710976</v>
      </c>
      <c r="Q131" s="27">
        <f t="shared" si="302"/>
        <v>0.87659271396306393</v>
      </c>
      <c r="W131" t="str">
        <f t="shared" si="318"/>
        <v>42 Secretarial and related occupations</v>
      </c>
      <c r="X131" s="27">
        <f t="shared" si="303"/>
        <v>6.4457757574783781E-2</v>
      </c>
      <c r="Y131" s="27">
        <f t="shared" si="303"/>
        <v>6.8088394600966051E-2</v>
      </c>
      <c r="Z131" s="27">
        <f t="shared" si="303"/>
        <v>1.2796585450657081</v>
      </c>
      <c r="AA131" s="27">
        <f t="shared" si="303"/>
        <v>2.2175528127944135</v>
      </c>
      <c r="AB131" s="27">
        <f t="shared" si="304"/>
        <v>3.4972113578601216</v>
      </c>
      <c r="AH131" t="str">
        <f t="shared" si="319"/>
        <v>42 Secretarial and related occupations</v>
      </c>
      <c r="AI131" s="27">
        <f t="shared" si="305"/>
        <v>3.0339367745291446E-2</v>
      </c>
      <c r="AJ131" s="27">
        <f t="shared" si="305"/>
        <v>4.4809568303319391E-2</v>
      </c>
      <c r="AK131" s="27">
        <f t="shared" si="305"/>
        <v>0.52309388622954445</v>
      </c>
      <c r="AL131" s="27">
        <f t="shared" si="305"/>
        <v>0.48551282307300792</v>
      </c>
      <c r="AM131" s="27">
        <f t="shared" si="306"/>
        <v>1.0086067093025524</v>
      </c>
      <c r="AS131" t="str">
        <f t="shared" si="320"/>
        <v>42 Secretarial and related occupations</v>
      </c>
      <c r="AT131" s="27">
        <f t="shared" si="307"/>
        <v>-2.3971365588659976E-2</v>
      </c>
      <c r="AU131" s="27">
        <f t="shared" si="307"/>
        <v>2.8137709407350942E-2</v>
      </c>
      <c r="AV131" s="27">
        <f t="shared" si="307"/>
        <v>0.30500105589256177</v>
      </c>
      <c r="AW131" s="27">
        <f t="shared" si="307"/>
        <v>7.8608090014171461E-2</v>
      </c>
      <c r="AX131" s="27">
        <f t="shared" si="308"/>
        <v>0.38360914590673323</v>
      </c>
      <c r="BD131" t="str">
        <f t="shared" si="321"/>
        <v>42 Secretarial and related occupations</v>
      </c>
      <c r="BE131" s="27">
        <f t="shared" si="309"/>
        <v>-0.5042779327141873</v>
      </c>
      <c r="BF131" s="27">
        <f t="shared" si="309"/>
        <v>0.15533285218519577</v>
      </c>
      <c r="BG131" s="27">
        <f t="shared" si="309"/>
        <v>0.18781838926678729</v>
      </c>
      <c r="BH131" s="27">
        <f t="shared" si="309"/>
        <v>-2.9175297444472057</v>
      </c>
      <c r="BI131" s="27">
        <f t="shared" si="310"/>
        <v>-2.7297113551804184</v>
      </c>
      <c r="BO131" t="str">
        <f t="shared" si="322"/>
        <v>42 Secretarial and related occupations</v>
      </c>
      <c r="BP131" s="27">
        <f t="shared" si="311"/>
        <v>-1.3272308580654624</v>
      </c>
      <c r="BQ131" s="27">
        <f t="shared" si="311"/>
        <v>-9.7085139598291459E-2</v>
      </c>
      <c r="BR131" s="27">
        <f t="shared" si="311"/>
        <v>-0.66092399452503514</v>
      </c>
      <c r="BS131" s="27">
        <f t="shared" si="311"/>
        <v>-2.4798871974311991</v>
      </c>
      <c r="BT131" s="27">
        <f t="shared" si="312"/>
        <v>-3.1408111919562343</v>
      </c>
      <c r="BZ131" t="str">
        <f t="shared" si="323"/>
        <v>42 Secretarial and related occupations</v>
      </c>
      <c r="CA131" s="68">
        <f t="shared" si="313"/>
        <v>-0.50185671006824073</v>
      </c>
      <c r="CB131" s="68">
        <f t="shared" si="313"/>
        <v>-0.61851796380396884</v>
      </c>
      <c r="CC131" s="68">
        <f t="shared" si="313"/>
        <v>-1.6038024271741869</v>
      </c>
      <c r="CD131" s="68">
        <f t="shared" si="313"/>
        <v>-1.1910886773196763</v>
      </c>
      <c r="CE131" s="68">
        <f t="shared" si="314"/>
        <v>-2.7948911044938631</v>
      </c>
      <c r="CK131" t="str">
        <f t="shared" si="324"/>
        <v>42 Secretarial and related occupations</v>
      </c>
      <c r="CL131" s="68">
        <f t="shared" si="315"/>
        <v>3.871658072704165E-2</v>
      </c>
      <c r="CM131" s="68">
        <f t="shared" si="315"/>
        <v>-3.4455355001002275E-2</v>
      </c>
      <c r="CN131" s="68">
        <f t="shared" si="315"/>
        <v>-6.8595621301883569E-2</v>
      </c>
      <c r="CO131" s="68">
        <f t="shared" si="315"/>
        <v>-0.24122266832427297</v>
      </c>
      <c r="CP131" s="68">
        <f t="shared" si="316"/>
        <v>-0.30981828962615654</v>
      </c>
    </row>
    <row r="132" spans="1:94" x14ac:dyDescent="0.2">
      <c r="A132" t="str">
        <f t="shared" si="298"/>
        <v>51 Skilled agricultural and related trades</v>
      </c>
      <c r="B132" s="27">
        <f t="shared" si="299"/>
        <v>5.276676385357601E-3</v>
      </c>
      <c r="C132" s="27">
        <f t="shared" si="299"/>
        <v>4.6398070634316793E-3</v>
      </c>
      <c r="D132" s="27">
        <f t="shared" si="299"/>
        <v>8.8802931915607577E-3</v>
      </c>
      <c r="E132" s="27">
        <f t="shared" si="299"/>
        <v>1.2616680389196597E-2</v>
      </c>
      <c r="F132" s="27">
        <f t="shared" si="300"/>
        <v>2.1496973580757354E-2</v>
      </c>
      <c r="L132" t="str">
        <f t="shared" si="317"/>
        <v>51 Skilled agricultural and related trades</v>
      </c>
      <c r="M132" s="27">
        <f t="shared" si="301"/>
        <v>4.1557474777081688E-2</v>
      </c>
      <c r="N132" s="27">
        <f t="shared" si="301"/>
        <v>-3.3562379703525602E-2</v>
      </c>
      <c r="O132" s="27">
        <f t="shared" si="301"/>
        <v>1.6806094017840112E-2</v>
      </c>
      <c r="P132" s="27">
        <f t="shared" si="301"/>
        <v>7.3294663981761765E-2</v>
      </c>
      <c r="Q132" s="27">
        <f t="shared" si="302"/>
        <v>9.0100757999601877E-2</v>
      </c>
      <c r="W132" t="str">
        <f t="shared" si="318"/>
        <v>51 Skilled agricultural and related trades</v>
      </c>
      <c r="X132" s="27">
        <f t="shared" si="303"/>
        <v>0.15144511163082619</v>
      </c>
      <c r="Y132" s="27">
        <f t="shared" si="303"/>
        <v>7.5059389113498742E-2</v>
      </c>
      <c r="Z132" s="27">
        <f t="shared" si="303"/>
        <v>0.28520754423264583</v>
      </c>
      <c r="AA132" s="27">
        <f t="shared" si="303"/>
        <v>0.82274236176737858</v>
      </c>
      <c r="AB132" s="27">
        <f t="shared" si="304"/>
        <v>1.1079499060000244</v>
      </c>
      <c r="AH132" t="str">
        <f t="shared" si="319"/>
        <v>51 Skilled agricultural and related trades</v>
      </c>
      <c r="AI132" s="27">
        <f t="shared" si="305"/>
        <v>0.12519678715687266</v>
      </c>
      <c r="AJ132" s="27">
        <f t="shared" si="305"/>
        <v>-0.10929860300524086</v>
      </c>
      <c r="AK132" s="27">
        <f t="shared" si="305"/>
        <v>8.3012683553310707E-2</v>
      </c>
      <c r="AL132" s="27">
        <f t="shared" si="305"/>
        <v>0.2097963532568784</v>
      </c>
      <c r="AM132" s="27">
        <f t="shared" si="306"/>
        <v>0.29280903681018911</v>
      </c>
      <c r="AS132" t="str">
        <f t="shared" si="320"/>
        <v>51 Skilled agricultural and related trades</v>
      </c>
      <c r="AT132" s="27">
        <f t="shared" si="307"/>
        <v>0.28692109408820388</v>
      </c>
      <c r="AU132" s="27">
        <f t="shared" si="307"/>
        <v>-0.18560791556643097</v>
      </c>
      <c r="AV132" s="27">
        <f t="shared" si="307"/>
        <v>5.7364118051231539E-2</v>
      </c>
      <c r="AW132" s="27">
        <f t="shared" si="307"/>
        <v>0.32262489232383895</v>
      </c>
      <c r="AX132" s="27">
        <f t="shared" si="308"/>
        <v>0.37998901037507049</v>
      </c>
      <c r="BD132" t="str">
        <f t="shared" si="321"/>
        <v>51 Skilled agricultural and related trades</v>
      </c>
      <c r="BE132" s="27">
        <f t="shared" si="309"/>
        <v>-3.7486991572581729E-2</v>
      </c>
      <c r="BF132" s="27">
        <f t="shared" si="309"/>
        <v>-0.12137279240093135</v>
      </c>
      <c r="BG132" s="27">
        <f t="shared" si="309"/>
        <v>-3.2558930019268129E-2</v>
      </c>
      <c r="BH132" s="27">
        <f t="shared" si="309"/>
        <v>2.687020887684155E-2</v>
      </c>
      <c r="BI132" s="27">
        <f t="shared" si="310"/>
        <v>-5.6887211424265782E-3</v>
      </c>
      <c r="BO132" t="str">
        <f t="shared" si="322"/>
        <v>51 Skilled agricultural and related trades</v>
      </c>
      <c r="BP132" s="27">
        <f t="shared" si="311"/>
        <v>0.22157824255586744</v>
      </c>
      <c r="BQ132" s="27">
        <f t="shared" si="311"/>
        <v>-0.51735762850002054</v>
      </c>
      <c r="BR132" s="27">
        <f t="shared" si="311"/>
        <v>5.8518665989558682E-2</v>
      </c>
      <c r="BS132" s="27">
        <f t="shared" si="311"/>
        <v>3.6097025509470804E-2</v>
      </c>
      <c r="BT132" s="27">
        <f t="shared" si="312"/>
        <v>9.4615691499029486E-2</v>
      </c>
      <c r="BZ132" t="str">
        <f t="shared" si="323"/>
        <v>51 Skilled agricultural and related trades</v>
      </c>
      <c r="CA132" s="68">
        <f t="shared" si="313"/>
        <v>-0.10996296705854625</v>
      </c>
      <c r="CB132" s="68">
        <f t="shared" si="313"/>
        <v>-0.24773384464741666</v>
      </c>
      <c r="CC132" s="68">
        <f t="shared" si="313"/>
        <v>1.0085013648408747E-2</v>
      </c>
      <c r="CD132" s="68">
        <f t="shared" si="313"/>
        <v>0.18287865759145472</v>
      </c>
      <c r="CE132" s="68">
        <f t="shared" si="314"/>
        <v>0.19296367123986347</v>
      </c>
      <c r="CK132" t="str">
        <f t="shared" si="324"/>
        <v>51 Skilled agricultural and related trades</v>
      </c>
      <c r="CL132" s="68">
        <f t="shared" si="315"/>
        <v>0.23635535457680779</v>
      </c>
      <c r="CM132" s="68">
        <f t="shared" si="315"/>
        <v>-0.34164558457824923</v>
      </c>
      <c r="CN132" s="68">
        <f t="shared" si="315"/>
        <v>6.4655913114537666E-2</v>
      </c>
      <c r="CO132" s="68">
        <f t="shared" si="315"/>
        <v>-0.36706465314825182</v>
      </c>
      <c r="CP132" s="68">
        <f t="shared" si="316"/>
        <v>-0.30240874003371415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3.6237512053972944E-3</v>
      </c>
      <c r="C133" s="27">
        <f t="shared" si="299"/>
        <v>2.1841468714290414E-3</v>
      </c>
      <c r="D133" s="27">
        <f t="shared" si="299"/>
        <v>1.5791828986849582E-3</v>
      </c>
      <c r="E133" s="27">
        <f t="shared" si="299"/>
        <v>1.1782124395612284E-2</v>
      </c>
      <c r="F133" s="27">
        <f t="shared" si="300"/>
        <v>1.3361307294297242E-2</v>
      </c>
      <c r="L133" t="str">
        <f t="shared" si="317"/>
        <v>52 Skilled metal, electrical and electronic trades</v>
      </c>
      <c r="M133" s="27">
        <f t="shared" si="301"/>
        <v>0.11962641892874337</v>
      </c>
      <c r="N133" s="27">
        <f t="shared" si="301"/>
        <v>-4.6694827591791666E-2</v>
      </c>
      <c r="O133" s="27">
        <f t="shared" si="301"/>
        <v>0.27667372273191382</v>
      </c>
      <c r="P133" s="27">
        <f t="shared" si="301"/>
        <v>0.58168572111750316</v>
      </c>
      <c r="Q133" s="27">
        <f t="shared" si="302"/>
        <v>0.85835944384941698</v>
      </c>
      <c r="W133" t="str">
        <f t="shared" si="318"/>
        <v>52 Skilled metal, electrical and electronic trades</v>
      </c>
      <c r="X133" s="27">
        <f t="shared" si="303"/>
        <v>0.19510030974499659</v>
      </c>
      <c r="Y133" s="27">
        <f t="shared" si="303"/>
        <v>-0.31241933340920247</v>
      </c>
      <c r="Z133" s="27">
        <f t="shared" si="303"/>
        <v>0.30958703057679382</v>
      </c>
      <c r="AA133" s="27">
        <f t="shared" si="303"/>
        <v>0.5204582735023886</v>
      </c>
      <c r="AB133" s="27">
        <f t="shared" si="304"/>
        <v>0.83004530407918242</v>
      </c>
      <c r="AH133" t="str">
        <f t="shared" si="319"/>
        <v>52 Skilled metal, electrical and electronic trades</v>
      </c>
      <c r="AI133" s="27">
        <f t="shared" si="305"/>
        <v>9.5791315122869092E-2</v>
      </c>
      <c r="AJ133" s="27">
        <f t="shared" si="305"/>
        <v>-0.10013515339783163</v>
      </c>
      <c r="AK133" s="27">
        <f t="shared" si="305"/>
        <v>3.0277075295513156E-2</v>
      </c>
      <c r="AL133" s="27">
        <f t="shared" si="305"/>
        <v>0.13295550426149194</v>
      </c>
      <c r="AM133" s="27">
        <f t="shared" si="306"/>
        <v>0.1632325795570051</v>
      </c>
      <c r="AS133" t="str">
        <f t="shared" si="320"/>
        <v>52 Skilled metal, electrical and electronic trades</v>
      </c>
      <c r="AT133" s="27">
        <f t="shared" si="307"/>
        <v>0.26183540154957319</v>
      </c>
      <c r="AU133" s="27">
        <f t="shared" si="307"/>
        <v>-0.3030051541903922</v>
      </c>
      <c r="AV133" s="27">
        <f t="shared" si="307"/>
        <v>8.360274317974925E-2</v>
      </c>
      <c r="AW133" s="27">
        <f t="shared" si="307"/>
        <v>0.49755647836774664</v>
      </c>
      <c r="AX133" s="27">
        <f t="shared" si="308"/>
        <v>0.58115922154749589</v>
      </c>
      <c r="BD133" t="str">
        <f t="shared" si="321"/>
        <v>52 Skilled metal, electrical and electronic trades</v>
      </c>
      <c r="BE133" s="27">
        <f t="shared" si="309"/>
        <v>-0.33543400787308109</v>
      </c>
      <c r="BF133" s="27">
        <f t="shared" si="309"/>
        <v>-0.65579125808325678</v>
      </c>
      <c r="BG133" s="27">
        <f t="shared" si="309"/>
        <v>-3.8148928095159462E-2</v>
      </c>
      <c r="BH133" s="27">
        <f t="shared" si="309"/>
        <v>-0.10865451994633624</v>
      </c>
      <c r="BI133" s="27">
        <f t="shared" si="310"/>
        <v>-0.1468034480414957</v>
      </c>
      <c r="BO133" t="str">
        <f t="shared" si="322"/>
        <v>52 Skilled metal, electrical and electronic trades</v>
      </c>
      <c r="BP133" s="27">
        <f t="shared" si="311"/>
        <v>0.5100770177649192</v>
      </c>
      <c r="BQ133" s="27">
        <f t="shared" si="311"/>
        <v>-1.3788085854731289</v>
      </c>
      <c r="BR133" s="27">
        <f t="shared" si="311"/>
        <v>-0.15875739427870705</v>
      </c>
      <c r="BS133" s="27">
        <f t="shared" si="311"/>
        <v>-0.7099379240720145</v>
      </c>
      <c r="BT133" s="27">
        <f t="shared" si="312"/>
        <v>-0.86869531835072156</v>
      </c>
      <c r="BZ133" t="str">
        <f t="shared" si="323"/>
        <v>52 Skilled metal, electrical and electronic trades</v>
      </c>
      <c r="CA133" s="68">
        <f t="shared" si="313"/>
        <v>-0.5264282315713853</v>
      </c>
      <c r="CB133" s="68">
        <f t="shared" si="313"/>
        <v>-0.54002477313154751</v>
      </c>
      <c r="CC133" s="68">
        <f t="shared" si="313"/>
        <v>6.2020729843430544E-2</v>
      </c>
      <c r="CD133" s="68">
        <f t="shared" si="313"/>
        <v>-1.1263090440186689</v>
      </c>
      <c r="CE133" s="68">
        <f t="shared" si="314"/>
        <v>-1.0642883141752384</v>
      </c>
      <c r="CK133" t="str">
        <f t="shared" si="324"/>
        <v>52 Skilled metal, electrical and electronic trades</v>
      </c>
      <c r="CL133" s="68">
        <f t="shared" si="315"/>
        <v>0.12676624714270568</v>
      </c>
      <c r="CM133" s="68">
        <f t="shared" si="315"/>
        <v>-0.22835469656746998</v>
      </c>
      <c r="CN133" s="68">
        <f t="shared" si="315"/>
        <v>0.13593447346694287</v>
      </c>
      <c r="CO133" s="68">
        <f t="shared" si="315"/>
        <v>-0.27783364974401914</v>
      </c>
      <c r="CP133" s="68">
        <f t="shared" si="316"/>
        <v>-0.14189917627707627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-5.2937197054675946E-3</v>
      </c>
      <c r="C134" s="27">
        <f t="shared" si="299"/>
        <v>-1.4947016720753686E-3</v>
      </c>
      <c r="D134" s="27">
        <f t="shared" si="299"/>
        <v>5.2073827228867348E-3</v>
      </c>
      <c r="E134" s="27">
        <f t="shared" si="299"/>
        <v>1.4020440607991833E-3</v>
      </c>
      <c r="F134" s="27">
        <f t="shared" si="300"/>
        <v>6.6094267836859181E-3</v>
      </c>
      <c r="L134" t="str">
        <f t="shared" si="317"/>
        <v>53 Skilled construction and building trades</v>
      </c>
      <c r="M134" s="27">
        <f t="shared" si="301"/>
        <v>2.3061979263933718E-2</v>
      </c>
      <c r="N134" s="27">
        <f t="shared" si="301"/>
        <v>-3.5516804259858037E-3</v>
      </c>
      <c r="O134" s="27">
        <f t="shared" si="301"/>
        <v>5.7756669075658962E-2</v>
      </c>
      <c r="P134" s="27">
        <f t="shared" si="301"/>
        <v>8.9474733254269523E-2</v>
      </c>
      <c r="Q134" s="27">
        <f t="shared" si="302"/>
        <v>0.14723140232992848</v>
      </c>
      <c r="W134" t="str">
        <f t="shared" si="318"/>
        <v>53 Skilled construction and building trades</v>
      </c>
      <c r="X134" s="27">
        <f t="shared" si="303"/>
        <v>-7.0413855529071201E-3</v>
      </c>
      <c r="Y134" s="27">
        <f t="shared" si="303"/>
        <v>-0.11001421838764924</v>
      </c>
      <c r="Z134" s="27">
        <f t="shared" si="303"/>
        <v>0.17242259331748422</v>
      </c>
      <c r="AA134" s="27">
        <f t="shared" si="303"/>
        <v>0.15629389474573241</v>
      </c>
      <c r="AB134" s="27">
        <f t="shared" si="304"/>
        <v>0.32871648806321663</v>
      </c>
      <c r="AH134" t="str">
        <f t="shared" si="319"/>
        <v>53 Skilled construction and building trades</v>
      </c>
      <c r="AI134" s="27">
        <f t="shared" si="305"/>
        <v>8.7972204031370516E-2</v>
      </c>
      <c r="AJ134" s="27">
        <f t="shared" si="305"/>
        <v>-7.5463976290622736E-2</v>
      </c>
      <c r="AK134" s="27">
        <f t="shared" si="305"/>
        <v>9.6474999025300101E-2</v>
      </c>
      <c r="AL134" s="27">
        <f t="shared" si="305"/>
        <v>0.12325827552091706</v>
      </c>
      <c r="AM134" s="27">
        <f t="shared" si="306"/>
        <v>0.21973327454621716</v>
      </c>
      <c r="AS134" t="str">
        <f t="shared" si="320"/>
        <v>53 Skilled construction and building trades</v>
      </c>
      <c r="AT134" s="27">
        <f t="shared" si="307"/>
        <v>-6.1574759966297465E-3</v>
      </c>
      <c r="AU134" s="27">
        <f t="shared" si="307"/>
        <v>-6.4288042736143636E-2</v>
      </c>
      <c r="AV134" s="27">
        <f t="shared" si="307"/>
        <v>0.16134717478166716</v>
      </c>
      <c r="AW134" s="27">
        <f t="shared" si="307"/>
        <v>8.7255793049758723E-2</v>
      </c>
      <c r="AX134" s="27">
        <f t="shared" si="308"/>
        <v>0.24860296783142588</v>
      </c>
      <c r="BD134" t="str">
        <f t="shared" si="321"/>
        <v>53 Skilled construction and building trades</v>
      </c>
      <c r="BE134" s="27">
        <f t="shared" si="309"/>
        <v>-1.2512595255704708</v>
      </c>
      <c r="BF134" s="27">
        <f t="shared" si="309"/>
        <v>-0.32654487302175639</v>
      </c>
      <c r="BG134" s="27">
        <f t="shared" si="309"/>
        <v>5.9302193433366845E-2</v>
      </c>
      <c r="BH134" s="27">
        <f t="shared" si="309"/>
        <v>-0.74799895466964106</v>
      </c>
      <c r="BI134" s="27">
        <f t="shared" si="310"/>
        <v>-0.68869676123627421</v>
      </c>
      <c r="BO134" t="str">
        <f t="shared" si="322"/>
        <v>53 Skilled construction and building trades</v>
      </c>
      <c r="BP134" s="27">
        <f t="shared" si="311"/>
        <v>0.54557281474765595</v>
      </c>
      <c r="BQ134" s="27">
        <f t="shared" si="311"/>
        <v>-1.3274350861882054</v>
      </c>
      <c r="BR134" s="27">
        <f t="shared" si="311"/>
        <v>0.7616271841899378</v>
      </c>
      <c r="BS134" s="27">
        <f t="shared" si="311"/>
        <v>1.3040937969383215E-2</v>
      </c>
      <c r="BT134" s="27">
        <f t="shared" si="312"/>
        <v>0.77466812215932102</v>
      </c>
      <c r="BZ134" t="str">
        <f t="shared" si="323"/>
        <v>53 Skilled construction and building trades</v>
      </c>
      <c r="CA134" s="68">
        <f t="shared" si="313"/>
        <v>-0.72068278745668746</v>
      </c>
      <c r="CB134" s="68">
        <f t="shared" si="313"/>
        <v>-0.38761795025970436</v>
      </c>
      <c r="CC134" s="68">
        <f t="shared" si="313"/>
        <v>0.37304481920477972</v>
      </c>
      <c r="CD134" s="68">
        <f t="shared" si="313"/>
        <v>-0.10992243024886239</v>
      </c>
      <c r="CE134" s="68">
        <f t="shared" si="314"/>
        <v>0.26312238895591733</v>
      </c>
      <c r="CK134" t="str">
        <f t="shared" si="324"/>
        <v>53 Skilled construction and building trades</v>
      </c>
      <c r="CL134" s="68">
        <f t="shared" si="315"/>
        <v>-0.14637592057542981</v>
      </c>
      <c r="CM134" s="68">
        <f t="shared" si="315"/>
        <v>-0.33604268989137687</v>
      </c>
      <c r="CN134" s="68">
        <f t="shared" si="315"/>
        <v>-0.11281585132857597</v>
      </c>
      <c r="CO134" s="68">
        <f t="shared" si="315"/>
        <v>-0.77639199230704281</v>
      </c>
      <c r="CP134" s="68">
        <f t="shared" si="316"/>
        <v>-0.88920784363561878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4.5563491609780307E-3</v>
      </c>
      <c r="C135" s="27">
        <f t="shared" si="299"/>
        <v>6.0019531232535922E-3</v>
      </c>
      <c r="D135" s="27">
        <f t="shared" si="299"/>
        <v>1.9192309356677109E-2</v>
      </c>
      <c r="E135" s="27">
        <f t="shared" si="299"/>
        <v>3.3405613893129862E-2</v>
      </c>
      <c r="F135" s="27">
        <f t="shared" si="300"/>
        <v>5.2597923249806972E-2</v>
      </c>
      <c r="L135" t="str">
        <f t="shared" si="317"/>
        <v>54 Textiles, printing and other skilled trades</v>
      </c>
      <c r="M135" s="27">
        <f t="shared" si="301"/>
        <v>7.9999582104418376E-2</v>
      </c>
      <c r="N135" s="27">
        <f t="shared" si="301"/>
        <v>4.6490735553881835E-2</v>
      </c>
      <c r="O135" s="27">
        <f t="shared" si="301"/>
        <v>0.16755959180195912</v>
      </c>
      <c r="P135" s="27">
        <f t="shared" si="301"/>
        <v>0.37309461881116424</v>
      </c>
      <c r="Q135" s="27">
        <f t="shared" si="302"/>
        <v>0.54065421061312335</v>
      </c>
      <c r="W135" t="str">
        <f t="shared" si="318"/>
        <v>54 Textiles, printing and other skilled trades</v>
      </c>
      <c r="X135" s="27">
        <f t="shared" si="303"/>
        <v>0.10106227060992357</v>
      </c>
      <c r="Y135" s="27">
        <f t="shared" si="303"/>
        <v>-0.11549559497410966</v>
      </c>
      <c r="Z135" s="27">
        <f t="shared" si="303"/>
        <v>0.35537600614647324</v>
      </c>
      <c r="AA135" s="27">
        <f t="shared" si="303"/>
        <v>0.58395068184664733</v>
      </c>
      <c r="AB135" s="27">
        <f t="shared" si="304"/>
        <v>0.93932668799312058</v>
      </c>
      <c r="AH135" t="str">
        <f t="shared" si="319"/>
        <v>54 Textiles, printing and other skilled trades</v>
      </c>
      <c r="AI135" s="27">
        <f t="shared" si="305"/>
        <v>-4.4936202315459806E-3</v>
      </c>
      <c r="AJ135" s="27">
        <f t="shared" si="305"/>
        <v>-1.9592015223739323E-2</v>
      </c>
      <c r="AK135" s="27">
        <f t="shared" si="305"/>
        <v>4.4346519006970064E-2</v>
      </c>
      <c r="AL135" s="27">
        <f t="shared" si="305"/>
        <v>0.15889869216522379</v>
      </c>
      <c r="AM135" s="27">
        <f t="shared" si="306"/>
        <v>0.20324521117219385</v>
      </c>
      <c r="AS135" t="str">
        <f t="shared" si="320"/>
        <v>54 Textiles, printing and other skilled trades</v>
      </c>
      <c r="AT135" s="27">
        <f t="shared" si="307"/>
        <v>8.2350168967504356E-4</v>
      </c>
      <c r="AU135" s="27">
        <f t="shared" si="307"/>
        <v>-2.7815358091050069E-2</v>
      </c>
      <c r="AV135" s="27">
        <f t="shared" si="307"/>
        <v>0.11851406093956129</v>
      </c>
      <c r="AW135" s="27">
        <f t="shared" si="307"/>
        <v>0.19808362037751315</v>
      </c>
      <c r="AX135" s="27">
        <f t="shared" si="308"/>
        <v>0.31659768131707444</v>
      </c>
      <c r="BD135" t="str">
        <f t="shared" si="321"/>
        <v>54 Textiles, printing and other skilled trades</v>
      </c>
      <c r="BE135" s="27">
        <f t="shared" si="309"/>
        <v>-0.42951638513303081</v>
      </c>
      <c r="BF135" s="27">
        <f t="shared" si="309"/>
        <v>-0.1176944957713939</v>
      </c>
      <c r="BG135" s="27">
        <f t="shared" si="309"/>
        <v>0.38544060918361556</v>
      </c>
      <c r="BH135" s="27">
        <f t="shared" si="309"/>
        <v>0.48544045336205865</v>
      </c>
      <c r="BI135" s="27">
        <f t="shared" si="310"/>
        <v>0.87088106254567421</v>
      </c>
      <c r="BO135" t="str">
        <f t="shared" si="322"/>
        <v>54 Textiles, printing and other skilled trades</v>
      </c>
      <c r="BP135" s="27">
        <f t="shared" si="311"/>
        <v>-0.76546060262118676</v>
      </c>
      <c r="BQ135" s="27">
        <f t="shared" si="311"/>
        <v>-0.36076012537698299</v>
      </c>
      <c r="BR135" s="27">
        <f t="shared" si="311"/>
        <v>-0.40820110385164821</v>
      </c>
      <c r="BS135" s="27">
        <f t="shared" si="311"/>
        <v>-0.38657735730026177</v>
      </c>
      <c r="BT135" s="27">
        <f t="shared" si="312"/>
        <v>-0.79477846115190998</v>
      </c>
      <c r="BZ135" t="str">
        <f t="shared" si="323"/>
        <v>54 Textiles, printing and other skilled trades</v>
      </c>
      <c r="CA135" s="68">
        <f t="shared" si="313"/>
        <v>-0.7124465448776407</v>
      </c>
      <c r="CB135" s="68">
        <f t="shared" si="313"/>
        <v>-0.49132769607269289</v>
      </c>
      <c r="CC135" s="68">
        <f t="shared" si="313"/>
        <v>0.1308796309703788</v>
      </c>
      <c r="CD135" s="68">
        <f t="shared" si="313"/>
        <v>-0.60508884973930899</v>
      </c>
      <c r="CE135" s="68">
        <f t="shared" si="314"/>
        <v>-0.47420921876893019</v>
      </c>
      <c r="CK135" t="str">
        <f t="shared" si="324"/>
        <v>54 Textiles, printing and other skilled trades</v>
      </c>
      <c r="CL135" s="68">
        <f t="shared" si="315"/>
        <v>-8.6517211074162992E-2</v>
      </c>
      <c r="CM135" s="68">
        <f t="shared" si="315"/>
        <v>-0.17458186382851171</v>
      </c>
      <c r="CN135" s="68">
        <f t="shared" si="315"/>
        <v>-0.29570376616349481</v>
      </c>
      <c r="CO135" s="68">
        <f t="shared" si="315"/>
        <v>-0.32681317361651407</v>
      </c>
      <c r="CP135" s="68">
        <f t="shared" si="316"/>
        <v>-0.62251693978000888</v>
      </c>
    </row>
    <row r="136" spans="1:94" x14ac:dyDescent="0.2">
      <c r="A136" t="str">
        <f t="shared" si="298"/>
        <v>61 Caring personal service occupations</v>
      </c>
      <c r="B136" s="27">
        <f t="shared" si="299"/>
        <v>9.9377400422708401E-3</v>
      </c>
      <c r="C136" s="27">
        <f t="shared" si="299"/>
        <v>-1.9188860007962605E-4</v>
      </c>
      <c r="D136" s="27">
        <f t="shared" si="299"/>
        <v>2.3056269276702568E-2</v>
      </c>
      <c r="E136" s="27">
        <f t="shared" si="299"/>
        <v>3.6575968438702602E-2</v>
      </c>
      <c r="F136" s="27">
        <f t="shared" si="300"/>
        <v>5.963223771540517E-2</v>
      </c>
      <c r="L136" t="str">
        <f t="shared" si="317"/>
        <v>61 Caring personal service occupations</v>
      </c>
      <c r="M136" s="27">
        <f t="shared" si="301"/>
        <v>0.68217391883744716</v>
      </c>
      <c r="N136" s="27">
        <f t="shared" si="301"/>
        <v>3.5300185592221034E-2</v>
      </c>
      <c r="O136" s="27">
        <f t="shared" si="301"/>
        <v>0.95639825341083107</v>
      </c>
      <c r="P136" s="27">
        <f t="shared" si="301"/>
        <v>1.4917842140856195</v>
      </c>
      <c r="Q136" s="27">
        <f t="shared" si="302"/>
        <v>2.4481824674964505</v>
      </c>
      <c r="W136" t="str">
        <f t="shared" si="318"/>
        <v>61 Caring personal service occupations</v>
      </c>
      <c r="X136" s="27">
        <f t="shared" si="303"/>
        <v>1.189750405325559</v>
      </c>
      <c r="Y136" s="27">
        <f t="shared" si="303"/>
        <v>-0.42654129621696679</v>
      </c>
      <c r="Z136" s="27">
        <f t="shared" si="303"/>
        <v>1.5494704157418839</v>
      </c>
      <c r="AA136" s="27">
        <f t="shared" si="303"/>
        <v>1.9614818171447865</v>
      </c>
      <c r="AB136" s="27">
        <f t="shared" si="304"/>
        <v>3.5109522328866705</v>
      </c>
      <c r="AH136" t="str">
        <f t="shared" si="319"/>
        <v>61 Caring personal service occupations</v>
      </c>
      <c r="AI136" s="27">
        <f t="shared" si="305"/>
        <v>0.28787869454845527</v>
      </c>
      <c r="AJ136" s="27">
        <f t="shared" si="305"/>
        <v>-0.31750541912752794</v>
      </c>
      <c r="AK136" s="27">
        <f t="shared" si="305"/>
        <v>0.49313101740006005</v>
      </c>
      <c r="AL136" s="27">
        <f t="shared" si="305"/>
        <v>0.50826392359201389</v>
      </c>
      <c r="AM136" s="27">
        <f t="shared" si="306"/>
        <v>1.0013949409920739</v>
      </c>
      <c r="AS136" t="str">
        <f t="shared" si="320"/>
        <v>61 Caring personal service occupations</v>
      </c>
      <c r="AT136" s="27">
        <f t="shared" si="307"/>
        <v>0.45268862567244517</v>
      </c>
      <c r="AU136" s="27">
        <f t="shared" si="307"/>
        <v>-0.17363486137656636</v>
      </c>
      <c r="AV136" s="27">
        <f t="shared" si="307"/>
        <v>0.36623421009321433</v>
      </c>
      <c r="AW136" s="27">
        <f t="shared" si="307"/>
        <v>0.50475495684454952</v>
      </c>
      <c r="AX136" s="27">
        <f t="shared" si="308"/>
        <v>0.87098916693776385</v>
      </c>
      <c r="BD136" t="str">
        <f t="shared" si="321"/>
        <v>61 Caring personal service occupations</v>
      </c>
      <c r="BE136" s="27">
        <f t="shared" si="309"/>
        <v>1.0920086105044042</v>
      </c>
      <c r="BF136" s="27">
        <f t="shared" si="309"/>
        <v>-0.29431385891982131</v>
      </c>
      <c r="BG136" s="27">
        <f t="shared" si="309"/>
        <v>1.7734792332041422</v>
      </c>
      <c r="BH136" s="27">
        <f t="shared" si="309"/>
        <v>3.838171543770148</v>
      </c>
      <c r="BI136" s="27">
        <f t="shared" si="310"/>
        <v>5.6116507769742903</v>
      </c>
      <c r="BO136" t="str">
        <f t="shared" si="322"/>
        <v>61 Caring personal service occupations</v>
      </c>
      <c r="BP136" s="27">
        <f t="shared" si="311"/>
        <v>-0.78066395763168117</v>
      </c>
      <c r="BQ136" s="27">
        <f t="shared" si="311"/>
        <v>-1.3949500049870149</v>
      </c>
      <c r="BR136" s="27">
        <f t="shared" si="311"/>
        <v>0.48158058403334358</v>
      </c>
      <c r="BS136" s="27">
        <f t="shared" si="311"/>
        <v>-1.6115367618919372</v>
      </c>
      <c r="BT136" s="27">
        <f t="shared" si="312"/>
        <v>-1.1299561778585936</v>
      </c>
      <c r="BZ136" t="str">
        <f t="shared" si="323"/>
        <v>61 Caring personal service occupations</v>
      </c>
      <c r="CA136" s="68">
        <f t="shared" si="313"/>
        <v>-1.8313323641144188</v>
      </c>
      <c r="CB136" s="68">
        <f t="shared" si="313"/>
        <v>-0.40634070879217798</v>
      </c>
      <c r="CC136" s="68">
        <f t="shared" si="313"/>
        <v>-0.30539669676418635</v>
      </c>
      <c r="CD136" s="68">
        <f t="shared" si="313"/>
        <v>-0.24255269055768292</v>
      </c>
      <c r="CE136" s="68">
        <f t="shared" si="314"/>
        <v>-0.54794938732186926</v>
      </c>
      <c r="CK136" t="str">
        <f t="shared" si="324"/>
        <v>61 Caring personal service occupations</v>
      </c>
      <c r="CL136" s="68">
        <f t="shared" si="315"/>
        <v>-0.10296599253855421</v>
      </c>
      <c r="CM136" s="68">
        <f t="shared" si="315"/>
        <v>-8.9282813503475666E-3</v>
      </c>
      <c r="CN136" s="68">
        <f t="shared" si="315"/>
        <v>0.14724240508322034</v>
      </c>
      <c r="CO136" s="68">
        <f t="shared" si="315"/>
        <v>0.17826755342445921</v>
      </c>
      <c r="CP136" s="68">
        <f t="shared" si="316"/>
        <v>0.32550995850767955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1.1633493936218195E-2</v>
      </c>
      <c r="C137" s="27">
        <f t="shared" si="299"/>
        <v>4.0536274727292695E-3</v>
      </c>
      <c r="D137" s="27">
        <f t="shared" si="299"/>
        <v>9.2801421966177064E-3</v>
      </c>
      <c r="E137" s="27">
        <f t="shared" si="299"/>
        <v>1.9495391867866155E-2</v>
      </c>
      <c r="F137" s="27">
        <f t="shared" si="300"/>
        <v>2.8775534064483861E-2</v>
      </c>
      <c r="L137" t="str">
        <f t="shared" si="317"/>
        <v>62 Leisure, travel and related personal service occupations</v>
      </c>
      <c r="M137" s="27">
        <f t="shared" si="301"/>
        <v>0.13240222067801194</v>
      </c>
      <c r="N137" s="27">
        <f t="shared" si="301"/>
        <v>-2.2184065447393708E-2</v>
      </c>
      <c r="O137" s="27">
        <f t="shared" si="301"/>
        <v>0.1287000406352764</v>
      </c>
      <c r="P137" s="27">
        <f t="shared" si="301"/>
        <v>0.21953617828966987</v>
      </c>
      <c r="Q137" s="27">
        <f t="shared" si="302"/>
        <v>0.34823621892494627</v>
      </c>
      <c r="W137" t="str">
        <f t="shared" si="318"/>
        <v>62 Leisure, travel and related personal service occupations</v>
      </c>
      <c r="X137" s="27">
        <f t="shared" si="303"/>
        <v>0.48606672754580549</v>
      </c>
      <c r="Y137" s="27">
        <f t="shared" si="303"/>
        <v>-0.19922114856499862</v>
      </c>
      <c r="Z137" s="27">
        <f t="shared" si="303"/>
        <v>0.5317336673036297</v>
      </c>
      <c r="AA137" s="27">
        <f t="shared" si="303"/>
        <v>0.96827836639730069</v>
      </c>
      <c r="AB137" s="27">
        <f t="shared" si="304"/>
        <v>1.5000120337009304</v>
      </c>
      <c r="AH137" t="str">
        <f t="shared" si="319"/>
        <v>62 Leisure, travel and related personal service occupations</v>
      </c>
      <c r="AI137" s="27">
        <f t="shared" si="305"/>
        <v>0.30404080028474367</v>
      </c>
      <c r="AJ137" s="27">
        <f t="shared" si="305"/>
        <v>-0.10796915962853038</v>
      </c>
      <c r="AK137" s="27">
        <f t="shared" si="305"/>
        <v>0.19111848141054066</v>
      </c>
      <c r="AL137" s="27">
        <f t="shared" si="305"/>
        <v>0.5327540092962344</v>
      </c>
      <c r="AM137" s="27">
        <f t="shared" si="306"/>
        <v>0.72387249070677506</v>
      </c>
      <c r="AS137" t="str">
        <f t="shared" si="320"/>
        <v>62 Leisure, travel and related personal service occupations</v>
      </c>
      <c r="AT137" s="27">
        <f t="shared" si="307"/>
        <v>0.41891360088592178</v>
      </c>
      <c r="AU137" s="27">
        <f t="shared" si="307"/>
        <v>-1.8342371774469068E-2</v>
      </c>
      <c r="AV137" s="27">
        <f t="shared" si="307"/>
        <v>0.32855204267542137</v>
      </c>
      <c r="AW137" s="27">
        <f t="shared" si="307"/>
        <v>0.87338513646483529</v>
      </c>
      <c r="AX137" s="27">
        <f t="shared" si="308"/>
        <v>1.2019371791402567</v>
      </c>
      <c r="BD137" t="str">
        <f t="shared" si="321"/>
        <v>62 Leisure, travel and related personal service occupations</v>
      </c>
      <c r="BE137" s="27">
        <f t="shared" si="309"/>
        <v>-0.13769101964241059</v>
      </c>
      <c r="BF137" s="27">
        <f t="shared" si="309"/>
        <v>-0.10149791488760052</v>
      </c>
      <c r="BG137" s="27">
        <f t="shared" si="309"/>
        <v>-0.26383713603838554</v>
      </c>
      <c r="BH137" s="27">
        <f t="shared" si="309"/>
        <v>-0.42905118784569485</v>
      </c>
      <c r="BI137" s="27">
        <f t="shared" si="310"/>
        <v>-0.69288832388408039</v>
      </c>
      <c r="BO137" t="str">
        <f t="shared" si="322"/>
        <v>62 Leisure, travel and related personal service occupations</v>
      </c>
      <c r="BP137" s="27">
        <f t="shared" si="311"/>
        <v>-0.22031309923530529</v>
      </c>
      <c r="BQ137" s="27">
        <f t="shared" si="311"/>
        <v>-0.42375569393121282</v>
      </c>
      <c r="BR137" s="27">
        <f t="shared" si="311"/>
        <v>-0.3136223673086791</v>
      </c>
      <c r="BS137" s="27">
        <f t="shared" si="311"/>
        <v>-0.71443832682034936</v>
      </c>
      <c r="BT137" s="27">
        <f t="shared" si="312"/>
        <v>-1.0280606941290285</v>
      </c>
      <c r="BZ137" t="str">
        <f t="shared" si="323"/>
        <v>62 Leisure, travel and related personal service occupations</v>
      </c>
      <c r="CA137" s="68">
        <f t="shared" si="313"/>
        <v>0.15366168870173524</v>
      </c>
      <c r="CB137" s="68">
        <f t="shared" si="313"/>
        <v>-0.59795154928342331</v>
      </c>
      <c r="CC137" s="68">
        <f t="shared" si="313"/>
        <v>5.1164779441091657E-2</v>
      </c>
      <c r="CD137" s="68">
        <f t="shared" si="313"/>
        <v>-0.70388595599800508</v>
      </c>
      <c r="CE137" s="68">
        <f t="shared" si="314"/>
        <v>-0.65272117655691342</v>
      </c>
      <c r="CK137" t="str">
        <f t="shared" si="324"/>
        <v>62 Leisure, travel and related personal service occupations</v>
      </c>
      <c r="CL137" s="68">
        <f t="shared" si="315"/>
        <v>3.7201375625081967E-2</v>
      </c>
      <c r="CM137" s="68">
        <f t="shared" si="315"/>
        <v>-0.13944525069531588</v>
      </c>
      <c r="CN137" s="68">
        <f t="shared" si="315"/>
        <v>-0.11161817642701</v>
      </c>
      <c r="CO137" s="68">
        <f t="shared" si="315"/>
        <v>-2.7042019935933359E-3</v>
      </c>
      <c r="CP137" s="68">
        <f t="shared" si="316"/>
        <v>-0.11432237842060333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-5.5535245127683128E-5</v>
      </c>
      <c r="C138" s="27">
        <f t="shared" si="299"/>
        <v>3.4229314616852414E-4</v>
      </c>
      <c r="D138" s="27">
        <f t="shared" si="299"/>
        <v>1.4539869832621557E-4</v>
      </c>
      <c r="E138" s="27">
        <f t="shared" si="299"/>
        <v>9.4697639869186466E-4</v>
      </c>
      <c r="F138" s="27">
        <f t="shared" si="300"/>
        <v>1.0923750970180802E-3</v>
      </c>
      <c r="L138" t="str">
        <f t="shared" si="317"/>
        <v>63 Community and civil enforcement occupations</v>
      </c>
      <c r="M138" s="27">
        <f t="shared" si="301"/>
        <v>-1.6814264443793525E-3</v>
      </c>
      <c r="N138" s="27">
        <f t="shared" si="301"/>
        <v>1.65105483539848E-2</v>
      </c>
      <c r="O138" s="27">
        <f t="shared" si="301"/>
        <v>-5.4579797849597447E-3</v>
      </c>
      <c r="P138" s="27">
        <f t="shared" si="301"/>
        <v>1.9086839375794411E-2</v>
      </c>
      <c r="Q138" s="27">
        <f t="shared" si="302"/>
        <v>1.3628859590834666E-2</v>
      </c>
      <c r="W138" t="str">
        <f t="shared" si="318"/>
        <v>63 Community and civil enforcement occupations</v>
      </c>
      <c r="X138" s="27">
        <f t="shared" si="303"/>
        <v>7.2519696439264092E-3</v>
      </c>
      <c r="Y138" s="27">
        <f t="shared" si="303"/>
        <v>1.8768780070760105E-2</v>
      </c>
      <c r="Z138" s="27">
        <f t="shared" si="303"/>
        <v>1.2886918889365995E-2</v>
      </c>
      <c r="AA138" s="27">
        <f t="shared" si="303"/>
        <v>4.2346450382886619E-2</v>
      </c>
      <c r="AB138" s="27">
        <f t="shared" si="304"/>
        <v>5.5233369272252614E-2</v>
      </c>
      <c r="AH138" t="str">
        <f t="shared" si="319"/>
        <v>63 Community and civil enforcement occupations</v>
      </c>
      <c r="AI138" s="27">
        <f t="shared" si="305"/>
        <v>-2.0713809878391137E-3</v>
      </c>
      <c r="AJ138" s="27">
        <f t="shared" si="305"/>
        <v>1.3331143133403868E-2</v>
      </c>
      <c r="AK138" s="27">
        <f t="shared" si="305"/>
        <v>-8.4802837010437698E-3</v>
      </c>
      <c r="AL138" s="27">
        <f t="shared" si="305"/>
        <v>8.8090897805748469E-3</v>
      </c>
      <c r="AM138" s="27">
        <f t="shared" si="306"/>
        <v>3.288060795310771E-4</v>
      </c>
      <c r="AS138" t="str">
        <f t="shared" si="320"/>
        <v>63 Community and civil enforcement occupations</v>
      </c>
      <c r="AT138" s="27">
        <f t="shared" si="307"/>
        <v>-6.1236293366763381E-3</v>
      </c>
      <c r="AU138" s="27">
        <f t="shared" si="307"/>
        <v>1.0858047189553736E-2</v>
      </c>
      <c r="AV138" s="27">
        <f t="shared" si="307"/>
        <v>-1.0942176746475782E-2</v>
      </c>
      <c r="AW138" s="27">
        <f t="shared" si="307"/>
        <v>2.5557989378864679E-3</v>
      </c>
      <c r="AX138" s="27">
        <f t="shared" si="308"/>
        <v>-8.386377808589314E-3</v>
      </c>
      <c r="BD138" t="str">
        <f t="shared" si="321"/>
        <v>63 Community and civil enforcement occupations</v>
      </c>
      <c r="BE138" s="27">
        <f t="shared" si="309"/>
        <v>-6.4827311092657269E-2</v>
      </c>
      <c r="BF138" s="27">
        <f t="shared" si="309"/>
        <v>5.8884092799825344E-2</v>
      </c>
      <c r="BG138" s="27">
        <f t="shared" si="309"/>
        <v>-6.029543452831497E-2</v>
      </c>
      <c r="BH138" s="27">
        <f t="shared" si="309"/>
        <v>3.3102539616859522E-3</v>
      </c>
      <c r="BI138" s="27">
        <f t="shared" si="310"/>
        <v>-5.6985180566629018E-2</v>
      </c>
      <c r="BO138" t="str">
        <f t="shared" si="322"/>
        <v>63 Community and civil enforcement occupations</v>
      </c>
      <c r="BP138" s="27">
        <f t="shared" si="311"/>
        <v>-3.7575503600582288E-2</v>
      </c>
      <c r="BQ138" s="27">
        <f t="shared" si="311"/>
        <v>3.9253404814230203E-2</v>
      </c>
      <c r="BR138" s="27">
        <f t="shared" si="311"/>
        <v>-5.8251768749762955E-2</v>
      </c>
      <c r="BS138" s="27">
        <f t="shared" si="311"/>
        <v>-1.2689960677176426E-2</v>
      </c>
      <c r="BT138" s="27">
        <f t="shared" si="312"/>
        <v>-7.0941729426939382E-2</v>
      </c>
      <c r="BZ138" t="str">
        <f t="shared" si="323"/>
        <v>63 Community and civil enforcement occupations</v>
      </c>
      <c r="CA138" s="68">
        <f t="shared" si="313"/>
        <v>-3.4866041449063245E-2</v>
      </c>
      <c r="CB138" s="68">
        <f t="shared" si="313"/>
        <v>2.5450665948502038E-2</v>
      </c>
      <c r="CC138" s="68">
        <f t="shared" si="313"/>
        <v>-2.7185611235059165E-2</v>
      </c>
      <c r="CD138" s="68">
        <f t="shared" si="313"/>
        <v>-2.5567718453413435E-2</v>
      </c>
      <c r="CE138" s="68">
        <f t="shared" si="314"/>
        <v>-5.27533296884726E-2</v>
      </c>
      <c r="CK138" t="str">
        <f t="shared" si="324"/>
        <v>63 Community and civil enforcement occupations</v>
      </c>
      <c r="CL138" s="68">
        <f t="shared" si="315"/>
        <v>-1.1857927263595226E-2</v>
      </c>
      <c r="CM138" s="68">
        <f t="shared" si="315"/>
        <v>1.3496768810536054E-2</v>
      </c>
      <c r="CN138" s="68">
        <f t="shared" si="315"/>
        <v>-2.0745556778500835E-2</v>
      </c>
      <c r="CO138" s="68">
        <f t="shared" si="315"/>
        <v>-5.1493251109377865E-3</v>
      </c>
      <c r="CP138" s="68">
        <f t="shared" si="316"/>
        <v>-2.5894881889438622E-2</v>
      </c>
    </row>
    <row r="139" spans="1:94" x14ac:dyDescent="0.2">
      <c r="A139" t="str">
        <f t="shared" si="298"/>
        <v>71 Sales occupations</v>
      </c>
      <c r="B139" s="27">
        <f t="shared" si="299"/>
        <v>2.1621679456978932E-2</v>
      </c>
      <c r="C139" s="27">
        <f t="shared" si="299"/>
        <v>-1.0794365840136877E-2</v>
      </c>
      <c r="D139" s="27">
        <f t="shared" si="299"/>
        <v>1.3387698200791776E-2</v>
      </c>
      <c r="E139" s="27">
        <f t="shared" si="299"/>
        <v>4.004651550725144E-2</v>
      </c>
      <c r="F139" s="27">
        <f t="shared" si="300"/>
        <v>5.3434213708043216E-2</v>
      </c>
      <c r="L139" t="str">
        <f t="shared" si="317"/>
        <v>71 Sales occupations</v>
      </c>
      <c r="M139" s="27">
        <f t="shared" si="301"/>
        <v>0.32768558245716917</v>
      </c>
      <c r="N139" s="27">
        <f t="shared" si="301"/>
        <v>0.19648303708168147</v>
      </c>
      <c r="O139" s="27">
        <f t="shared" si="301"/>
        <v>0.27627445889093627</v>
      </c>
      <c r="P139" s="27">
        <f t="shared" si="301"/>
        <v>0.94182555478245922</v>
      </c>
      <c r="Q139" s="27">
        <f t="shared" si="302"/>
        <v>1.2181000136733955</v>
      </c>
      <c r="W139" t="str">
        <f t="shared" si="318"/>
        <v>71 Sales occupations</v>
      </c>
      <c r="X139" s="27">
        <f t="shared" si="303"/>
        <v>0.85487418135489346</v>
      </c>
      <c r="Y139" s="27">
        <f t="shared" si="303"/>
        <v>0.23394361837874378</v>
      </c>
      <c r="Z139" s="27">
        <f t="shared" si="303"/>
        <v>0.41669749447660198</v>
      </c>
      <c r="AA139" s="27">
        <f t="shared" si="303"/>
        <v>1.9473987917244475</v>
      </c>
      <c r="AB139" s="27">
        <f t="shared" si="304"/>
        <v>2.3640962862010495</v>
      </c>
      <c r="AH139" t="str">
        <f t="shared" si="319"/>
        <v>71 Sales occupations</v>
      </c>
      <c r="AI139" s="27">
        <f t="shared" si="305"/>
        <v>9.4419968576550772E-2</v>
      </c>
      <c r="AJ139" s="27">
        <f t="shared" si="305"/>
        <v>8.8262038003108501E-2</v>
      </c>
      <c r="AK139" s="27">
        <f t="shared" si="305"/>
        <v>-1.5005206359577805E-2</v>
      </c>
      <c r="AL139" s="27">
        <f t="shared" si="305"/>
        <v>0.37969882088912499</v>
      </c>
      <c r="AM139" s="27">
        <f t="shared" si="306"/>
        <v>0.36469361452954718</v>
      </c>
      <c r="AS139" t="str">
        <f t="shared" si="320"/>
        <v>71 Sales occupations</v>
      </c>
      <c r="AT139" s="27">
        <f t="shared" si="307"/>
        <v>4.3571579848623365E-2</v>
      </c>
      <c r="AU139" s="27">
        <f t="shared" si="307"/>
        <v>4.9212145751977632E-2</v>
      </c>
      <c r="AV139" s="27">
        <f t="shared" si="307"/>
        <v>-7.0199903347082371E-2</v>
      </c>
      <c r="AW139" s="27">
        <f t="shared" si="307"/>
        <v>0.29512059082080344</v>
      </c>
      <c r="AX139" s="27">
        <f t="shared" si="308"/>
        <v>0.22492068747372107</v>
      </c>
      <c r="BD139" t="str">
        <f t="shared" si="321"/>
        <v>71 Sales occupations</v>
      </c>
      <c r="BE139" s="27">
        <f t="shared" si="309"/>
        <v>-0.44771194893688104</v>
      </c>
      <c r="BF139" s="27">
        <f t="shared" si="309"/>
        <v>1.3355330601367843</v>
      </c>
      <c r="BG139" s="27">
        <f t="shared" si="309"/>
        <v>-0.93676744608178986</v>
      </c>
      <c r="BH139" s="27">
        <f t="shared" si="309"/>
        <v>0.38491685019947752</v>
      </c>
      <c r="BI139" s="27">
        <f t="shared" si="310"/>
        <v>-0.55185059588231233</v>
      </c>
      <c r="BO139" t="str">
        <f t="shared" si="322"/>
        <v>71 Sales occupations</v>
      </c>
      <c r="BP139" s="27">
        <f t="shared" si="311"/>
        <v>-1.1301807961070303</v>
      </c>
      <c r="BQ139" s="27">
        <f t="shared" si="311"/>
        <v>-0.4504597619841828</v>
      </c>
      <c r="BR139" s="27">
        <f t="shared" si="311"/>
        <v>-1.4572955674331443</v>
      </c>
      <c r="BS139" s="27">
        <f t="shared" si="311"/>
        <v>-2.1771635731519252</v>
      </c>
      <c r="BT139" s="27">
        <f t="shared" si="312"/>
        <v>-3.6344591405850695</v>
      </c>
      <c r="BZ139" t="str">
        <f t="shared" si="323"/>
        <v>71 Sales occupations</v>
      </c>
      <c r="CA139" s="68">
        <f t="shared" si="313"/>
        <v>-0.50821343340180469</v>
      </c>
      <c r="CB139" s="68">
        <f t="shared" si="313"/>
        <v>-0.95725505247447984</v>
      </c>
      <c r="CC139" s="68">
        <f t="shared" si="313"/>
        <v>-1.3645567622610226</v>
      </c>
      <c r="CD139" s="68">
        <f t="shared" si="313"/>
        <v>-3.5821946074467474</v>
      </c>
      <c r="CE139" s="68">
        <f t="shared" si="314"/>
        <v>-4.9467513697077701</v>
      </c>
      <c r="CK139" t="str">
        <f t="shared" si="324"/>
        <v>71 Sales occupations</v>
      </c>
      <c r="CL139" s="68">
        <f t="shared" si="315"/>
        <v>-2.9948700498749758E-2</v>
      </c>
      <c r="CM139" s="68">
        <f t="shared" si="315"/>
        <v>-0.31422222617011819</v>
      </c>
      <c r="CN139" s="68">
        <f t="shared" si="315"/>
        <v>-0.36734951390927773</v>
      </c>
      <c r="CO139" s="68">
        <f t="shared" si="315"/>
        <v>-0.45777233019365204</v>
      </c>
      <c r="CP139" s="68">
        <f t="shared" si="316"/>
        <v>-0.82512184410292977</v>
      </c>
    </row>
    <row r="140" spans="1:94" x14ac:dyDescent="0.2">
      <c r="A140" t="str">
        <f t="shared" si="298"/>
        <v>72 Customer service occupations</v>
      </c>
      <c r="B140" s="27">
        <f t="shared" si="299"/>
        <v>7.7553634198899157E-3</v>
      </c>
      <c r="C140" s="27">
        <f t="shared" si="299"/>
        <v>8.2139492505955494E-3</v>
      </c>
      <c r="D140" s="27">
        <f t="shared" si="299"/>
        <v>2.8684758206742503E-2</v>
      </c>
      <c r="E140" s="27">
        <f t="shared" si="299"/>
        <v>3.4905246116916103E-2</v>
      </c>
      <c r="F140" s="27">
        <f t="shared" si="300"/>
        <v>6.3590004323658605E-2</v>
      </c>
      <c r="L140" t="str">
        <f t="shared" si="317"/>
        <v>72 Customer service occupations</v>
      </c>
      <c r="M140" s="27">
        <f t="shared" si="301"/>
        <v>0.1366129943413773</v>
      </c>
      <c r="N140" s="27">
        <f t="shared" si="301"/>
        <v>4.2978862278508445E-2</v>
      </c>
      <c r="O140" s="27">
        <f t="shared" si="301"/>
        <v>0.34300710016482516</v>
      </c>
      <c r="P140" s="27">
        <f t="shared" si="301"/>
        <v>0.41059558918872074</v>
      </c>
      <c r="Q140" s="27">
        <f t="shared" si="302"/>
        <v>0.75360268935354591</v>
      </c>
      <c r="W140" t="str">
        <f t="shared" si="318"/>
        <v>72 Customer service occupations</v>
      </c>
      <c r="X140" s="27">
        <f t="shared" si="303"/>
        <v>0.32025980647047758</v>
      </c>
      <c r="Y140" s="27">
        <f t="shared" si="303"/>
        <v>8.1680494159615868E-2</v>
      </c>
      <c r="Z140" s="27">
        <f t="shared" si="303"/>
        <v>0.8529090940272801</v>
      </c>
      <c r="AA140" s="27">
        <f t="shared" si="303"/>
        <v>1.0114820667997986</v>
      </c>
      <c r="AB140" s="27">
        <f t="shared" si="304"/>
        <v>1.8643911608270787</v>
      </c>
      <c r="AH140" t="str">
        <f t="shared" si="319"/>
        <v>72 Customer service occupations</v>
      </c>
      <c r="AI140" s="27">
        <f t="shared" si="305"/>
        <v>0.13810229222466641</v>
      </c>
      <c r="AJ140" s="27">
        <f t="shared" si="305"/>
        <v>7.8000187940659771E-2</v>
      </c>
      <c r="AK140" s="27">
        <f t="shared" si="305"/>
        <v>0.29239406917962352</v>
      </c>
      <c r="AL140" s="27">
        <f t="shared" si="305"/>
        <v>0.30025240804539588</v>
      </c>
      <c r="AM140" s="27">
        <f t="shared" si="306"/>
        <v>0.5926464772250194</v>
      </c>
      <c r="AS140" t="str">
        <f t="shared" si="320"/>
        <v>72 Customer service occupations</v>
      </c>
      <c r="AT140" s="27">
        <f t="shared" si="307"/>
        <v>9.8380752235855962E-2</v>
      </c>
      <c r="AU140" s="27">
        <f t="shared" si="307"/>
        <v>2.7862220986991648E-2</v>
      </c>
      <c r="AV140" s="27">
        <f t="shared" si="307"/>
        <v>0.24102601150365688</v>
      </c>
      <c r="AW140" s="27">
        <f t="shared" si="307"/>
        <v>0.20135945345397888</v>
      </c>
      <c r="AX140" s="27">
        <f t="shared" si="308"/>
        <v>0.44238546495763575</v>
      </c>
      <c r="BD140" t="str">
        <f t="shared" si="321"/>
        <v>72 Customer service occupations</v>
      </c>
      <c r="BE140" s="27">
        <f t="shared" si="309"/>
        <v>-2.846088222953469E-2</v>
      </c>
      <c r="BF140" s="27">
        <f t="shared" si="309"/>
        <v>0.23828628262324703</v>
      </c>
      <c r="BG140" s="27">
        <f t="shared" si="309"/>
        <v>0.57301509335223111</v>
      </c>
      <c r="BH140" s="27">
        <f t="shared" si="309"/>
        <v>0.33948093252118117</v>
      </c>
      <c r="BI140" s="27">
        <f t="shared" si="310"/>
        <v>0.91249602587341228</v>
      </c>
      <c r="BO140" t="str">
        <f t="shared" si="322"/>
        <v>72 Customer service occupations</v>
      </c>
      <c r="BP140" s="27">
        <f t="shared" si="311"/>
        <v>7.9168372897946426E-3</v>
      </c>
      <c r="BQ140" s="27">
        <f t="shared" si="311"/>
        <v>-1.8112111763146199E-2</v>
      </c>
      <c r="BR140" s="27">
        <f t="shared" si="311"/>
        <v>0.705629152123874</v>
      </c>
      <c r="BS140" s="27">
        <f t="shared" si="311"/>
        <v>-0.20196697869554203</v>
      </c>
      <c r="BT140" s="27">
        <f t="shared" si="312"/>
        <v>0.50366217342833197</v>
      </c>
      <c r="BZ140" t="str">
        <f t="shared" si="323"/>
        <v>72 Customer service occupations</v>
      </c>
      <c r="CA140" s="68">
        <f t="shared" si="313"/>
        <v>-0.10236797053256219</v>
      </c>
      <c r="CB140" s="68">
        <f t="shared" si="313"/>
        <v>-0.11892273936561315</v>
      </c>
      <c r="CC140" s="68">
        <f t="shared" si="313"/>
        <v>0.18599401195168297</v>
      </c>
      <c r="CD140" s="68">
        <f t="shared" si="313"/>
        <v>-0.17633694572532388</v>
      </c>
      <c r="CE140" s="68">
        <f t="shared" si="314"/>
        <v>9.6570662263590901E-3</v>
      </c>
      <c r="CK140" t="str">
        <f t="shared" si="324"/>
        <v>72 Customer service occupations</v>
      </c>
      <c r="CL140" s="68">
        <f t="shared" si="315"/>
        <v>0.13271542701470412</v>
      </c>
      <c r="CM140" s="68">
        <f t="shared" si="315"/>
        <v>-2.0810624350930951E-4</v>
      </c>
      <c r="CN140" s="68">
        <f t="shared" si="315"/>
        <v>0.32371019280366831</v>
      </c>
      <c r="CO140" s="68">
        <f t="shared" si="315"/>
        <v>0.25617160088206847</v>
      </c>
      <c r="CP140" s="68">
        <f t="shared" si="316"/>
        <v>0.57988179368573678</v>
      </c>
    </row>
    <row r="141" spans="1:94" x14ac:dyDescent="0.2">
      <c r="A141" t="str">
        <f t="shared" si="298"/>
        <v>81 Process, plant and machine operatives</v>
      </c>
      <c r="B141" s="27">
        <f t="shared" si="299"/>
        <v>7.7172345865659797E-3</v>
      </c>
      <c r="C141" s="27">
        <f t="shared" si="299"/>
        <v>-2.2064951034525063E-3</v>
      </c>
      <c r="D141" s="27">
        <f t="shared" si="299"/>
        <v>1.5032302846453273E-2</v>
      </c>
      <c r="E141" s="27">
        <f t="shared" si="299"/>
        <v>2.8185909829347509E-2</v>
      </c>
      <c r="F141" s="27">
        <f t="shared" si="300"/>
        <v>4.3218212675800782E-2</v>
      </c>
      <c r="L141" t="str">
        <f t="shared" si="317"/>
        <v>81 Process, plant and machine operatives</v>
      </c>
      <c r="M141" s="27">
        <f t="shared" si="301"/>
        <v>4.1657464522746518E-2</v>
      </c>
      <c r="N141" s="27">
        <f t="shared" si="301"/>
        <v>1.0049113018274214E-3</v>
      </c>
      <c r="O141" s="27">
        <f t="shared" si="301"/>
        <v>0.10888945448977735</v>
      </c>
      <c r="P141" s="27">
        <f t="shared" si="301"/>
        <v>0.18764040819113037</v>
      </c>
      <c r="Q141" s="27">
        <f t="shared" si="302"/>
        <v>0.29652986268090775</v>
      </c>
      <c r="W141" t="str">
        <f t="shared" si="318"/>
        <v>81 Process, plant and machine operatives</v>
      </c>
      <c r="X141" s="27">
        <f t="shared" si="303"/>
        <v>2.7986947688524944E-2</v>
      </c>
      <c r="Y141" s="27">
        <f t="shared" si="303"/>
        <v>-2.9978257280752707E-2</v>
      </c>
      <c r="Z141" s="27">
        <f t="shared" si="303"/>
        <v>0.26296444211675946</v>
      </c>
      <c r="AA141" s="27">
        <f t="shared" si="303"/>
        <v>0.41458827397948705</v>
      </c>
      <c r="AB141" s="27">
        <f t="shared" si="304"/>
        <v>0.67755271609624645</v>
      </c>
      <c r="AH141" t="str">
        <f t="shared" si="319"/>
        <v>81 Process, plant and machine operatives</v>
      </c>
      <c r="AI141" s="27">
        <f t="shared" si="305"/>
        <v>3.0624680732766196E-2</v>
      </c>
      <c r="AJ141" s="27">
        <f t="shared" si="305"/>
        <v>-1.0241051349269947E-2</v>
      </c>
      <c r="AK141" s="27">
        <f t="shared" si="305"/>
        <v>0.12431678918718347</v>
      </c>
      <c r="AL141" s="27">
        <f t="shared" si="305"/>
        <v>0.20637124448413108</v>
      </c>
      <c r="AM141" s="27">
        <f t="shared" si="306"/>
        <v>0.33068803367131455</v>
      </c>
      <c r="AS141" t="str">
        <f t="shared" si="320"/>
        <v>81 Process, plant and machine operatives</v>
      </c>
      <c r="AT141" s="27">
        <f t="shared" si="307"/>
        <v>4.7554983512865578E-2</v>
      </c>
      <c r="AU141" s="27">
        <f t="shared" si="307"/>
        <v>-4.0864880904615597E-2</v>
      </c>
      <c r="AV141" s="27">
        <f t="shared" si="307"/>
        <v>0.20777811584426442</v>
      </c>
      <c r="AW141" s="27">
        <f t="shared" si="307"/>
        <v>0.23861369199830729</v>
      </c>
      <c r="AX141" s="27">
        <f t="shared" si="308"/>
        <v>0.44639180784257171</v>
      </c>
      <c r="BD141" t="str">
        <f t="shared" si="321"/>
        <v>81 Process, plant and machine operatives</v>
      </c>
      <c r="BE141" s="27">
        <f t="shared" si="309"/>
        <v>-4.9435300926230052E-2</v>
      </c>
      <c r="BF141" s="27">
        <f t="shared" si="309"/>
        <v>-0.10792587044511581</v>
      </c>
      <c r="BG141" s="27">
        <f t="shared" si="309"/>
        <v>0.88649709655566955</v>
      </c>
      <c r="BH141" s="27">
        <f t="shared" si="309"/>
        <v>0.64555695920559319</v>
      </c>
      <c r="BI141" s="27">
        <f t="shared" si="310"/>
        <v>1.5320540557612627</v>
      </c>
      <c r="BO141" t="str">
        <f t="shared" si="322"/>
        <v>81 Process, plant and machine operatives</v>
      </c>
      <c r="BP141" s="27">
        <f t="shared" si="311"/>
        <v>0.36613934628717759</v>
      </c>
      <c r="BQ141" s="27">
        <f t="shared" si="311"/>
        <v>-0.74190274951899227</v>
      </c>
      <c r="BR141" s="27">
        <f t="shared" si="311"/>
        <v>1.0176209963236369</v>
      </c>
      <c r="BS141" s="27">
        <f t="shared" si="311"/>
        <v>1.3605056091314793E-4</v>
      </c>
      <c r="BT141" s="27">
        <f t="shared" si="312"/>
        <v>1.01775704688455</v>
      </c>
      <c r="BZ141" t="str">
        <f t="shared" si="323"/>
        <v>81 Process, plant and machine operatives</v>
      </c>
      <c r="CA141" s="68">
        <f t="shared" si="313"/>
        <v>-0.54427824895321475</v>
      </c>
      <c r="CB141" s="68">
        <f t="shared" si="313"/>
        <v>-0.38022136720850375</v>
      </c>
      <c r="CC141" s="68">
        <f t="shared" si="313"/>
        <v>0.20437861576785554</v>
      </c>
      <c r="CD141" s="68">
        <f t="shared" si="313"/>
        <v>-1.5838436431493232</v>
      </c>
      <c r="CE141" s="68">
        <f t="shared" si="314"/>
        <v>-1.3794650273814677</v>
      </c>
      <c r="CK141" t="str">
        <f t="shared" si="324"/>
        <v>81 Process, plant and machine operatives</v>
      </c>
      <c r="CL141" s="68">
        <f t="shared" si="315"/>
        <v>-0.19249297073520855</v>
      </c>
      <c r="CM141" s="68">
        <f t="shared" si="315"/>
        <v>-0.20602438807197332</v>
      </c>
      <c r="CN141" s="68">
        <f t="shared" si="315"/>
        <v>-0.33045257583829357</v>
      </c>
      <c r="CO141" s="68">
        <f t="shared" si="315"/>
        <v>-0.18167579773064413</v>
      </c>
      <c r="CP141" s="68">
        <f t="shared" si="316"/>
        <v>-0.5121283735689377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1.5980583118899848E-2</v>
      </c>
      <c r="C142" s="27">
        <f t="shared" si="299"/>
        <v>-6.8660409343082596E-4</v>
      </c>
      <c r="D142" s="27">
        <f t="shared" si="299"/>
        <v>2.4189844237329061E-2</v>
      </c>
      <c r="E142" s="27">
        <f t="shared" si="299"/>
        <v>3.5809309556374902E-2</v>
      </c>
      <c r="F142" s="27">
        <f t="shared" si="300"/>
        <v>5.9999153793703963E-2</v>
      </c>
      <c r="L142" t="str">
        <f t="shared" si="317"/>
        <v>82 Transport and mobile machine drivers and operatives</v>
      </c>
      <c r="M142" s="27">
        <f t="shared" si="301"/>
        <v>0.16225252974635335</v>
      </c>
      <c r="N142" s="27">
        <f t="shared" si="301"/>
        <v>-2.3699533086275482E-3</v>
      </c>
      <c r="O142" s="27">
        <f t="shared" si="301"/>
        <v>0.13431712821367747</v>
      </c>
      <c r="P142" s="27">
        <f t="shared" si="301"/>
        <v>0.28034203639867583</v>
      </c>
      <c r="Q142" s="27">
        <f t="shared" si="302"/>
        <v>0.4146591646123533</v>
      </c>
      <c r="W142" t="str">
        <f t="shared" si="318"/>
        <v>82 Transport and mobile machine drivers and operatives</v>
      </c>
      <c r="X142" s="27">
        <f t="shared" si="303"/>
        <v>0.33735677666845554</v>
      </c>
      <c r="Y142" s="27">
        <f t="shared" si="303"/>
        <v>-0.1106836702291476</v>
      </c>
      <c r="Z142" s="27">
        <f t="shared" si="303"/>
        <v>0.20497641625586427</v>
      </c>
      <c r="AA142" s="27">
        <f t="shared" si="303"/>
        <v>0.55287055967494259</v>
      </c>
      <c r="AB142" s="27">
        <f t="shared" si="304"/>
        <v>0.75784697593080685</v>
      </c>
      <c r="AH142" t="str">
        <f t="shared" si="319"/>
        <v>82 Transport and mobile machine drivers and operatives</v>
      </c>
      <c r="AI142" s="27">
        <f t="shared" si="305"/>
        <v>0.14475058499391236</v>
      </c>
      <c r="AJ142" s="27">
        <f t="shared" si="305"/>
        <v>-6.690279046252956E-2</v>
      </c>
      <c r="AK142" s="27">
        <f t="shared" si="305"/>
        <v>0.10240401506117924</v>
      </c>
      <c r="AL142" s="27">
        <f t="shared" si="305"/>
        <v>0.1747007821006662</v>
      </c>
      <c r="AM142" s="27">
        <f t="shared" si="306"/>
        <v>0.27710479716184544</v>
      </c>
      <c r="AS142" t="str">
        <f t="shared" si="320"/>
        <v>82 Transport and mobile machine drivers and operatives</v>
      </c>
      <c r="AT142" s="27">
        <f t="shared" si="307"/>
        <v>0.19782008141239926</v>
      </c>
      <c r="AU142" s="27">
        <f t="shared" si="307"/>
        <v>-4.3418703918670865E-2</v>
      </c>
      <c r="AV142" s="27">
        <f t="shared" si="307"/>
        <v>0.14142919219928363</v>
      </c>
      <c r="AW142" s="27">
        <f t="shared" si="307"/>
        <v>0.24486192807501683</v>
      </c>
      <c r="AX142" s="27">
        <f t="shared" si="308"/>
        <v>0.38629112027430046</v>
      </c>
      <c r="BD142" t="str">
        <f t="shared" si="321"/>
        <v>82 Transport and mobile machine drivers and operatives</v>
      </c>
      <c r="BE142" s="27">
        <f t="shared" si="309"/>
        <v>0.14956414085859304</v>
      </c>
      <c r="BF142" s="27">
        <f t="shared" si="309"/>
        <v>-0.21057046439840121</v>
      </c>
      <c r="BG142" s="27">
        <f t="shared" si="309"/>
        <v>0.5015215855183861</v>
      </c>
      <c r="BH142" s="27">
        <f t="shared" si="309"/>
        <v>0.66810638260432231</v>
      </c>
      <c r="BI142" s="27">
        <f t="shared" si="310"/>
        <v>1.1696279681227084</v>
      </c>
      <c r="BO142" t="str">
        <f t="shared" si="322"/>
        <v>82 Transport and mobile machine drivers and operatives</v>
      </c>
      <c r="BP142" s="27">
        <f t="shared" si="311"/>
        <v>0.96977095022610271</v>
      </c>
      <c r="BQ142" s="27">
        <f t="shared" si="311"/>
        <v>-1.5294757483072461</v>
      </c>
      <c r="BR142" s="27">
        <f t="shared" si="311"/>
        <v>0.49598720499899951</v>
      </c>
      <c r="BS142" s="27">
        <f t="shared" si="311"/>
        <v>-0.14189234272515883</v>
      </c>
      <c r="BT142" s="27">
        <f t="shared" si="312"/>
        <v>0.35409486227384068</v>
      </c>
      <c r="BZ142" t="str">
        <f t="shared" si="323"/>
        <v>82 Transport and mobile machine drivers and operatives</v>
      </c>
      <c r="CA142" s="68">
        <f t="shared" si="313"/>
        <v>-0.7537717717364858</v>
      </c>
      <c r="CB142" s="68">
        <f t="shared" si="313"/>
        <v>-1.1925129035272093</v>
      </c>
      <c r="CC142" s="68">
        <f t="shared" si="313"/>
        <v>-7.1069828348777619E-2</v>
      </c>
      <c r="CD142" s="68">
        <f t="shared" si="313"/>
        <v>-1.0856172842882539</v>
      </c>
      <c r="CE142" s="68">
        <f t="shared" si="314"/>
        <v>-1.1566871126370315</v>
      </c>
      <c r="CK142" t="str">
        <f t="shared" si="324"/>
        <v>82 Transport and mobile machine drivers and operatives</v>
      </c>
      <c r="CL142" s="68">
        <f t="shared" si="315"/>
        <v>0.40055999739266834</v>
      </c>
      <c r="CM142" s="68">
        <f t="shared" si="315"/>
        <v>-0.49098927076518661</v>
      </c>
      <c r="CN142" s="68">
        <f t="shared" si="315"/>
        <v>0.19371587146480751</v>
      </c>
      <c r="CO142" s="68">
        <f t="shared" si="315"/>
        <v>-0.48990309538451138</v>
      </c>
      <c r="CP142" s="68">
        <f t="shared" si="316"/>
        <v>-0.29618722391970387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-1.3206571500390776E-4</v>
      </c>
      <c r="C143" s="27">
        <f t="shared" si="299"/>
        <v>7.1955149496105014E-6</v>
      </c>
      <c r="D143" s="27">
        <f t="shared" si="299"/>
        <v>-5.8965539325745429E-5</v>
      </c>
      <c r="E143" s="27">
        <f t="shared" si="299"/>
        <v>9.6800342948294405E-5</v>
      </c>
      <c r="F143" s="27">
        <f t="shared" si="300"/>
        <v>3.7834803622548976E-5</v>
      </c>
      <c r="L143" t="str">
        <f t="shared" si="317"/>
        <v>91 Elementary trades and related occupations</v>
      </c>
      <c r="M143" s="27">
        <f t="shared" si="301"/>
        <v>2.7222179982257316E-2</v>
      </c>
      <c r="N143" s="27">
        <f t="shared" si="301"/>
        <v>-8.1536999121414322E-3</v>
      </c>
      <c r="O143" s="27">
        <f t="shared" si="301"/>
        <v>4.3019765103051999E-3</v>
      </c>
      <c r="P143" s="27">
        <f t="shared" si="301"/>
        <v>5.3505980996017999E-2</v>
      </c>
      <c r="Q143" s="27">
        <f t="shared" si="302"/>
        <v>5.7807957506323199E-2</v>
      </c>
      <c r="W143" t="str">
        <f t="shared" si="318"/>
        <v>91 Elementary trades and related occupations</v>
      </c>
      <c r="X143" s="27">
        <f t="shared" si="303"/>
        <v>2.1157134322848992E-2</v>
      </c>
      <c r="Y143" s="27">
        <f t="shared" si="303"/>
        <v>-4.65933540208463E-2</v>
      </c>
      <c r="Z143" s="27">
        <f t="shared" si="303"/>
        <v>-5.1555754447434876E-2</v>
      </c>
      <c r="AA143" s="27">
        <f t="shared" si="303"/>
        <v>4.014239823555299E-2</v>
      </c>
      <c r="AB143" s="27">
        <f t="shared" si="304"/>
        <v>-1.1413356211881887E-2</v>
      </c>
      <c r="AH143" t="str">
        <f t="shared" si="319"/>
        <v>91 Elementary trades and related occupations</v>
      </c>
      <c r="AI143" s="27">
        <f t="shared" si="305"/>
        <v>2.6878880870434885E-2</v>
      </c>
      <c r="AJ143" s="27">
        <f t="shared" si="305"/>
        <v>-3.4659720781934744E-2</v>
      </c>
      <c r="AK143" s="27">
        <f t="shared" si="305"/>
        <v>-9.9691439150449424E-3</v>
      </c>
      <c r="AL143" s="27">
        <f t="shared" si="305"/>
        <v>8.8702085013260212E-2</v>
      </c>
      <c r="AM143" s="27">
        <f t="shared" si="306"/>
        <v>7.873294109821527E-2</v>
      </c>
      <c r="AS143" t="str">
        <f t="shared" si="320"/>
        <v>91 Elementary trades and related occupations</v>
      </c>
      <c r="AT143" s="27">
        <f t="shared" si="307"/>
        <v>-1.2269819231404799E-2</v>
      </c>
      <c r="AU143" s="27">
        <f t="shared" si="307"/>
        <v>2.5732902949113456E-2</v>
      </c>
      <c r="AV143" s="27">
        <f t="shared" si="307"/>
        <v>-4.4565091134939505E-2</v>
      </c>
      <c r="AW143" s="27">
        <f t="shared" si="307"/>
        <v>4.0405667984852567E-2</v>
      </c>
      <c r="AX143" s="27">
        <f t="shared" si="308"/>
        <v>-4.1594231500869383E-3</v>
      </c>
      <c r="BD143" t="str">
        <f t="shared" si="321"/>
        <v>91 Elementary trades and related occupations</v>
      </c>
      <c r="BE143" s="27">
        <f t="shared" si="309"/>
        <v>-0.29946565989313823</v>
      </c>
      <c r="BF143" s="27">
        <f t="shared" si="309"/>
        <v>1.7081829130160209E-2</v>
      </c>
      <c r="BG143" s="27">
        <f t="shared" si="309"/>
        <v>-9.5827892881039212E-2</v>
      </c>
      <c r="BH143" s="27">
        <f t="shared" si="309"/>
        <v>0.24420003083411523</v>
      </c>
      <c r="BI143" s="27">
        <f t="shared" si="310"/>
        <v>0.14837213795307602</v>
      </c>
      <c r="BO143" t="str">
        <f t="shared" si="322"/>
        <v>91 Elementary trades and related occupations</v>
      </c>
      <c r="BP143" s="27">
        <f t="shared" si="311"/>
        <v>-0.21054535733410784</v>
      </c>
      <c r="BQ143" s="27">
        <f t="shared" si="311"/>
        <v>-0.33969005288727283</v>
      </c>
      <c r="BR143" s="27">
        <f t="shared" si="311"/>
        <v>-0.36204752004646656</v>
      </c>
      <c r="BS143" s="27">
        <f t="shared" si="311"/>
        <v>-0.12485196324713144</v>
      </c>
      <c r="BT143" s="27">
        <f t="shared" si="312"/>
        <v>-0.486899483293598</v>
      </c>
      <c r="BZ143" t="str">
        <f t="shared" si="323"/>
        <v>91 Elementary trades and related occupations</v>
      </c>
      <c r="CA143" s="68">
        <f t="shared" si="313"/>
        <v>-0.79537056713066656</v>
      </c>
      <c r="CB143" s="68">
        <f t="shared" si="313"/>
        <v>-0.34914970096185671</v>
      </c>
      <c r="CC143" s="68">
        <f t="shared" si="313"/>
        <v>-0.48253875596775186</v>
      </c>
      <c r="CD143" s="68">
        <f t="shared" si="313"/>
        <v>-0.47141400607390116</v>
      </c>
      <c r="CE143" s="68">
        <f t="shared" si="314"/>
        <v>-0.95395276204165302</v>
      </c>
      <c r="CK143" t="str">
        <f t="shared" si="324"/>
        <v>91 Elementary trades and related occupations</v>
      </c>
      <c r="CL143" s="68">
        <f t="shared" si="315"/>
        <v>-0.21169926060186151</v>
      </c>
      <c r="CM143" s="68">
        <f t="shared" si="315"/>
        <v>-6.7781259612933464E-2</v>
      </c>
      <c r="CN143" s="68">
        <f t="shared" si="315"/>
        <v>-0.25876053899582552</v>
      </c>
      <c r="CO143" s="68">
        <f t="shared" si="315"/>
        <v>-0.17667239102246202</v>
      </c>
      <c r="CP143" s="68">
        <f t="shared" si="316"/>
        <v>-0.43543293001828753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9.2099641699662643E-3</v>
      </c>
      <c r="C144" s="27">
        <f t="shared" si="299"/>
        <v>5.4026475619252043E-3</v>
      </c>
      <c r="D144" s="27">
        <f t="shared" si="299"/>
        <v>1.4283484443870488E-2</v>
      </c>
      <c r="E144" s="27">
        <f t="shared" si="299"/>
        <v>2.2010806132784083E-2</v>
      </c>
      <c r="F144" s="27">
        <f t="shared" si="300"/>
        <v>3.6294290576654571E-2</v>
      </c>
      <c r="L144" t="str">
        <f t="shared" ref="L144" si="325">A144</f>
        <v>92 Elementary administration and service occupations</v>
      </c>
      <c r="M144" s="27">
        <f t="shared" si="301"/>
        <v>0.5414385761247289</v>
      </c>
      <c r="N144" s="27">
        <f t="shared" si="301"/>
        <v>0.21328574073325868</v>
      </c>
      <c r="O144" s="27">
        <f t="shared" si="301"/>
        <v>0.70520625439996776</v>
      </c>
      <c r="P144" s="27">
        <f t="shared" si="301"/>
        <v>1.329027924509953</v>
      </c>
      <c r="Q144" s="27">
        <f t="shared" si="302"/>
        <v>2.0342341789099208</v>
      </c>
      <c r="W144" t="str">
        <f t="shared" ref="W144" si="326">A144</f>
        <v>92 Elementary administration and service occupations</v>
      </c>
      <c r="X144" s="27">
        <f t="shared" si="303"/>
        <v>1.4095541144379533</v>
      </c>
      <c r="Y144" s="27">
        <f t="shared" si="303"/>
        <v>2.9755985043636635E-2</v>
      </c>
      <c r="Z144" s="27">
        <f t="shared" si="303"/>
        <v>1.4393917618512715</v>
      </c>
      <c r="AA144" s="27">
        <f t="shared" si="303"/>
        <v>2.768963232806481</v>
      </c>
      <c r="AB144" s="27">
        <f t="shared" si="304"/>
        <v>4.2083549946577525</v>
      </c>
      <c r="AH144" t="str">
        <f t="shared" ref="AH144" si="327">L144</f>
        <v>92 Elementary administration and service occupations</v>
      </c>
      <c r="AI144" s="27">
        <f t="shared" si="305"/>
        <v>0.70317619509745599</v>
      </c>
      <c r="AJ144" s="27">
        <f t="shared" si="305"/>
        <v>7.6829447979370524E-2</v>
      </c>
      <c r="AK144" s="27">
        <f t="shared" si="305"/>
        <v>0.63843133405981201</v>
      </c>
      <c r="AL144" s="27">
        <f t="shared" si="305"/>
        <v>1.3797574494002971</v>
      </c>
      <c r="AM144" s="27">
        <f t="shared" si="306"/>
        <v>2.0181887834601091</v>
      </c>
      <c r="AS144" t="str">
        <f t="shared" ref="AS144" si="328">W144</f>
        <v>92 Elementary administration and service occupations</v>
      </c>
      <c r="AT144" s="27">
        <f t="shared" si="307"/>
        <v>0.50938672567334864</v>
      </c>
      <c r="AU144" s="27">
        <f t="shared" si="307"/>
        <v>0.18661505745405149</v>
      </c>
      <c r="AV144" s="27">
        <f t="shared" si="307"/>
        <v>0.56618896738533708</v>
      </c>
      <c r="AW144" s="27">
        <f t="shared" si="307"/>
        <v>1.2555485130438067</v>
      </c>
      <c r="AX144" s="27">
        <f t="shared" si="308"/>
        <v>1.8217374804291437</v>
      </c>
      <c r="BD144" t="str">
        <f t="shared" ref="BD144" si="329">AH144</f>
        <v>92 Elementary administration and service occupations</v>
      </c>
      <c r="BE144" s="27">
        <f t="shared" si="309"/>
        <v>-1.3879241710328802</v>
      </c>
      <c r="BF144" s="27">
        <f t="shared" si="309"/>
        <v>0.353802345391383</v>
      </c>
      <c r="BG144" s="27">
        <f t="shared" si="309"/>
        <v>-0.28373143380898291</v>
      </c>
      <c r="BH144" s="27">
        <f t="shared" si="309"/>
        <v>-0.33565070991645385</v>
      </c>
      <c r="BI144" s="27">
        <f t="shared" si="310"/>
        <v>-0.61938214372543676</v>
      </c>
      <c r="BO144" t="str">
        <f t="shared" ref="BO144" si="330">AS144</f>
        <v>92 Elementary administration and service occupations</v>
      </c>
      <c r="BP144" s="27">
        <f t="shared" si="311"/>
        <v>-4.7919041593758038E-3</v>
      </c>
      <c r="BQ144" s="27">
        <f t="shared" si="311"/>
        <v>-2.2742429843464151</v>
      </c>
      <c r="BR144" s="27">
        <f t="shared" si="311"/>
        <v>1.1114907805896372</v>
      </c>
      <c r="BS144" s="27">
        <f t="shared" si="311"/>
        <v>-2.3494508243747454</v>
      </c>
      <c r="BT144" s="27">
        <f t="shared" si="312"/>
        <v>-1.2379600437851082</v>
      </c>
      <c r="BZ144" t="str">
        <f t="shared" ref="BZ144" si="331">BD144</f>
        <v>92 Elementary administration and service occupations</v>
      </c>
      <c r="CA144" s="68">
        <f t="shared" si="313"/>
        <v>-1.1368465009995532</v>
      </c>
      <c r="CB144" s="68">
        <f t="shared" si="313"/>
        <v>-2.8564586805825307</v>
      </c>
      <c r="CC144" s="68">
        <f t="shared" si="313"/>
        <v>0.31291877198993845</v>
      </c>
      <c r="CD144" s="68">
        <f t="shared" si="313"/>
        <v>-5.5101967152024347</v>
      </c>
      <c r="CE144" s="68">
        <f t="shared" si="314"/>
        <v>-5.1972779432124963</v>
      </c>
      <c r="CK144" t="str">
        <f t="shared" ref="CK144" si="332">BO144</f>
        <v>92 Elementary administration and service occupations</v>
      </c>
      <c r="CL144" s="68">
        <f t="shared" si="315"/>
        <v>-0.73638734002603545</v>
      </c>
      <c r="CM144" s="68">
        <f t="shared" si="315"/>
        <v>-1.0163723310557655</v>
      </c>
      <c r="CN144" s="68">
        <f t="shared" si="315"/>
        <v>-1.2877123695414561</v>
      </c>
      <c r="CO144" s="68">
        <f t="shared" si="315"/>
        <v>-1.0101200746994188</v>
      </c>
      <c r="CP144" s="68">
        <f t="shared" si="316"/>
        <v>-2.2978324442408748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2.4843765502758774</v>
      </c>
      <c r="C146" s="29">
        <f>D35-C35</f>
        <v>1.0680632891300448</v>
      </c>
      <c r="D146" s="29">
        <f>E35-D35</f>
        <v>2.3222020208893586</v>
      </c>
      <c r="E146" s="29">
        <f>F35-E35</f>
        <v>4.7192178237938265</v>
      </c>
      <c r="F146" s="29">
        <f t="shared" ref="F146" si="334">F35-D35</f>
        <v>7.041419844683185</v>
      </c>
      <c r="L146" s="24" t="str">
        <f t="shared" ref="L146" si="335">L35</f>
        <v>All occupations</v>
      </c>
      <c r="M146" s="29">
        <f>N35-M35</f>
        <v>18.717017421003163</v>
      </c>
      <c r="N146" s="29">
        <f t="shared" ref="N146" si="336">O35-N35</f>
        <v>7.6007215559376249</v>
      </c>
      <c r="O146" s="29">
        <f>P35-O35</f>
        <v>16.96633661501491</v>
      </c>
      <c r="P146" s="29">
        <f>Q35-P35</f>
        <v>33.905402561984857</v>
      </c>
      <c r="Q146" s="29">
        <f>Q35-O35</f>
        <v>50.871739176999768</v>
      </c>
      <c r="W146" s="24" t="str">
        <f t="shared" ref="W146" si="337">W35</f>
        <v>All occupations</v>
      </c>
      <c r="X146" s="29">
        <f>Y35-X35</f>
        <v>20.290024861758269</v>
      </c>
      <c r="Y146" s="29">
        <f t="shared" ref="Y146" si="338">Z35-Y35</f>
        <v>-0.12683294206635765</v>
      </c>
      <c r="Z146" s="29">
        <f>AA35-Z35</f>
        <v>14.650240654642005</v>
      </c>
      <c r="AA146" s="29">
        <f>AB35-AA35</f>
        <v>32.169549088400686</v>
      </c>
      <c r="AB146" s="29">
        <f>AB35-Z35</f>
        <v>46.819789743042691</v>
      </c>
      <c r="AH146" s="24" t="str">
        <f t="shared" ref="AH146" si="339">AH35</f>
        <v>All occupations</v>
      </c>
      <c r="AI146" s="29">
        <f>AJ35-AI35</f>
        <v>2.7492737834167968</v>
      </c>
      <c r="AJ146" s="29">
        <f t="shared" ref="AJ146" si="340">AK35-AJ35</f>
        <v>-0.40159852871713753</v>
      </c>
      <c r="AK146" s="29">
        <f>AL35-AK35</f>
        <v>0.76213621707486823</v>
      </c>
      <c r="AL146" s="29">
        <f>AM35-AL35</f>
        <v>6.2629521600043248</v>
      </c>
      <c r="AM146" s="29">
        <f>AM35-AK35</f>
        <v>7.025088377079193</v>
      </c>
      <c r="AS146" s="24" t="str">
        <f t="shared" ref="AS146" si="341">AS35</f>
        <v>All occupations</v>
      </c>
      <c r="AT146" s="29">
        <f>AU35-AT35</f>
        <v>4.9846052814581725</v>
      </c>
      <c r="AU146" s="29">
        <f t="shared" ref="AU146" si="342">AV35-AU35</f>
        <v>0.30511106861563775</v>
      </c>
      <c r="AV146" s="29">
        <f>AW35-AV35</f>
        <v>1.8952865677390847</v>
      </c>
      <c r="AW146" s="29">
        <f>AX35-AW35</f>
        <v>7.9275941406742092</v>
      </c>
      <c r="AX146" s="29">
        <f>AX35-AV35</f>
        <v>9.8228807084132939</v>
      </c>
      <c r="BD146" s="24" t="str">
        <f t="shared" ref="BD146" si="343">BD35</f>
        <v>All occupations</v>
      </c>
      <c r="BE146" s="29">
        <f>BF35-BE35</f>
        <v>-5.6710746159528469</v>
      </c>
      <c r="BF146" s="29">
        <f t="shared" ref="BF146" si="344">BG35-BF35</f>
        <v>6.982632932793706</v>
      </c>
      <c r="BG146" s="29">
        <f>BH35-BG35</f>
        <v>-1.7609753641564225</v>
      </c>
      <c r="BH146" s="29">
        <f>BI35-BH35</f>
        <v>1.1630232669817531</v>
      </c>
      <c r="BI146" s="29">
        <f>BI35-BG35</f>
        <v>-0.59795209717466946</v>
      </c>
      <c r="BO146" s="24" t="str">
        <f t="shared" ref="BO146" si="345">BO35</f>
        <v>All occupations</v>
      </c>
      <c r="BP146" s="29">
        <f>BQ35-BP35</f>
        <v>-2.6374566664677559</v>
      </c>
      <c r="BQ146" s="29">
        <f t="shared" ref="BQ146" si="346">BR35-BQ35</f>
        <v>-12.096409951843242</v>
      </c>
      <c r="BR146" s="29">
        <f>BS35-BR35</f>
        <v>-1.9879818647342802</v>
      </c>
      <c r="BS146" s="29">
        <f>BT35-BS35</f>
        <v>-20.435581761738959</v>
      </c>
      <c r="BT146" s="29">
        <f>BT35-BR35</f>
        <v>-22.423563626473239</v>
      </c>
      <c r="BZ146" s="24" t="str">
        <f t="shared" ref="BZ146" si="347">BZ35</f>
        <v>All occupations</v>
      </c>
      <c r="CA146" s="70">
        <f>CB35-CA35</f>
        <v>-10.107823578980899</v>
      </c>
      <c r="CB146" s="70">
        <f t="shared" ref="CB146" si="348">CC35-CB35</f>
        <v>-11.674080413849595</v>
      </c>
      <c r="CC146" s="70">
        <f>CD35-CC35</f>
        <v>-4.4251270994420935</v>
      </c>
      <c r="CD146" s="70">
        <f>CE35-CD35</f>
        <v>-25.997914181617816</v>
      </c>
      <c r="CE146" s="70">
        <f>CE35-CC35</f>
        <v>-30.423041281059909</v>
      </c>
      <c r="CK146" s="24" t="str">
        <f t="shared" ref="CK146" si="349">CK35</f>
        <v>All occupations</v>
      </c>
      <c r="CL146" s="70">
        <f>CM35-CL35</f>
        <v>0.37205696348950212</v>
      </c>
      <c r="CM146" s="70">
        <f t="shared" ref="CM146" si="350">CN35-CM35</f>
        <v>-3.5376070100008832</v>
      </c>
      <c r="CN146" s="70">
        <f>CO35-CN35</f>
        <v>-0.89411774702735514</v>
      </c>
      <c r="CO146" s="70">
        <f>CP35-CO35</f>
        <v>-0.90624309848282891</v>
      </c>
      <c r="CP146" s="70">
        <f>CP35-CN35</f>
        <v>-1.800360845510184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Dorset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1.2576604116261627</v>
      </c>
      <c r="C8" s="69">
        <f>'Basic T2'!O8</f>
        <v>10.405814301611963</v>
      </c>
      <c r="D8" s="69">
        <f>'Basic T2'!Z8</f>
        <v>21.705528915271593</v>
      </c>
      <c r="E8" s="69">
        <f>'Basic T2'!AK8</f>
        <v>4.263443609406548</v>
      </c>
      <c r="F8" s="69">
        <f>'Basic T2'!AV8</f>
        <v>6.1922117389160016</v>
      </c>
      <c r="G8" s="69">
        <f>'Basic T2'!BG8</f>
        <v>12.824859729912609</v>
      </c>
      <c r="H8" s="69">
        <f>'Basic T2'!BR8</f>
        <v>9.3045210140794286</v>
      </c>
      <c r="I8" s="69">
        <f>'Basic T2'!CC8</f>
        <v>5.9984047466470889</v>
      </c>
      <c r="J8" s="69">
        <f>'Basic T2'!CN8</f>
        <v>1.0278927976283041</v>
      </c>
      <c r="K8" s="309">
        <f>SUM(B8:J8)</f>
        <v>72.980337265099692</v>
      </c>
      <c r="L8" s="97"/>
      <c r="M8" s="97">
        <f t="shared" ref="M8:M33" si="0">B8/B$35*100</f>
        <v>9.0432913069646936</v>
      </c>
      <c r="N8" s="97">
        <f t="shared" ref="N8:N33" si="1">C8/C$35*100</f>
        <v>10.326682427794944</v>
      </c>
      <c r="O8" s="97">
        <f t="shared" ref="O8:O33" si="2">D8/D$35*100</f>
        <v>11.95580714950513</v>
      </c>
      <c r="P8" s="97">
        <f t="shared" ref="P8:P33" si="3">E8/E$35*100</f>
        <v>8.6988999429243332</v>
      </c>
      <c r="Q8" s="97">
        <f t="shared" ref="Q8:Q33" si="4">F8/F$35*100</f>
        <v>12.128832157969123</v>
      </c>
      <c r="R8" s="97">
        <f t="shared" ref="R8:R33" si="5">G8/G$35*100</f>
        <v>7.8373253391986015</v>
      </c>
      <c r="S8" s="97">
        <f t="shared" ref="S8:S33" si="6">H8/H$35*100</f>
        <v>6.5843894830850624</v>
      </c>
      <c r="T8" s="97">
        <f t="shared" ref="T8:T33" si="7">I8/I$35*100</f>
        <v>7.1689517207415694</v>
      </c>
      <c r="U8" s="97">
        <f t="shared" ref="U8:U33" si="8">J8/J$35*100</f>
        <v>3.8602508397281907</v>
      </c>
      <c r="V8" s="97">
        <f t="shared" ref="V8:V33" si="9">K8/K$35*100</f>
        <v>8.9928650442000997</v>
      </c>
      <c r="W8" s="97"/>
      <c r="X8" s="97">
        <f t="shared" ref="X8:X32" si="10">IF($K8&gt;0,B8/$K8*100,0)</f>
        <v>1.7232866533046225</v>
      </c>
      <c r="Y8" s="97">
        <f t="shared" ref="Y8:AG23" si="11">IF($K8&gt;0,C8/$K8*100,0)</f>
        <v>14.258380670142753</v>
      </c>
      <c r="Z8" s="97">
        <f t="shared" si="11"/>
        <v>29.741612232383456</v>
      </c>
      <c r="AA8" s="97">
        <f t="shared" si="11"/>
        <v>5.841907244028854</v>
      </c>
      <c r="AB8" s="97">
        <f t="shared" si="11"/>
        <v>8.4847672276751886</v>
      </c>
      <c r="AC8" s="97">
        <f t="shared" si="11"/>
        <v>17.573034341190489</v>
      </c>
      <c r="AD8" s="97">
        <f t="shared" si="11"/>
        <v>12.7493532679644</v>
      </c>
      <c r="AE8" s="97">
        <f t="shared" si="11"/>
        <v>8.2192066677603837</v>
      </c>
      <c r="AF8" s="97">
        <f>IF($K8&gt;0,J8/$K8*100,0)</f>
        <v>1.4084516955498616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0.42911465250802416</v>
      </c>
      <c r="C9" s="69">
        <f>'Basic T2'!O9</f>
        <v>3.735299704751387</v>
      </c>
      <c r="D9" s="69">
        <f>'Basic T2'!Z9</f>
        <v>7.1512972013868161</v>
      </c>
      <c r="E9" s="69">
        <f>'Basic T2'!AK9</f>
        <v>2.2184723408537539</v>
      </c>
      <c r="F9" s="69">
        <f>'Basic T2'!AV9</f>
        <v>2.3093691546764323</v>
      </c>
      <c r="G9" s="69">
        <f>'Basic T2'!BG9</f>
        <v>5.1226123052068093</v>
      </c>
      <c r="H9" s="69">
        <f>'Basic T2'!BR9</f>
        <v>4.9017983205561162</v>
      </c>
      <c r="I9" s="69">
        <f>'Basic T2'!CC9</f>
        <v>2.6017740173242299</v>
      </c>
      <c r="J9" s="69">
        <f>'Basic T2'!CN9</f>
        <v>0.83759674391017835</v>
      </c>
      <c r="K9" s="309">
        <f>SUM(B9:J9)</f>
        <v>29.307334441173754</v>
      </c>
      <c r="L9" s="97"/>
      <c r="M9" s="97">
        <f t="shared" si="0"/>
        <v>3.0855776096977872</v>
      </c>
      <c r="N9" s="97">
        <f t="shared" si="1"/>
        <v>3.7068943098118154</v>
      </c>
      <c r="O9" s="97">
        <f t="shared" si="2"/>
        <v>3.9390668867055658</v>
      </c>
      <c r="P9" s="97">
        <f t="shared" si="3"/>
        <v>4.5264510773998863</v>
      </c>
      <c r="Q9" s="97">
        <f t="shared" si="4"/>
        <v>4.5234161958364911</v>
      </c>
      <c r="R9" s="97">
        <f t="shared" si="5"/>
        <v>3.1304497723938431</v>
      </c>
      <c r="S9" s="97">
        <f t="shared" si="6"/>
        <v>3.4687813871595594</v>
      </c>
      <c r="T9" s="97">
        <f t="shared" si="7"/>
        <v>3.1094921243690821</v>
      </c>
      <c r="U9" s="97">
        <f t="shared" si="8"/>
        <v>3.1455941139905415</v>
      </c>
      <c r="V9" s="97">
        <f t="shared" si="9"/>
        <v>3.6113412641181371</v>
      </c>
      <c r="W9" s="97"/>
      <c r="X9" s="97">
        <f t="shared" si="10"/>
        <v>1.4641886090642304</v>
      </c>
      <c r="Y9" s="97">
        <f t="shared" si="11"/>
        <v>12.745272731127944</v>
      </c>
      <c r="Z9" s="97">
        <f t="shared" si="11"/>
        <v>24.40104955891174</v>
      </c>
      <c r="AA9" s="97">
        <f t="shared" si="11"/>
        <v>7.5696830952221683</v>
      </c>
      <c r="AB9" s="97">
        <f t="shared" si="11"/>
        <v>7.8798334912096575</v>
      </c>
      <c r="AC9" s="97">
        <f t="shared" si="11"/>
        <v>17.478943079893586</v>
      </c>
      <c r="AD9" s="97">
        <f t="shared" si="11"/>
        <v>16.725500336426364</v>
      </c>
      <c r="AE9" s="97">
        <f t="shared" si="11"/>
        <v>8.8775525544520626</v>
      </c>
      <c r="AF9" s="97">
        <f t="shared" si="11"/>
        <v>2.857976543692224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3.131662919944092</v>
      </c>
      <c r="C10" s="69">
        <f>'Basic T2'!O10</f>
        <v>13.62432322884975</v>
      </c>
      <c r="D10" s="69">
        <f>'Basic T2'!Z10</f>
        <v>20.26205485742879</v>
      </c>
      <c r="E10" s="69">
        <f>'Basic T2'!AK10</f>
        <v>2.2107125222226243</v>
      </c>
      <c r="F10" s="69">
        <f>'Basic T2'!AV10</f>
        <v>5.1741244349012785</v>
      </c>
      <c r="G10" s="69">
        <f>'Basic T2'!BG10</f>
        <v>6.6200779083311296</v>
      </c>
      <c r="H10" s="69">
        <f>'Basic T2'!BR10</f>
        <v>4.6534126848924187</v>
      </c>
      <c r="I10" s="69">
        <f>'Basic T2'!CC10</f>
        <v>2.6931212996469576</v>
      </c>
      <c r="J10" s="69">
        <f>'Basic T2'!CN10</f>
        <v>0.6489175320816758</v>
      </c>
      <c r="K10" s="309">
        <f t="shared" ref="K10:K32" si="12">SUM(B10:J10)</f>
        <v>59.018407388298719</v>
      </c>
      <c r="L10" s="97"/>
      <c r="M10" s="97">
        <f t="shared" si="0"/>
        <v>22.518431683522138</v>
      </c>
      <c r="N10" s="97">
        <f t="shared" si="1"/>
        <v>13.520715938219876</v>
      </c>
      <c r="O10" s="97">
        <f t="shared" si="2"/>
        <v>11.160714916173749</v>
      </c>
      <c r="P10" s="97">
        <f t="shared" si="3"/>
        <v>4.5106183628077421</v>
      </c>
      <c r="Q10" s="97">
        <f t="shared" si="4"/>
        <v>10.134680382610821</v>
      </c>
      <c r="R10" s="97">
        <f t="shared" si="5"/>
        <v>4.0455572560703548</v>
      </c>
      <c r="S10" s="97">
        <f t="shared" si="6"/>
        <v>3.2930100857955571</v>
      </c>
      <c r="T10" s="97">
        <f t="shared" si="7"/>
        <v>3.2186651936186408</v>
      </c>
      <c r="U10" s="97">
        <f t="shared" si="8"/>
        <v>2.4370094370857345</v>
      </c>
      <c r="V10" s="97">
        <f t="shared" si="9"/>
        <v>7.2724324476423394</v>
      </c>
      <c r="W10" s="97"/>
      <c r="X10" s="97">
        <f t="shared" si="10"/>
        <v>5.3062477598556663</v>
      </c>
      <c r="Y10" s="97">
        <f t="shared" si="11"/>
        <v>23.084871028815623</v>
      </c>
      <c r="Z10" s="97">
        <f t="shared" si="11"/>
        <v>34.331754708525132</v>
      </c>
      <c r="AA10" s="97">
        <f t="shared" si="11"/>
        <v>3.7458017253459994</v>
      </c>
      <c r="AB10" s="97">
        <f t="shared" si="11"/>
        <v>8.7669672291548935</v>
      </c>
      <c r="AC10" s="97">
        <f t="shared" si="11"/>
        <v>11.216971452272125</v>
      </c>
      <c r="AD10" s="97">
        <f t="shared" si="11"/>
        <v>7.8846802054082996</v>
      </c>
      <c r="AE10" s="97">
        <f t="shared" si="11"/>
        <v>4.563188704717418</v>
      </c>
      <c r="AF10" s="97">
        <f t="shared" si="11"/>
        <v>1.0995171859048394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2.0794246778828711</v>
      </c>
      <c r="C11" s="69">
        <f>'Basic T2'!O11</f>
        <v>6.6397750493388736</v>
      </c>
      <c r="D11" s="69">
        <f>'Basic T2'!Z11</f>
        <v>12.390467692532043</v>
      </c>
      <c r="E11" s="69">
        <f>'Basic T2'!AK11</f>
        <v>3.9338639344774791</v>
      </c>
      <c r="F11" s="69">
        <f>'Basic T2'!AV11</f>
        <v>0.96693871178102098</v>
      </c>
      <c r="G11" s="69">
        <f>'Basic T2'!BG11</f>
        <v>3.5202058160958409</v>
      </c>
      <c r="H11" s="69">
        <f>'Basic T2'!BR11</f>
        <v>2.230120729098882</v>
      </c>
      <c r="I11" s="69">
        <f>'Basic T2'!CC11</f>
        <v>1.1553867267797797</v>
      </c>
      <c r="J11" s="69">
        <f>'Basic T2'!CN11</f>
        <v>0.18118665488586189</v>
      </c>
      <c r="K11" s="309">
        <f t="shared" si="12"/>
        <v>33.097369992872657</v>
      </c>
      <c r="L11" s="97"/>
      <c r="M11" s="97">
        <f t="shared" si="0"/>
        <v>14.952242226239154</v>
      </c>
      <c r="N11" s="97">
        <f t="shared" si="1"/>
        <v>6.5892823318879881</v>
      </c>
      <c r="O11" s="97">
        <f t="shared" si="2"/>
        <v>6.8248989832198861</v>
      </c>
      <c r="P11" s="97">
        <f t="shared" si="3"/>
        <v>8.0264433847787053</v>
      </c>
      <c r="Q11" s="97">
        <f t="shared" si="4"/>
        <v>1.8939658133021047</v>
      </c>
      <c r="R11" s="97">
        <f t="shared" si="5"/>
        <v>2.1512124750443742</v>
      </c>
      <c r="S11" s="97">
        <f t="shared" si="6"/>
        <v>1.578155764543832</v>
      </c>
      <c r="T11" s="97">
        <f t="shared" si="7"/>
        <v>1.380852412085021</v>
      </c>
      <c r="U11" s="97">
        <f t="shared" si="8"/>
        <v>0.68044638340155916</v>
      </c>
      <c r="V11" s="97">
        <f t="shared" si="9"/>
        <v>4.0783612794592807</v>
      </c>
      <c r="W11" s="97"/>
      <c r="X11" s="97">
        <f t="shared" si="10"/>
        <v>6.2827489867946129</v>
      </c>
      <c r="Y11" s="97">
        <f t="shared" si="11"/>
        <v>20.061337353296391</v>
      </c>
      <c r="Z11" s="97">
        <f t="shared" si="11"/>
        <v>37.436411700386664</v>
      </c>
      <c r="AA11" s="97">
        <f t="shared" si="11"/>
        <v>11.885729697932542</v>
      </c>
      <c r="AB11" s="97">
        <f t="shared" si="11"/>
        <v>2.9214971219442698</v>
      </c>
      <c r="AC11" s="97">
        <f t="shared" si="11"/>
        <v>10.635907979558191</v>
      </c>
      <c r="AD11" s="97">
        <f t="shared" si="11"/>
        <v>6.7380602433943446</v>
      </c>
      <c r="AE11" s="97">
        <f t="shared" si="11"/>
        <v>3.4908717128538798</v>
      </c>
      <c r="AF11" s="97">
        <f t="shared" si="11"/>
        <v>0.54743520383909505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3.0280035690753757</v>
      </c>
      <c r="C12" s="69">
        <f>'Basic T2'!O12</f>
        <v>17.128759088271931</v>
      </c>
      <c r="D12" s="69">
        <f>'Basic T2'!Z12</f>
        <v>9.6408625759185647</v>
      </c>
      <c r="E12" s="69">
        <f>'Basic T2'!AK12</f>
        <v>0.79054249703324997</v>
      </c>
      <c r="F12" s="69">
        <f>'Basic T2'!AV12</f>
        <v>0.3934924894680244</v>
      </c>
      <c r="G12" s="69">
        <f>'Basic T2'!BG12</f>
        <v>1.4381278558670638</v>
      </c>
      <c r="H12" s="69">
        <f>'Basic T2'!BR12</f>
        <v>1.0477691072087698</v>
      </c>
      <c r="I12" s="69">
        <f>'Basic T2'!CC12</f>
        <v>0.67222666481332904</v>
      </c>
      <c r="J12" s="69">
        <f>'Basic T2'!CN12</f>
        <v>0.1498874002171737</v>
      </c>
      <c r="K12" s="309">
        <f t="shared" si="12"/>
        <v>34.289671247873486</v>
      </c>
      <c r="L12" s="97"/>
      <c r="M12" s="97">
        <f t="shared" si="0"/>
        <v>21.773062187964452</v>
      </c>
      <c r="N12" s="97">
        <f t="shared" si="1"/>
        <v>16.998502025871222</v>
      </c>
      <c r="O12" s="97">
        <f t="shared" si="2"/>
        <v>5.3103655830043319</v>
      </c>
      <c r="P12" s="97">
        <f t="shared" si="3"/>
        <v>1.6129801898046037</v>
      </c>
      <c r="Q12" s="97">
        <f t="shared" si="4"/>
        <v>0.77074308202105912</v>
      </c>
      <c r="R12" s="97">
        <f t="shared" si="5"/>
        <v>0.87884593852560577</v>
      </c>
      <c r="S12" s="97">
        <f t="shared" si="6"/>
        <v>0.74145889721432523</v>
      </c>
      <c r="T12" s="97">
        <f t="shared" si="7"/>
        <v>0.80340702386507579</v>
      </c>
      <c r="U12" s="97">
        <f t="shared" si="8"/>
        <v>0.56290204959899781</v>
      </c>
      <c r="V12" s="97">
        <f t="shared" si="9"/>
        <v>4.2252803631475988</v>
      </c>
      <c r="W12" s="97"/>
      <c r="X12" s="97">
        <f t="shared" si="10"/>
        <v>8.8306579179092051</v>
      </c>
      <c r="Y12" s="97">
        <f t="shared" si="11"/>
        <v>49.953115515314806</v>
      </c>
      <c r="Z12" s="97">
        <f t="shared" si="11"/>
        <v>28.115937613477275</v>
      </c>
      <c r="AA12" s="97">
        <f t="shared" si="11"/>
        <v>2.3054828706830381</v>
      </c>
      <c r="AB12" s="97">
        <f t="shared" si="11"/>
        <v>1.1475539868071127</v>
      </c>
      <c r="AC12" s="97">
        <f t="shared" si="11"/>
        <v>4.1940555378064497</v>
      </c>
      <c r="AD12" s="97">
        <f t="shared" si="11"/>
        <v>3.0556405736136898</v>
      </c>
      <c r="AE12" s="97">
        <f t="shared" si="11"/>
        <v>1.9604348491822239</v>
      </c>
      <c r="AF12" s="97">
        <f t="shared" si="11"/>
        <v>0.4371211352061859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1.2356530801409007</v>
      </c>
      <c r="C13" s="69">
        <f>'Basic T2'!O13</f>
        <v>14.951503844679232</v>
      </c>
      <c r="D13" s="69">
        <f>'Basic T2'!Z13</f>
        <v>23.028809232833417</v>
      </c>
      <c r="E13" s="69">
        <f>'Basic T2'!AK13</f>
        <v>2.2243574555120493</v>
      </c>
      <c r="F13" s="69">
        <f>'Basic T2'!AV13</f>
        <v>3.5893743073165809</v>
      </c>
      <c r="G13" s="69">
        <f>'Basic T2'!BG13</f>
        <v>7.6675592902845917</v>
      </c>
      <c r="H13" s="69">
        <f>'Basic T2'!BR13</f>
        <v>4.8322684335835158</v>
      </c>
      <c r="I13" s="69">
        <f>'Basic T2'!CC13</f>
        <v>2.7665281268955986</v>
      </c>
      <c r="J13" s="69">
        <f>'Basic T2'!CN13</f>
        <v>0.63127586125978641</v>
      </c>
      <c r="K13" s="309">
        <f t="shared" si="12"/>
        <v>60.927329632505682</v>
      </c>
      <c r="L13" s="97"/>
      <c r="M13" s="97">
        <f t="shared" si="0"/>
        <v>8.8850461179849205</v>
      </c>
      <c r="N13" s="97">
        <f t="shared" si="1"/>
        <v>14.837803899502569</v>
      </c>
      <c r="O13" s="97">
        <f t="shared" si="2"/>
        <v>12.684694445606622</v>
      </c>
      <c r="P13" s="97">
        <f t="shared" si="3"/>
        <v>4.5384587473153974</v>
      </c>
      <c r="Q13" s="97">
        <f t="shared" si="4"/>
        <v>7.0305926801512513</v>
      </c>
      <c r="R13" s="97">
        <f t="shared" si="5"/>
        <v>4.6856775029978879</v>
      </c>
      <c r="S13" s="97">
        <f t="shared" si="6"/>
        <v>3.4195782249710134</v>
      </c>
      <c r="T13" s="97">
        <f t="shared" si="7"/>
        <v>3.3063968527422571</v>
      </c>
      <c r="U13" s="97">
        <f t="shared" si="8"/>
        <v>2.3707561519556708</v>
      </c>
      <c r="V13" s="97">
        <f t="shared" si="9"/>
        <v>7.5076558073216351</v>
      </c>
      <c r="W13" s="97"/>
      <c r="X13" s="97">
        <f t="shared" si="10"/>
        <v>2.028076870583313</v>
      </c>
      <c r="Y13" s="97">
        <f t="shared" si="11"/>
        <v>24.539896849019904</v>
      </c>
      <c r="Z13" s="97">
        <f t="shared" si="11"/>
        <v>37.797174719023282</v>
      </c>
      <c r="AA13" s="97">
        <f t="shared" si="11"/>
        <v>3.6508369379204173</v>
      </c>
      <c r="AB13" s="97">
        <f t="shared" si="11"/>
        <v>5.8912385114636523</v>
      </c>
      <c r="AC13" s="97">
        <f t="shared" si="11"/>
        <v>12.584761775270433</v>
      </c>
      <c r="AD13" s="97">
        <f t="shared" si="11"/>
        <v>7.9312001079486425</v>
      </c>
      <c r="AE13" s="97">
        <f t="shared" si="11"/>
        <v>4.5407014283777389</v>
      </c>
      <c r="AF13" s="97">
        <f t="shared" si="11"/>
        <v>1.0361128003926023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0.40330911479918269</v>
      </c>
      <c r="C14" s="69">
        <f>'Basic T2'!O14</f>
        <v>2.2391838109356303</v>
      </c>
      <c r="D14" s="69">
        <f>'Basic T2'!Z14</f>
        <v>4.5851937135038439</v>
      </c>
      <c r="E14" s="69">
        <f>'Basic T2'!AK14</f>
        <v>0.79671005091161784</v>
      </c>
      <c r="F14" s="69">
        <f>'Basic T2'!AV14</f>
        <v>1.7763769483965448</v>
      </c>
      <c r="G14" s="69">
        <f>'Basic T2'!BG14</f>
        <v>2.5787558326537132</v>
      </c>
      <c r="H14" s="69">
        <f>'Basic T2'!BR14</f>
        <v>1.9837551775031315</v>
      </c>
      <c r="I14" s="69">
        <f>'Basic T2'!CC14</f>
        <v>1.4765554904493368</v>
      </c>
      <c r="J14" s="69">
        <f>'Basic T2'!CN14</f>
        <v>0.36436922501583552</v>
      </c>
      <c r="K14" s="309">
        <f t="shared" si="12"/>
        <v>16.204209364168836</v>
      </c>
      <c r="L14" s="97"/>
      <c r="M14" s="97">
        <f t="shared" si="0"/>
        <v>2.900021164828722</v>
      </c>
      <c r="N14" s="97">
        <f t="shared" si="1"/>
        <v>2.2221557528092593</v>
      </c>
      <c r="O14" s="97">
        <f t="shared" si="2"/>
        <v>2.525609580663347</v>
      </c>
      <c r="P14" s="97">
        <f t="shared" si="3"/>
        <v>1.6255641334416544</v>
      </c>
      <c r="Q14" s="97">
        <f t="shared" si="4"/>
        <v>3.4794317062805682</v>
      </c>
      <c r="R14" s="97">
        <f t="shared" si="5"/>
        <v>1.5758884585477533</v>
      </c>
      <c r="S14" s="97">
        <f t="shared" si="6"/>
        <v>1.4038139854810645</v>
      </c>
      <c r="T14" s="97">
        <f t="shared" si="7"/>
        <v>1.7646950266142092</v>
      </c>
      <c r="U14" s="97">
        <f t="shared" si="8"/>
        <v>1.3683884254115706</v>
      </c>
      <c r="V14" s="97">
        <f t="shared" si="9"/>
        <v>1.9967332766715022</v>
      </c>
      <c r="W14" s="97"/>
      <c r="X14" s="97">
        <f t="shared" si="10"/>
        <v>2.4889157239043711</v>
      </c>
      <c r="Y14" s="97">
        <f t="shared" si="11"/>
        <v>13.818531719831832</v>
      </c>
      <c r="Z14" s="97">
        <f t="shared" si="11"/>
        <v>28.296312460901312</v>
      </c>
      <c r="AA14" s="97">
        <f t="shared" si="11"/>
        <v>4.9166857389125296</v>
      </c>
      <c r="AB14" s="97">
        <f t="shared" si="11"/>
        <v>10.96244135381585</v>
      </c>
      <c r="AC14" s="97">
        <f t="shared" si="11"/>
        <v>15.914110801085576</v>
      </c>
      <c r="AD14" s="97">
        <f t="shared" si="11"/>
        <v>12.242221344594952</v>
      </c>
      <c r="AE14" s="97">
        <f t="shared" si="11"/>
        <v>9.1121723822844078</v>
      </c>
      <c r="AF14" s="97">
        <f t="shared" si="11"/>
        <v>2.2486084746691692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7.5567492524598878E-2</v>
      </c>
      <c r="C15" s="69">
        <f>'Basic T2'!O15</f>
        <v>1.7328424943744423</v>
      </c>
      <c r="D15" s="69">
        <f>'Basic T2'!Z15</f>
        <v>4.5629579428167357</v>
      </c>
      <c r="E15" s="69">
        <f>'Basic T2'!AK15</f>
        <v>2.1693682107374781</v>
      </c>
      <c r="F15" s="69">
        <f>'Basic T2'!AV15</f>
        <v>0.74463649596211345</v>
      </c>
      <c r="G15" s="69">
        <f>'Basic T2'!BG15</f>
        <v>2.716662170423247</v>
      </c>
      <c r="H15" s="69">
        <f>'Basic T2'!BR15</f>
        <v>1.7973990433683495</v>
      </c>
      <c r="I15" s="69">
        <f>'Basic T2'!CC15</f>
        <v>0.54786047622458678</v>
      </c>
      <c r="J15" s="69">
        <f>'Basic T2'!CN15</f>
        <v>0.10816128433134452</v>
      </c>
      <c r="K15" s="309">
        <f t="shared" si="12"/>
        <v>14.455455610762897</v>
      </c>
      <c r="L15" s="97"/>
      <c r="M15" s="97">
        <f t="shared" si="0"/>
        <v>0.54337310924274973</v>
      </c>
      <c r="N15" s="97">
        <f t="shared" si="1"/>
        <v>1.7196649505864117</v>
      </c>
      <c r="O15" s="97">
        <f t="shared" si="2"/>
        <v>2.5133617065298286</v>
      </c>
      <c r="P15" s="97">
        <f t="shared" si="3"/>
        <v>4.426261663911836</v>
      </c>
      <c r="Q15" s="97">
        <f t="shared" si="4"/>
        <v>1.458537184938669</v>
      </c>
      <c r="R15" s="97">
        <f t="shared" si="5"/>
        <v>1.6601635974731608</v>
      </c>
      <c r="S15" s="97">
        <f t="shared" si="6"/>
        <v>1.2719381621207098</v>
      </c>
      <c r="T15" s="97">
        <f t="shared" si="7"/>
        <v>0.65477163840134966</v>
      </c>
      <c r="U15" s="97">
        <f t="shared" si="8"/>
        <v>0.40619964419396098</v>
      </c>
      <c r="V15" s="97">
        <f t="shared" si="9"/>
        <v>1.7812463785664348</v>
      </c>
      <c r="W15" s="97"/>
      <c r="X15" s="97">
        <f t="shared" si="10"/>
        <v>0.5227610568589387</v>
      </c>
      <c r="Y15" s="97">
        <f t="shared" si="11"/>
        <v>11.987463702522415</v>
      </c>
      <c r="Z15" s="97">
        <f t="shared" si="11"/>
        <v>31.565645979496885</v>
      </c>
      <c r="AA15" s="97">
        <f t="shared" si="11"/>
        <v>15.00726278819093</v>
      </c>
      <c r="AB15" s="97">
        <f t="shared" si="11"/>
        <v>5.1512488849378766</v>
      </c>
      <c r="AC15" s="97">
        <f t="shared" si="11"/>
        <v>18.793334804338784</v>
      </c>
      <c r="AD15" s="97">
        <f t="shared" si="11"/>
        <v>12.434053216766722</v>
      </c>
      <c r="AE15" s="97">
        <f t="shared" si="11"/>
        <v>3.7899910661873148</v>
      </c>
      <c r="AF15" s="97">
        <f t="shared" si="11"/>
        <v>0.74823850070012587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3.8316591544490117E-2</v>
      </c>
      <c r="C16" s="69">
        <f>'Basic T2'!O16</f>
        <v>0.80035708210475254</v>
      </c>
      <c r="D16" s="69">
        <f>'Basic T2'!Z16</f>
        <v>3.1280224285997869</v>
      </c>
      <c r="E16" s="69">
        <f>'Basic T2'!AK16</f>
        <v>0.79133409966138246</v>
      </c>
      <c r="F16" s="69">
        <f>'Basic T2'!AV16</f>
        <v>0.64933546725742919</v>
      </c>
      <c r="G16" s="69">
        <f>'Basic T2'!BG16</f>
        <v>2.0445035526677016</v>
      </c>
      <c r="H16" s="69">
        <f>'Basic T2'!BR16</f>
        <v>2.1842617420508073</v>
      </c>
      <c r="I16" s="69">
        <f>'Basic T2'!CC16</f>
        <v>1.1435174196242717</v>
      </c>
      <c r="J16" s="69">
        <f>'Basic T2'!CN16</f>
        <v>0.14851240870626309</v>
      </c>
      <c r="K16" s="309">
        <f t="shared" si="12"/>
        <v>10.928160792216886</v>
      </c>
      <c r="L16" s="97"/>
      <c r="M16" s="97">
        <f t="shared" si="0"/>
        <v>0.27551801426170935</v>
      </c>
      <c r="N16" s="97">
        <f t="shared" si="1"/>
        <v>0.79427070060745253</v>
      </c>
      <c r="O16" s="97">
        <f t="shared" si="2"/>
        <v>1.7229726610971083</v>
      </c>
      <c r="P16" s="97">
        <f t="shared" si="3"/>
        <v>1.6145953330286134</v>
      </c>
      <c r="Q16" s="97">
        <f t="shared" si="4"/>
        <v>1.2718687972321367</v>
      </c>
      <c r="R16" s="97">
        <f t="shared" si="5"/>
        <v>1.2494046591426797</v>
      </c>
      <c r="S16" s="97">
        <f t="shared" si="6"/>
        <v>1.5457034296447685</v>
      </c>
      <c r="T16" s="97">
        <f t="shared" si="7"/>
        <v>1.3666668921759062</v>
      </c>
      <c r="U16" s="97">
        <f t="shared" si="8"/>
        <v>0.55773826973123453</v>
      </c>
      <c r="V16" s="97">
        <f t="shared" si="9"/>
        <v>1.3466020967913794</v>
      </c>
      <c r="W16" s="97"/>
      <c r="X16" s="97">
        <f t="shared" si="10"/>
        <v>0.35062250888346613</v>
      </c>
      <c r="Y16" s="97">
        <f t="shared" si="11"/>
        <v>7.323804044636427</v>
      </c>
      <c r="Z16" s="97">
        <f t="shared" si="11"/>
        <v>28.623502967009664</v>
      </c>
      <c r="AA16" s="97">
        <f t="shared" si="11"/>
        <v>7.2412377041979132</v>
      </c>
      <c r="AB16" s="97">
        <f t="shared" si="11"/>
        <v>5.9418549891752193</v>
      </c>
      <c r="AC16" s="97">
        <f t="shared" si="11"/>
        <v>18.708578612091905</v>
      </c>
      <c r="AD16" s="97">
        <f t="shared" si="11"/>
        <v>19.987459770965799</v>
      </c>
      <c r="AE16" s="97">
        <f t="shared" si="11"/>
        <v>10.46395126651772</v>
      </c>
      <c r="AF16" s="97">
        <f t="shared" si="11"/>
        <v>1.358988136521881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0.24762496389738789</v>
      </c>
      <c r="C17" s="69">
        <f>'Basic T2'!O17</f>
        <v>3.835286775725729</v>
      </c>
      <c r="D17" s="69">
        <f>'Basic T2'!Z17</f>
        <v>6.7314509873784338</v>
      </c>
      <c r="E17" s="69">
        <f>'Basic T2'!AK17</f>
        <v>0.86509142814147044</v>
      </c>
      <c r="F17" s="69">
        <f>'Basic T2'!AV17</f>
        <v>1.0147752864281241</v>
      </c>
      <c r="G17" s="69">
        <f>'Basic T2'!BG17</f>
        <v>2.3571123447011022</v>
      </c>
      <c r="H17" s="69">
        <f>'Basic T2'!BR17</f>
        <v>1.1374454751457992</v>
      </c>
      <c r="I17" s="69">
        <f>'Basic T2'!CC17</f>
        <v>0.87894531606645332</v>
      </c>
      <c r="J17" s="69">
        <f>'Basic T2'!CN17</f>
        <v>0.30624781551949537</v>
      </c>
      <c r="K17" s="309">
        <f t="shared" si="12"/>
        <v>17.373980393003993</v>
      </c>
      <c r="L17" s="97"/>
      <c r="M17" s="97">
        <f t="shared" si="0"/>
        <v>1.78056386501441</v>
      </c>
      <c r="N17" s="97">
        <f t="shared" si="1"/>
        <v>3.8061210208513803</v>
      </c>
      <c r="O17" s="97">
        <f t="shared" si="2"/>
        <v>3.7078078196389086</v>
      </c>
      <c r="P17" s="97">
        <f t="shared" si="3"/>
        <v>1.7650858001923144</v>
      </c>
      <c r="Q17" s="97">
        <f t="shared" si="4"/>
        <v>1.9876644478724468</v>
      </c>
      <c r="R17" s="97">
        <f t="shared" si="5"/>
        <v>1.4404411974484543</v>
      </c>
      <c r="S17" s="97">
        <f t="shared" si="6"/>
        <v>0.80491881449887581</v>
      </c>
      <c r="T17" s="97">
        <f t="shared" si="7"/>
        <v>1.0504653824126255</v>
      </c>
      <c r="U17" s="97">
        <f t="shared" si="8"/>
        <v>1.1501135038126307</v>
      </c>
      <c r="V17" s="97">
        <f t="shared" si="9"/>
        <v>2.1408761155394211</v>
      </c>
      <c r="W17" s="97"/>
      <c r="X17" s="97">
        <f t="shared" si="10"/>
        <v>1.4252632862248389</v>
      </c>
      <c r="Y17" s="97">
        <f t="shared" si="11"/>
        <v>22.074888361622016</v>
      </c>
      <c r="Z17" s="97">
        <f t="shared" si="11"/>
        <v>38.744437573378391</v>
      </c>
      <c r="AA17" s="97">
        <f t="shared" si="11"/>
        <v>4.9792356649016254</v>
      </c>
      <c r="AB17" s="97">
        <f t="shared" si="11"/>
        <v>5.8407760540396669</v>
      </c>
      <c r="AC17" s="97">
        <f t="shared" si="11"/>
        <v>13.566910353198306</v>
      </c>
      <c r="AD17" s="97">
        <f t="shared" si="11"/>
        <v>6.546832961799681</v>
      </c>
      <c r="AE17" s="97">
        <f t="shared" si="11"/>
        <v>5.058974950958155</v>
      </c>
      <c r="AF17" s="97">
        <f t="shared" si="11"/>
        <v>1.7626807938773352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0.86643119584511408</v>
      </c>
      <c r="C18" s="69">
        <f>'Basic T2'!O18</f>
        <v>8.6092969024163075</v>
      </c>
      <c r="D18" s="69">
        <f>'Basic T2'!Z18</f>
        <v>16.221005487518745</v>
      </c>
      <c r="E18" s="69">
        <f>'Basic T2'!AK18</f>
        <v>4.3107179997902572</v>
      </c>
      <c r="F18" s="69">
        <f>'Basic T2'!AV18</f>
        <v>3.9203107472277789</v>
      </c>
      <c r="G18" s="69">
        <f>'Basic T2'!BG18</f>
        <v>10.508833705662397</v>
      </c>
      <c r="H18" s="69">
        <f>'Basic T2'!BR18</f>
        <v>7.6214133124527663</v>
      </c>
      <c r="I18" s="69">
        <f>'Basic T2'!CC18</f>
        <v>3.9853712142779827</v>
      </c>
      <c r="J18" s="69">
        <f>'Basic T2'!CN18</f>
        <v>0.90380581064804955</v>
      </c>
      <c r="K18" s="309">
        <f t="shared" si="12"/>
        <v>56.947186375839401</v>
      </c>
      <c r="L18" s="97"/>
      <c r="M18" s="97">
        <f t="shared" si="0"/>
        <v>6.2301314639759848</v>
      </c>
      <c r="N18" s="97">
        <f t="shared" si="1"/>
        <v>8.5438267934571535</v>
      </c>
      <c r="O18" s="97">
        <f t="shared" si="2"/>
        <v>8.9348301134182204</v>
      </c>
      <c r="P18" s="97">
        <f t="shared" si="3"/>
        <v>8.7953560543417115</v>
      </c>
      <c r="Q18" s="97">
        <f t="shared" si="4"/>
        <v>7.678805742604025</v>
      </c>
      <c r="R18" s="97">
        <f t="shared" si="5"/>
        <v>6.4219921637593975</v>
      </c>
      <c r="S18" s="97">
        <f t="shared" si="6"/>
        <v>5.3933301440045618</v>
      </c>
      <c r="T18" s="97">
        <f t="shared" si="7"/>
        <v>4.7630886929332794</v>
      </c>
      <c r="U18" s="97">
        <f t="shared" si="8"/>
        <v>3.3942422279399773</v>
      </c>
      <c r="V18" s="97">
        <f t="shared" si="9"/>
        <v>7.0172101269493181</v>
      </c>
      <c r="W18" s="97"/>
      <c r="X18" s="97">
        <f t="shared" si="10"/>
        <v>1.5214644497567469</v>
      </c>
      <c r="Y18" s="97">
        <f t="shared" si="11"/>
        <v>15.1180373435779</v>
      </c>
      <c r="Z18" s="97">
        <f t="shared" si="11"/>
        <v>28.484296626111664</v>
      </c>
      <c r="AA18" s="97">
        <f t="shared" si="11"/>
        <v>7.5696768780470185</v>
      </c>
      <c r="AB18" s="97">
        <f t="shared" si="11"/>
        <v>6.8841166644380918</v>
      </c>
      <c r="AC18" s="97">
        <f t="shared" si="11"/>
        <v>18.4536486777526</v>
      </c>
      <c r="AD18" s="97">
        <f t="shared" si="11"/>
        <v>13.383300909992371</v>
      </c>
      <c r="AE18" s="97">
        <f t="shared" si="11"/>
        <v>6.9983636908334228</v>
      </c>
      <c r="AF18" s="97">
        <f t="shared" si="11"/>
        <v>1.5870947594901743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0.45715091220915727</v>
      </c>
      <c r="C19" s="69">
        <f>'Basic T2'!O19</f>
        <v>5.0601922756175446</v>
      </c>
      <c r="D19" s="69">
        <f>'Basic T2'!Z19</f>
        <v>14.51949893414691</v>
      </c>
      <c r="E19" s="69">
        <f>'Basic T2'!AK19</f>
        <v>5.52468813520737</v>
      </c>
      <c r="F19" s="69">
        <f>'Basic T2'!AV19</f>
        <v>5.0370031050136603</v>
      </c>
      <c r="G19" s="69">
        <f>'Basic T2'!BG19</f>
        <v>14.321176908365375</v>
      </c>
      <c r="H19" s="69">
        <f>'Basic T2'!BR19</f>
        <v>14.110499321919447</v>
      </c>
      <c r="I19" s="69">
        <f>'Basic T2'!CC19</f>
        <v>6.8009165454056513</v>
      </c>
      <c r="J19" s="69">
        <f>'Basic T2'!CN19</f>
        <v>1.5117943859708345</v>
      </c>
      <c r="K19" s="309">
        <f t="shared" si="12"/>
        <v>67.342920523855952</v>
      </c>
      <c r="L19" s="97"/>
      <c r="M19" s="97">
        <f t="shared" si="0"/>
        <v>3.2871742102516941</v>
      </c>
      <c r="N19" s="97">
        <f t="shared" si="1"/>
        <v>5.0217116257579759</v>
      </c>
      <c r="O19" s="97">
        <f t="shared" si="2"/>
        <v>7.9976088047303699</v>
      </c>
      <c r="P19" s="97">
        <f t="shared" si="3"/>
        <v>11.27227511535439</v>
      </c>
      <c r="Q19" s="97">
        <f t="shared" si="4"/>
        <v>9.8660975780157738</v>
      </c>
      <c r="R19" s="97">
        <f t="shared" si="5"/>
        <v>8.7517310157623598</v>
      </c>
      <c r="S19" s="97">
        <f t="shared" si="6"/>
        <v>9.9853633728955096</v>
      </c>
      <c r="T19" s="97">
        <f t="shared" si="7"/>
        <v>8.1280681164535178</v>
      </c>
      <c r="U19" s="97">
        <f t="shared" si="8"/>
        <v>5.677542990286228</v>
      </c>
      <c r="V19" s="97">
        <f t="shared" si="9"/>
        <v>8.2982049501015336</v>
      </c>
      <c r="W19" s="97"/>
      <c r="X19" s="97">
        <f t="shared" si="10"/>
        <v>0.67884034231514123</v>
      </c>
      <c r="Y19" s="97">
        <f t="shared" si="11"/>
        <v>7.5140671599251361</v>
      </c>
      <c r="Z19" s="97">
        <f t="shared" si="11"/>
        <v>21.560542401785852</v>
      </c>
      <c r="AA19" s="97">
        <f t="shared" si="11"/>
        <v>8.2038142869825084</v>
      </c>
      <c r="AB19" s="97">
        <f t="shared" si="11"/>
        <v>7.4796327005588106</v>
      </c>
      <c r="AC19" s="97">
        <f t="shared" si="11"/>
        <v>21.266046671219371</v>
      </c>
      <c r="AD19" s="97">
        <f t="shared" si="11"/>
        <v>20.953203710434359</v>
      </c>
      <c r="AE19" s="97">
        <f t="shared" si="11"/>
        <v>10.09893318035777</v>
      </c>
      <c r="AF19" s="97">
        <f t="shared" si="11"/>
        <v>2.2449195464210487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4.8107105660329288E-2</v>
      </c>
      <c r="C20" s="69">
        <f>'Basic T2'!O20</f>
        <v>0.9503772016565476</v>
      </c>
      <c r="D20" s="69">
        <f>'Basic T2'!Z20</f>
        <v>2.9067668617524833</v>
      </c>
      <c r="E20" s="69">
        <f>'Basic T2'!AK20</f>
        <v>1.4558474054257233</v>
      </c>
      <c r="F20" s="69">
        <f>'Basic T2'!AV20</f>
        <v>1.0921598430957911</v>
      </c>
      <c r="G20" s="69">
        <f>'Basic T2'!BG20</f>
        <v>3.6012817534340771</v>
      </c>
      <c r="H20" s="69">
        <f>'Basic T2'!BR20</f>
        <v>3.8189871054492763</v>
      </c>
      <c r="I20" s="69">
        <f>'Basic T2'!CC20</f>
        <v>2.9356502250495611</v>
      </c>
      <c r="J20" s="69">
        <f>'Basic T2'!CN20</f>
        <v>0.70999044660747057</v>
      </c>
      <c r="K20" s="309">
        <f t="shared" si="12"/>
        <v>17.519167948131258</v>
      </c>
      <c r="L20" s="97"/>
      <c r="M20" s="97">
        <f t="shared" si="0"/>
        <v>0.34591736083890084</v>
      </c>
      <c r="N20" s="97">
        <f t="shared" si="1"/>
        <v>0.94314997977652548</v>
      </c>
      <c r="O20" s="97">
        <f t="shared" si="2"/>
        <v>1.6011009988903595</v>
      </c>
      <c r="P20" s="97">
        <f t="shared" si="3"/>
        <v>2.9704323716215804</v>
      </c>
      <c r="Q20" s="97">
        <f t="shared" si="4"/>
        <v>2.1392394163998136</v>
      </c>
      <c r="R20" s="97">
        <f t="shared" si="5"/>
        <v>2.2007583189352196</v>
      </c>
      <c r="S20" s="97">
        <f t="shared" si="6"/>
        <v>2.7025247721089216</v>
      </c>
      <c r="T20" s="97">
        <f t="shared" si="7"/>
        <v>3.5085219522954314</v>
      </c>
      <c r="U20" s="97">
        <f t="shared" si="8"/>
        <v>2.666368734209732</v>
      </c>
      <c r="V20" s="97">
        <f t="shared" si="9"/>
        <v>2.1587665794408708</v>
      </c>
      <c r="W20" s="97"/>
      <c r="X20" s="97">
        <f t="shared" si="10"/>
        <v>0.27459697745212147</v>
      </c>
      <c r="Y20" s="97">
        <f t="shared" si="11"/>
        <v>5.4247850381383138</v>
      </c>
      <c r="Z20" s="97">
        <f t="shared" si="11"/>
        <v>16.59192303172448</v>
      </c>
      <c r="AA20" s="97">
        <f t="shared" si="11"/>
        <v>8.3100259654798059</v>
      </c>
      <c r="AB20" s="97">
        <f t="shared" si="11"/>
        <v>6.2340851251003047</v>
      </c>
      <c r="AC20" s="97">
        <f t="shared" si="11"/>
        <v>20.556237397211664</v>
      </c>
      <c r="AD20" s="97">
        <f t="shared" si="11"/>
        <v>21.798906870212644</v>
      </c>
      <c r="AE20" s="97">
        <f t="shared" si="11"/>
        <v>16.756790241072505</v>
      </c>
      <c r="AF20" s="97">
        <f t="shared" si="11"/>
        <v>4.0526493536081665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3.982869393449593E-2</v>
      </c>
      <c r="C21" s="69">
        <f>'Basic T2'!O21</f>
        <v>0.18348263152257688</v>
      </c>
      <c r="D21" s="69">
        <f>'Basic T2'!Z21</f>
        <v>1.5875185325921066</v>
      </c>
      <c r="E21" s="69">
        <f>'Basic T2'!AK21</f>
        <v>0.55206517181160752</v>
      </c>
      <c r="F21" s="69">
        <f>'Basic T2'!AV21</f>
        <v>0.87917611088828229</v>
      </c>
      <c r="G21" s="69">
        <f>'Basic T2'!BG21</f>
        <v>1.3206966862929281</v>
      </c>
      <c r="H21" s="69">
        <f>'Basic T2'!BR21</f>
        <v>1.7994094524460502</v>
      </c>
      <c r="I21" s="69">
        <f>'Basic T2'!CC21</f>
        <v>1.407411530775605</v>
      </c>
      <c r="J21" s="69">
        <f>'Basic T2'!CN21</f>
        <v>0.76067542068153948</v>
      </c>
      <c r="K21" s="309">
        <f t="shared" si="12"/>
        <v>8.5302642309451926</v>
      </c>
      <c r="L21" s="97"/>
      <c r="M21" s="97">
        <f t="shared" si="0"/>
        <v>0.28639088763227133</v>
      </c>
      <c r="N21" s="97">
        <f t="shared" si="1"/>
        <v>0.18208732270536976</v>
      </c>
      <c r="O21" s="97">
        <f t="shared" si="2"/>
        <v>0.87443459664245227</v>
      </c>
      <c r="P21" s="97">
        <f t="shared" si="3"/>
        <v>1.1264039428050443</v>
      </c>
      <c r="Q21" s="97">
        <f t="shared" si="4"/>
        <v>1.7220631231397037</v>
      </c>
      <c r="R21" s="97">
        <f t="shared" si="5"/>
        <v>0.8070832603913185</v>
      </c>
      <c r="S21" s="97">
        <f t="shared" si="6"/>
        <v>1.2733608378681105</v>
      </c>
      <c r="T21" s="97">
        <f t="shared" si="7"/>
        <v>1.6820581040292573</v>
      </c>
      <c r="U21" s="97">
        <f t="shared" si="8"/>
        <v>2.8567161266444998</v>
      </c>
      <c r="V21" s="97">
        <f t="shared" si="9"/>
        <v>1.0511257949056105</v>
      </c>
      <c r="W21" s="97"/>
      <c r="X21" s="97">
        <f t="shared" si="10"/>
        <v>0.46691043625600248</v>
      </c>
      <c r="Y21" s="97">
        <f t="shared" si="11"/>
        <v>2.1509607036199174</v>
      </c>
      <c r="Z21" s="97">
        <f t="shared" si="11"/>
        <v>18.610426237830644</v>
      </c>
      <c r="AA21" s="97">
        <f t="shared" si="11"/>
        <v>6.4718413974667248</v>
      </c>
      <c r="AB21" s="97">
        <f t="shared" si="11"/>
        <v>10.306551908426236</v>
      </c>
      <c r="AC21" s="97">
        <f t="shared" si="11"/>
        <v>15.482482728985628</v>
      </c>
      <c r="AD21" s="97">
        <f t="shared" si="11"/>
        <v>21.094416347835303</v>
      </c>
      <c r="AE21" s="97">
        <f t="shared" si="11"/>
        <v>16.49903792745301</v>
      </c>
      <c r="AF21" s="97">
        <f t="shared" si="11"/>
        <v>8.9173723121265276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3.3141474508851333E-2</v>
      </c>
      <c r="C22" s="69">
        <f>'Basic T2'!O22</f>
        <v>0.62829413793896893</v>
      </c>
      <c r="D22" s="69">
        <f>'Basic T2'!Z22</f>
        <v>1.4960142152038172</v>
      </c>
      <c r="E22" s="69">
        <f>'Basic T2'!AK22</f>
        <v>0.57089228461749109</v>
      </c>
      <c r="F22" s="69">
        <f>'Basic T2'!AV22</f>
        <v>2.244712366793812</v>
      </c>
      <c r="G22" s="69">
        <f>'Basic T2'!BG22</f>
        <v>9.9472991989031936</v>
      </c>
      <c r="H22" s="69">
        <f>'Basic T2'!BR22</f>
        <v>5.5135123707705755</v>
      </c>
      <c r="I22" s="69">
        <f>'Basic T2'!CC22</f>
        <v>2.5968992434885907</v>
      </c>
      <c r="J22" s="69">
        <f>'Basic T2'!CN22</f>
        <v>0.86328008098599696</v>
      </c>
      <c r="K22" s="309">
        <f t="shared" si="12"/>
        <v>23.894045373211299</v>
      </c>
      <c r="L22" s="97"/>
      <c r="M22" s="97">
        <f t="shared" si="0"/>
        <v>0.23830598908521178</v>
      </c>
      <c r="N22" s="97">
        <f t="shared" si="1"/>
        <v>0.62351622330371947</v>
      </c>
      <c r="O22" s="97">
        <f t="shared" si="2"/>
        <v>0.82403232465396492</v>
      </c>
      <c r="P22" s="97">
        <f t="shared" si="3"/>
        <v>1.1648177663516226</v>
      </c>
      <c r="Q22" s="97">
        <f t="shared" si="4"/>
        <v>4.3967714102305333</v>
      </c>
      <c r="R22" s="97">
        <f t="shared" si="5"/>
        <v>6.07883608163917</v>
      </c>
      <c r="S22" s="97">
        <f t="shared" si="6"/>
        <v>3.9016638055874098</v>
      </c>
      <c r="T22" s="97">
        <f t="shared" si="7"/>
        <v>3.103666072318032</v>
      </c>
      <c r="U22" s="97">
        <f t="shared" si="8"/>
        <v>3.2420478723422979</v>
      </c>
      <c r="V22" s="97">
        <f t="shared" si="9"/>
        <v>2.9442988817762004</v>
      </c>
      <c r="W22" s="97"/>
      <c r="X22" s="97">
        <f t="shared" si="10"/>
        <v>0.13870181457848804</v>
      </c>
      <c r="Y22" s="97">
        <f t="shared" si="11"/>
        <v>2.6295008991795843</v>
      </c>
      <c r="Z22" s="97">
        <f t="shared" si="11"/>
        <v>6.2610336250598513</v>
      </c>
      <c r="AA22" s="97">
        <f t="shared" si="11"/>
        <v>2.3892659267214098</v>
      </c>
      <c r="AB22" s="97">
        <f t="shared" si="11"/>
        <v>9.394442555593626</v>
      </c>
      <c r="AC22" s="97">
        <f t="shared" si="11"/>
        <v>41.630870970286026</v>
      </c>
      <c r="AD22" s="97">
        <f t="shared" si="11"/>
        <v>23.074838457250209</v>
      </c>
      <c r="AE22" s="97">
        <f t="shared" si="11"/>
        <v>10.868395045403624</v>
      </c>
      <c r="AF22" s="97">
        <f t="shared" si="11"/>
        <v>3.6129507059271746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9.8932795665776525E-3</v>
      </c>
      <c r="C23" s="69">
        <f>'Basic T2'!O23</f>
        <v>0.28225028071548725</v>
      </c>
      <c r="D23" s="69">
        <f>'Basic T2'!Z23</f>
        <v>0.87147625602594758</v>
      </c>
      <c r="E23" s="69">
        <f>'Basic T2'!AK23</f>
        <v>0.57891086897623545</v>
      </c>
      <c r="F23" s="69">
        <f>'Basic T2'!AV23</f>
        <v>0.7913010079886198</v>
      </c>
      <c r="G23" s="69">
        <f>'Basic T2'!BG23</f>
        <v>6.7714216904675846</v>
      </c>
      <c r="H23" s="69">
        <f>'Basic T2'!BR23</f>
        <v>6.1442704829153545</v>
      </c>
      <c r="I23" s="69">
        <f>'Basic T2'!CC23</f>
        <v>2.8910782642212598</v>
      </c>
      <c r="J23" s="69">
        <f>'Basic T2'!CN23</f>
        <v>1.2545844092369485</v>
      </c>
      <c r="K23" s="309">
        <f t="shared" si="12"/>
        <v>19.595186540114014</v>
      </c>
      <c r="L23" s="97"/>
      <c r="M23" s="97">
        <f t="shared" si="0"/>
        <v>7.1138288424075213E-2</v>
      </c>
      <c r="N23" s="97">
        <f t="shared" si="1"/>
        <v>0.28010388515709872</v>
      </c>
      <c r="O23" s="97">
        <f t="shared" si="2"/>
        <v>0.48002525499796672</v>
      </c>
      <c r="P23" s="97">
        <f t="shared" si="3"/>
        <v>1.1811784525506186</v>
      </c>
      <c r="Q23" s="97">
        <f t="shared" si="4"/>
        <v>1.5499400726251467</v>
      </c>
      <c r="R23" s="97">
        <f t="shared" si="5"/>
        <v>4.1380440733648678</v>
      </c>
      <c r="S23" s="97">
        <f t="shared" si="6"/>
        <v>4.3480228469278712</v>
      </c>
      <c r="T23" s="97">
        <f t="shared" si="7"/>
        <v>3.4552520832597535</v>
      </c>
      <c r="U23" s="97">
        <f t="shared" si="8"/>
        <v>4.7115910632327491</v>
      </c>
      <c r="V23" s="97">
        <f t="shared" si="9"/>
        <v>2.41458007286356</v>
      </c>
      <c r="W23" s="97"/>
      <c r="X23" s="97">
        <f t="shared" si="10"/>
        <v>5.0488315313175318E-2</v>
      </c>
      <c r="Y23" s="97">
        <f t="shared" si="11"/>
        <v>1.4404061943359534</v>
      </c>
      <c r="Z23" s="97">
        <f t="shared" si="11"/>
        <v>4.4473996419575643</v>
      </c>
      <c r="AA23" s="97">
        <f t="shared" si="11"/>
        <v>2.9543524262508352</v>
      </c>
      <c r="AB23" s="97">
        <f t="shared" si="11"/>
        <v>4.0382417711039338</v>
      </c>
      <c r="AC23" s="97">
        <f t="shared" si="11"/>
        <v>34.556556410450916</v>
      </c>
      <c r="AD23" s="97">
        <f t="shared" si="11"/>
        <v>31.356019348615011</v>
      </c>
      <c r="AE23" s="97">
        <f t="shared" si="11"/>
        <v>14.754022669306204</v>
      </c>
      <c r="AF23" s="97">
        <f t="shared" si="11"/>
        <v>6.4025132226664105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6.6358433719845081E-2</v>
      </c>
      <c r="C24" s="69">
        <f>'Basic T2'!O24</f>
        <v>0.65070350425064927</v>
      </c>
      <c r="D24" s="69">
        <f>'Basic T2'!Z24</f>
        <v>1.6208780444821635</v>
      </c>
      <c r="E24" s="69">
        <f>'Basic T2'!AK24</f>
        <v>0.61078467495344224</v>
      </c>
      <c r="F24" s="69">
        <f>'Basic T2'!AV24</f>
        <v>0.7362989095518514</v>
      </c>
      <c r="G24" s="69">
        <f>'Basic T2'!BG24</f>
        <v>4.4724646153875041</v>
      </c>
      <c r="H24" s="69">
        <f>'Basic T2'!BR24</f>
        <v>3.8518906263718873</v>
      </c>
      <c r="I24" s="69">
        <f>'Basic T2'!CC24</f>
        <v>3.3519614107479079</v>
      </c>
      <c r="J24" s="69">
        <f>'Basic T2'!CN24</f>
        <v>1.2119153858852016</v>
      </c>
      <c r="K24" s="309">
        <f t="shared" si="12"/>
        <v>16.57325560535045</v>
      </c>
      <c r="L24" s="97"/>
      <c r="M24" s="97">
        <f t="shared" si="0"/>
        <v>0.47715475596988588</v>
      </c>
      <c r="N24" s="97">
        <f t="shared" si="1"/>
        <v>0.64575517573947472</v>
      </c>
      <c r="O24" s="97">
        <f t="shared" si="2"/>
        <v>0.8928096333584904</v>
      </c>
      <c r="P24" s="97">
        <f t="shared" si="3"/>
        <v>1.2462120437969444</v>
      </c>
      <c r="Q24" s="97">
        <f t="shared" si="4"/>
        <v>1.4422061564731703</v>
      </c>
      <c r="R24" s="97">
        <f t="shared" si="5"/>
        <v>2.7331418040456392</v>
      </c>
      <c r="S24" s="97">
        <f t="shared" si="6"/>
        <v>2.7258091084859877</v>
      </c>
      <c r="T24" s="97">
        <f t="shared" si="7"/>
        <v>4.0060733709029153</v>
      </c>
      <c r="U24" s="97">
        <f t="shared" si="8"/>
        <v>4.5513475693547774</v>
      </c>
      <c r="V24" s="97">
        <f t="shared" si="9"/>
        <v>2.0422083068835462</v>
      </c>
      <c r="W24" s="97"/>
      <c r="X24" s="97">
        <f t="shared" si="10"/>
        <v>0.40039467983841481</v>
      </c>
      <c r="Y24" s="97">
        <f t="shared" ref="Y24:AG32" si="13">IF($K24&gt;0,C24/$K24*100,0)</f>
        <v>3.9262262028987136</v>
      </c>
      <c r="Z24" s="97">
        <f t="shared" si="13"/>
        <v>9.7800823391566176</v>
      </c>
      <c r="AA24" s="97">
        <f t="shared" si="13"/>
        <v>3.6853632713916431</v>
      </c>
      <c r="AB24" s="97">
        <f t="shared" si="13"/>
        <v>4.4426932588558357</v>
      </c>
      <c r="AC24" s="97">
        <f t="shared" si="13"/>
        <v>26.986035344459598</v>
      </c>
      <c r="AD24" s="97">
        <f t="shared" si="13"/>
        <v>23.241605138391499</v>
      </c>
      <c r="AE24" s="97">
        <f t="shared" si="13"/>
        <v>20.225123479455494</v>
      </c>
      <c r="AF24" s="97">
        <f t="shared" si="13"/>
        <v>7.3124762855521954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5.8084727510995263E-2</v>
      </c>
      <c r="C25" s="69">
        <f>'Basic T2'!O25</f>
        <v>2.7728414787347724</v>
      </c>
      <c r="D25" s="69">
        <f>'Basic T2'!Z25</f>
        <v>7.4438979185559786</v>
      </c>
      <c r="E25" s="69">
        <f>'Basic T2'!AK25</f>
        <v>5.9351074919057609</v>
      </c>
      <c r="F25" s="69">
        <f>'Basic T2'!AV25</f>
        <v>3.5674616524993583</v>
      </c>
      <c r="G25" s="69">
        <f>'Basic T2'!BG25</f>
        <v>19.498505825131151</v>
      </c>
      <c r="H25" s="69">
        <f>'Basic T2'!BR25</f>
        <v>12.502811459748294</v>
      </c>
      <c r="I25" s="69">
        <f>'Basic T2'!CC25</f>
        <v>2.3506353995617064</v>
      </c>
      <c r="J25" s="69">
        <f>'Basic T2'!CN25</f>
        <v>0.4923068370173373</v>
      </c>
      <c r="K25" s="309">
        <f t="shared" si="12"/>
        <v>54.621652790665351</v>
      </c>
      <c r="L25" s="97"/>
      <c r="M25" s="97">
        <f t="shared" si="0"/>
        <v>0.41766211809784953</v>
      </c>
      <c r="N25" s="97">
        <f t="shared" si="1"/>
        <v>2.7517551768222113</v>
      </c>
      <c r="O25" s="97">
        <f t="shared" si="2"/>
        <v>4.1002367784846179</v>
      </c>
      <c r="P25" s="97">
        <f t="shared" si="3"/>
        <v>12.10967259158268</v>
      </c>
      <c r="Q25" s="97">
        <f t="shared" si="4"/>
        <v>6.9876718428770186</v>
      </c>
      <c r="R25" s="97">
        <f t="shared" si="5"/>
        <v>11.915618337983432</v>
      </c>
      <c r="S25" s="97">
        <f t="shared" si="6"/>
        <v>8.8476752494826805</v>
      </c>
      <c r="T25" s="97">
        <f t="shared" si="7"/>
        <v>2.8093455517391397</v>
      </c>
      <c r="U25" s="97">
        <f t="shared" si="8"/>
        <v>1.8488580573626308</v>
      </c>
      <c r="V25" s="97">
        <f t="shared" si="9"/>
        <v>6.7306506169369413</v>
      </c>
      <c r="W25" s="97"/>
      <c r="X25" s="97">
        <f t="shared" si="10"/>
        <v>0.106340113386173</v>
      </c>
      <c r="Y25" s="97">
        <f t="shared" si="13"/>
        <v>5.076451072181106</v>
      </c>
      <c r="Z25" s="97">
        <f t="shared" si="13"/>
        <v>13.628108155357967</v>
      </c>
      <c r="AA25" s="97">
        <f t="shared" si="13"/>
        <v>10.86585115732721</v>
      </c>
      <c r="AB25" s="97">
        <f t="shared" si="13"/>
        <v>6.5312224552623297</v>
      </c>
      <c r="AC25" s="97">
        <f t="shared" si="13"/>
        <v>35.697392570411893</v>
      </c>
      <c r="AD25" s="97">
        <f t="shared" si="13"/>
        <v>22.889844632978555</v>
      </c>
      <c r="AE25" s="97">
        <f t="shared" si="13"/>
        <v>4.3034864004763724</v>
      </c>
      <c r="AF25" s="97">
        <f t="shared" si="13"/>
        <v>0.90130344261840201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4.3425737442243768E-2</v>
      </c>
      <c r="C26" s="69">
        <f>'Basic T2'!O26</f>
        <v>0.51738697403220268</v>
      </c>
      <c r="D26" s="69">
        <f>'Basic T2'!Z26</f>
        <v>2.177508588119621</v>
      </c>
      <c r="E26" s="69">
        <f>'Basic T2'!AK26</f>
        <v>1.3704039391633704</v>
      </c>
      <c r="F26" s="69">
        <f>'Basic T2'!AV26</f>
        <v>1.8275009916834597</v>
      </c>
      <c r="G26" s="69">
        <f>'Basic T2'!BG26</f>
        <v>4.8725388575529136</v>
      </c>
      <c r="H26" s="69">
        <f>'Basic T2'!BR26</f>
        <v>4.4211906134487542</v>
      </c>
      <c r="I26" s="69">
        <f>'Basic T2'!CC26</f>
        <v>2.6339609214434887</v>
      </c>
      <c r="J26" s="69">
        <f>'Basic T2'!CN26</f>
        <v>0.8294265172579538</v>
      </c>
      <c r="K26" s="309">
        <f t="shared" si="12"/>
        <v>18.693343140144005</v>
      </c>
      <c r="L26" s="97"/>
      <c r="M26" s="97">
        <f t="shared" si="0"/>
        <v>0.31225566955884038</v>
      </c>
      <c r="N26" s="97">
        <f t="shared" si="1"/>
        <v>0.51345246207984707</v>
      </c>
      <c r="O26" s="97">
        <f t="shared" si="2"/>
        <v>1.1994120414007718</v>
      </c>
      <c r="P26" s="97">
        <f t="shared" si="3"/>
        <v>2.7960981404491649</v>
      </c>
      <c r="Q26" s="97">
        <f t="shared" si="4"/>
        <v>3.5795695837318147</v>
      </c>
      <c r="R26" s="97">
        <f t="shared" si="5"/>
        <v>2.9776288441939531</v>
      </c>
      <c r="S26" s="97">
        <f t="shared" si="6"/>
        <v>3.1286770091503242</v>
      </c>
      <c r="T26" s="97">
        <f t="shared" si="7"/>
        <v>3.1479600790032016</v>
      </c>
      <c r="U26" s="97">
        <f t="shared" si="8"/>
        <v>3.1149108322633121</v>
      </c>
      <c r="V26" s="97">
        <f t="shared" si="9"/>
        <v>2.3034521130478516</v>
      </c>
      <c r="W26" s="97"/>
      <c r="X26" s="97">
        <f t="shared" si="10"/>
        <v>0.23230589155016834</v>
      </c>
      <c r="Y26" s="97">
        <f t="shared" si="13"/>
        <v>2.7677605346103809</v>
      </c>
      <c r="Z26" s="97">
        <f t="shared" si="13"/>
        <v>11.648577634267117</v>
      </c>
      <c r="AA26" s="97">
        <f t="shared" si="13"/>
        <v>7.330973004076645</v>
      </c>
      <c r="AB26" s="97">
        <f t="shared" si="13"/>
        <v>9.7762127297545636</v>
      </c>
      <c r="AC26" s="97">
        <f t="shared" si="13"/>
        <v>26.065636419464873</v>
      </c>
      <c r="AD26" s="97">
        <f t="shared" si="13"/>
        <v>23.651149932374778</v>
      </c>
      <c r="AE26" s="97">
        <f t="shared" si="13"/>
        <v>14.090368435954352</v>
      </c>
      <c r="AF26" s="97">
        <f t="shared" si="13"/>
        <v>4.4370154179471415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2.1518323744023522E-3</v>
      </c>
      <c r="C27" s="69">
        <f>'Basic T2'!O27</f>
        <v>5.0442836234527486E-2</v>
      </c>
      <c r="D27" s="69">
        <f>'Basic T2'!Z27</f>
        <v>0.19662011672614896</v>
      </c>
      <c r="E27" s="69">
        <f>'Basic T2'!AK27</f>
        <v>5.8146297722186192E-2</v>
      </c>
      <c r="F27" s="69">
        <f>'Basic T2'!AV27</f>
        <v>5.3000678811982595E-2</v>
      </c>
      <c r="G27" s="69">
        <f>'Basic T2'!BG27</f>
        <v>0.16865280835370161</v>
      </c>
      <c r="H27" s="69">
        <f>'Basic T2'!BR27</f>
        <v>0.22119439131381646</v>
      </c>
      <c r="I27" s="69">
        <f>'Basic T2'!CC27</f>
        <v>0.16757010437943273</v>
      </c>
      <c r="J27" s="69">
        <f>'Basic T2'!CN27</f>
        <v>4.8846633935608536E-2</v>
      </c>
      <c r="K27" s="309">
        <f t="shared" si="12"/>
        <v>0.96662569985180691</v>
      </c>
      <c r="L27" s="97"/>
      <c r="M27" s="97">
        <f t="shared" si="0"/>
        <v>1.5472894610967793E-2</v>
      </c>
      <c r="N27" s="97">
        <f t="shared" si="1"/>
        <v>5.005923952251766E-2</v>
      </c>
      <c r="O27" s="97">
        <f t="shared" si="2"/>
        <v>0.10830200021696226</v>
      </c>
      <c r="P27" s="97">
        <f t="shared" si="3"/>
        <v>0.11863856362983373</v>
      </c>
      <c r="Q27" s="97">
        <f t="shared" si="4"/>
        <v>0.10381368801214493</v>
      </c>
      <c r="R27" s="97">
        <f t="shared" si="5"/>
        <v>0.10306443550057277</v>
      </c>
      <c r="S27" s="97">
        <f t="shared" si="6"/>
        <v>0.15652928524533954</v>
      </c>
      <c r="T27" s="97">
        <f t="shared" si="7"/>
        <v>0.2002702449859301</v>
      </c>
      <c r="U27" s="97">
        <f t="shared" si="8"/>
        <v>0.1834435070494711</v>
      </c>
      <c r="V27" s="97">
        <f t="shared" si="9"/>
        <v>0.11911063709457217</v>
      </c>
      <c r="W27" s="97"/>
      <c r="X27" s="97">
        <f t="shared" si="10"/>
        <v>0.22261278328646228</v>
      </c>
      <c r="Y27" s="97">
        <f t="shared" si="13"/>
        <v>5.2184455929798741</v>
      </c>
      <c r="Z27" s="97">
        <f t="shared" si="13"/>
        <v>20.34087411045379</v>
      </c>
      <c r="AA27" s="97">
        <f t="shared" si="13"/>
        <v>6.0153891760896263</v>
      </c>
      <c r="AB27" s="97">
        <f t="shared" si="13"/>
        <v>5.4830612118121946</v>
      </c>
      <c r="AC27" s="97">
        <f t="shared" si="13"/>
        <v>17.447581662639191</v>
      </c>
      <c r="AD27" s="97">
        <f t="shared" si="13"/>
        <v>22.883148187320874</v>
      </c>
      <c r="AE27" s="97">
        <f t="shared" si="13"/>
        <v>17.335573056367409</v>
      </c>
      <c r="AF27" s="97">
        <f t="shared" si="13"/>
        <v>5.0533142190505798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0.13772150535827132</v>
      </c>
      <c r="C28" s="69">
        <f>'Basic T2'!O28</f>
        <v>2.1506836677348549</v>
      </c>
      <c r="D28" s="69">
        <f>'Basic T2'!Z28</f>
        <v>7.4413431361218967</v>
      </c>
      <c r="E28" s="69">
        <f>'Basic T2'!AK28</f>
        <v>2.2685580608311571</v>
      </c>
      <c r="F28" s="69">
        <f>'Basic T2'!AV28</f>
        <v>1.8819200177792776</v>
      </c>
      <c r="G28" s="69">
        <f>'Basic T2'!BG28</f>
        <v>13.995086559379496</v>
      </c>
      <c r="H28" s="69">
        <f>'Basic T2'!BR28</f>
        <v>11.563796196216229</v>
      </c>
      <c r="I28" s="69">
        <f>'Basic T2'!CC28</f>
        <v>7.4165183657626841</v>
      </c>
      <c r="J28" s="69">
        <f>'Basic T2'!CN28</f>
        <v>2.6246595235285817</v>
      </c>
      <c r="K28" s="309">
        <f t="shared" si="12"/>
        <v>49.480287032712454</v>
      </c>
      <c r="L28" s="97"/>
      <c r="M28" s="97">
        <f t="shared" si="0"/>
        <v>0.99029569562276731</v>
      </c>
      <c r="N28" s="97">
        <f t="shared" si="1"/>
        <v>2.1343286162528048</v>
      </c>
      <c r="O28" s="97">
        <f t="shared" si="2"/>
        <v>4.0988295570245903</v>
      </c>
      <c r="P28" s="97">
        <f t="shared" si="3"/>
        <v>4.6286432737951859</v>
      </c>
      <c r="Q28" s="97">
        <f t="shared" si="4"/>
        <v>3.6861614222453767</v>
      </c>
      <c r="R28" s="97">
        <f t="shared" si="5"/>
        <v>8.5524558417022245</v>
      </c>
      <c r="S28" s="97">
        <f t="shared" si="6"/>
        <v>8.1831765379099828</v>
      </c>
      <c r="T28" s="97">
        <f t="shared" si="7"/>
        <v>8.8638003512292798</v>
      </c>
      <c r="U28" s="97">
        <f t="shared" si="8"/>
        <v>9.8569074061802819</v>
      </c>
      <c r="V28" s="97">
        <f t="shared" si="9"/>
        <v>6.0971154739546334</v>
      </c>
      <c r="W28" s="97"/>
      <c r="X28" s="97">
        <f t="shared" si="10"/>
        <v>0.27833610841267098</v>
      </c>
      <c r="Y28" s="97">
        <f t="shared" si="13"/>
        <v>4.3465464667029785</v>
      </c>
      <c r="Z28" s="97">
        <f t="shared" si="13"/>
        <v>15.039005596718283</v>
      </c>
      <c r="AA28" s="97">
        <f t="shared" si="13"/>
        <v>4.5847714248936464</v>
      </c>
      <c r="AB28" s="97">
        <f t="shared" si="13"/>
        <v>3.8033732838596936</v>
      </c>
      <c r="AC28" s="97">
        <f t="shared" si="13"/>
        <v>28.284166076334706</v>
      </c>
      <c r="AD28" s="97">
        <f t="shared" si="13"/>
        <v>23.37051155053155</v>
      </c>
      <c r="AE28" s="97">
        <f t="shared" si="13"/>
        <v>14.988834565287522</v>
      </c>
      <c r="AF28" s="97">
        <f t="shared" si="13"/>
        <v>5.3044549272589396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5.8043701668138006E-2</v>
      </c>
      <c r="C29" s="69">
        <f>'Basic T2'!O29</f>
        <v>0.6798069991723994</v>
      </c>
      <c r="D29" s="69">
        <f>'Basic T2'!Z29</f>
        <v>2.3550308835857758</v>
      </c>
      <c r="E29" s="69">
        <f>'Basic T2'!AK29</f>
        <v>0.81918806676877198</v>
      </c>
      <c r="F29" s="69">
        <f>'Basic T2'!AV29</f>
        <v>0.8554736373877152</v>
      </c>
      <c r="G29" s="69">
        <f>'Basic T2'!BG29</f>
        <v>3.1240298033515512</v>
      </c>
      <c r="H29" s="69">
        <f>'Basic T2'!BR29</f>
        <v>3.1042413086557956</v>
      </c>
      <c r="I29" s="69">
        <f>'Basic T2'!CC29</f>
        <v>1.3158809670796328</v>
      </c>
      <c r="J29" s="69">
        <f>'Basic T2'!CN29</f>
        <v>0.50733966668185371</v>
      </c>
      <c r="K29" s="309">
        <f t="shared" si="12"/>
        <v>12.819035034351632</v>
      </c>
      <c r="L29" s="97"/>
      <c r="M29" s="97">
        <f t="shared" si="0"/>
        <v>0.41736711903081825</v>
      </c>
      <c r="N29" s="97">
        <f t="shared" si="1"/>
        <v>0.6746373507317095</v>
      </c>
      <c r="O29" s="97">
        <f t="shared" si="2"/>
        <v>1.2971946081198682</v>
      </c>
      <c r="P29" s="97">
        <f t="shared" si="3"/>
        <v>1.671427062278203</v>
      </c>
      <c r="Q29" s="97">
        <f t="shared" si="4"/>
        <v>1.6756365255137937</v>
      </c>
      <c r="R29" s="97">
        <f t="shared" si="5"/>
        <v>1.9091076591748093</v>
      </c>
      <c r="S29" s="97">
        <f t="shared" si="6"/>
        <v>2.1967314378400249</v>
      </c>
      <c r="T29" s="97">
        <f t="shared" si="7"/>
        <v>1.5726659873209827</v>
      </c>
      <c r="U29" s="97">
        <f t="shared" si="8"/>
        <v>1.9053138409519661</v>
      </c>
      <c r="V29" s="97">
        <f t="shared" si="9"/>
        <v>1.5796015252991409</v>
      </c>
      <c r="W29" s="97"/>
      <c r="X29" s="97">
        <f>IF($K29&gt;0,B29/$K29*100,0)</f>
        <v>0.45279306525488228</v>
      </c>
      <c r="Y29" s="97">
        <f t="shared" si="13"/>
        <v>5.3031058683488732</v>
      </c>
      <c r="Z29" s="97">
        <f t="shared" si="13"/>
        <v>18.371358509239691</v>
      </c>
      <c r="AA29" s="97">
        <f t="shared" si="13"/>
        <v>6.3904035254881819</v>
      </c>
      <c r="AB29" s="97">
        <f t="shared" si="13"/>
        <v>6.6734636038927393</v>
      </c>
      <c r="AC29" s="97">
        <f t="shared" si="13"/>
        <v>24.370241558588269</v>
      </c>
      <c r="AD29" s="97">
        <f t="shared" si="13"/>
        <v>24.215873506369611</v>
      </c>
      <c r="AE29" s="97">
        <f t="shared" si="13"/>
        <v>10.265054768579841</v>
      </c>
      <c r="AF29" s="97">
        <f t="shared" si="13"/>
        <v>3.9577055942379222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3.179693166525617E-2</v>
      </c>
      <c r="C30" s="69">
        <f>'Basic T2'!O30</f>
        <v>0.20720806196599253</v>
      </c>
      <c r="D30" s="69">
        <f>'Basic T2'!Z30</f>
        <v>0.49253156873527132</v>
      </c>
      <c r="E30" s="69">
        <f>'Basic T2'!AK30</f>
        <v>0.24766888550195582</v>
      </c>
      <c r="F30" s="69">
        <f>'Basic T2'!AV30</f>
        <v>0.53500260739756955</v>
      </c>
      <c r="G30" s="69">
        <f>'Basic T2'!BG30</f>
        <v>2.9715825234928595</v>
      </c>
      <c r="H30" s="69">
        <f>'Basic T2'!BR30</f>
        <v>3.4239714517964854</v>
      </c>
      <c r="I30" s="69">
        <f>'Basic T2'!CC30</f>
        <v>2.5070836027646517</v>
      </c>
      <c r="J30" s="69">
        <f>'Basic T2'!CN30</f>
        <v>0.85595641994096383</v>
      </c>
      <c r="K30" s="309">
        <f t="shared" si="12"/>
        <v>11.272802053261007</v>
      </c>
      <c r="L30" s="97"/>
      <c r="M30" s="97">
        <f t="shared" si="0"/>
        <v>0.22863796384014265</v>
      </c>
      <c r="N30" s="97">
        <f t="shared" si="1"/>
        <v>0.20563233115453439</v>
      </c>
      <c r="O30" s="97">
        <f t="shared" si="2"/>
        <v>0.27129550603574648</v>
      </c>
      <c r="P30" s="97">
        <f t="shared" si="3"/>
        <v>0.50533020988097122</v>
      </c>
      <c r="Q30" s="97">
        <f t="shared" si="4"/>
        <v>1.0479223099591417</v>
      </c>
      <c r="R30" s="97">
        <f t="shared" si="5"/>
        <v>1.8159464898138897</v>
      </c>
      <c r="S30" s="97">
        <f t="shared" si="6"/>
        <v>2.4229900264052233</v>
      </c>
      <c r="T30" s="97">
        <f t="shared" si="7"/>
        <v>2.9963235338744068</v>
      </c>
      <c r="U30" s="97">
        <f t="shared" si="8"/>
        <v>3.2145438672902102</v>
      </c>
      <c r="V30" s="97">
        <f t="shared" si="9"/>
        <v>1.3890698691445618</v>
      </c>
      <c r="W30" s="97"/>
      <c r="X30" s="97">
        <f t="shared" si="10"/>
        <v>0.2820676839265347</v>
      </c>
      <c r="Y30" s="97">
        <f t="shared" si="13"/>
        <v>1.838123839902353</v>
      </c>
      <c r="Z30" s="97">
        <f t="shared" si="13"/>
        <v>4.3692026739065408</v>
      </c>
      <c r="AA30" s="97">
        <f t="shared" si="13"/>
        <v>2.1970481192855678</v>
      </c>
      <c r="AB30" s="97">
        <f t="shared" si="13"/>
        <v>4.7459593885337803</v>
      </c>
      <c r="AC30" s="97">
        <f t="shared" si="13"/>
        <v>26.360637838337958</v>
      </c>
      <c r="AD30" s="97">
        <f t="shared" si="13"/>
        <v>30.373738806191454</v>
      </c>
      <c r="AE30" s="97">
        <f t="shared" si="13"/>
        <v>22.240110230973144</v>
      </c>
      <c r="AF30" s="97">
        <f t="shared" si="13"/>
        <v>7.5931114189426578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6.5875412734326316E-2</v>
      </c>
      <c r="C31" s="69">
        <f>'Basic T2'!O31</f>
        <v>0.57066238684706916</v>
      </c>
      <c r="D31" s="69">
        <f>'Basic T2'!Z31</f>
        <v>1.3920178055554284</v>
      </c>
      <c r="E31" s="69">
        <f>'Basic T2'!AK31</f>
        <v>0.58495859740047984</v>
      </c>
      <c r="F31" s="69">
        <f>'Basic T2'!AV31</f>
        <v>1.0300085003816564</v>
      </c>
      <c r="G31" s="69">
        <f>'Basic T2'!BG31</f>
        <v>4.5989086299894817</v>
      </c>
      <c r="H31" s="69">
        <f>'Basic T2'!BR31</f>
        <v>6.0227327148067227</v>
      </c>
      <c r="I31" s="69">
        <f>'Basic T2'!CC31</f>
        <v>4.6644987893338801</v>
      </c>
      <c r="J31" s="69">
        <f>'Basic T2'!CN31</f>
        <v>2.2014653317525106</v>
      </c>
      <c r="K31" s="309">
        <f t="shared" si="12"/>
        <v>21.131128168801553</v>
      </c>
      <c r="L31" s="97"/>
      <c r="M31" s="97">
        <f t="shared" si="0"/>
        <v>0.47368156126721139</v>
      </c>
      <c r="N31" s="97">
        <f t="shared" si="1"/>
        <v>0.56632273762028007</v>
      </c>
      <c r="O31" s="97">
        <f t="shared" si="2"/>
        <v>0.7667491769891196</v>
      </c>
      <c r="P31" s="97">
        <f t="shared" si="3"/>
        <v>1.1935179108064777</v>
      </c>
      <c r="Q31" s="97">
        <f t="shared" si="4"/>
        <v>2.0175021057334765</v>
      </c>
      <c r="R31" s="97">
        <f t="shared" si="5"/>
        <v>2.8104122694152305</v>
      </c>
      <c r="S31" s="97">
        <f t="shared" si="6"/>
        <v>4.2620160550767716</v>
      </c>
      <c r="T31" s="97">
        <f t="shared" si="7"/>
        <v>5.5747432916866275</v>
      </c>
      <c r="U31" s="97">
        <f t="shared" si="8"/>
        <v>8.2676018502497222</v>
      </c>
      <c r="V31" s="97">
        <f t="shared" si="9"/>
        <v>2.6038435964395368</v>
      </c>
      <c r="W31" s="97"/>
      <c r="X31" s="97">
        <f t="shared" si="10"/>
        <v>0.311745838689229</v>
      </c>
      <c r="Y31" s="97">
        <f t="shared" si="13"/>
        <v>2.7005769984851411</v>
      </c>
      <c r="Z31" s="97">
        <f t="shared" si="13"/>
        <v>6.5875224192271622</v>
      </c>
      <c r="AA31" s="97">
        <f t="shared" si="13"/>
        <v>2.7682317419480005</v>
      </c>
      <c r="AB31" s="97">
        <f t="shared" si="13"/>
        <v>4.8743658746170624</v>
      </c>
      <c r="AC31" s="97">
        <f t="shared" si="13"/>
        <v>21.763668239821708</v>
      </c>
      <c r="AD31" s="97">
        <f t="shared" si="13"/>
        <v>28.501709263676766</v>
      </c>
      <c r="AE31" s="97">
        <f t="shared" si="13"/>
        <v>22.074064158205452</v>
      </c>
      <c r="AF31" s="97">
        <f t="shared" si="13"/>
        <v>10.418115465329489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6.5332284344799376E-4</v>
      </c>
      <c r="C32" s="69">
        <f>'Basic T2'!O32</f>
        <v>0.12444288851975091</v>
      </c>
      <c r="D32" s="69">
        <f>'Basic T2'!Z32</f>
        <v>0.42072621530652027</v>
      </c>
      <c r="E32" s="69">
        <f>'Basic T2'!AK32</f>
        <v>0.31335843600481789</v>
      </c>
      <c r="F32" s="69">
        <f>'Basic T2'!AV32</f>
        <v>0.39952609952324025</v>
      </c>
      <c r="G32" s="69">
        <f>'Basic T2'!BG32</f>
        <v>1.6039833604825722</v>
      </c>
      <c r="H32" s="69">
        <f>'Basic T2'!BR32</f>
        <v>2.2783808037051121</v>
      </c>
      <c r="I32" s="69">
        <f>'Basic T2'!CC32</f>
        <v>2.396675679651413</v>
      </c>
      <c r="J32" s="69">
        <f>'Basic T2'!CN32</f>
        <v>1.1276283803433815</v>
      </c>
      <c r="K32" s="309">
        <f t="shared" si="12"/>
        <v>8.6653751863802562</v>
      </c>
      <c r="L32" s="97"/>
      <c r="M32" s="97">
        <f t="shared" si="0"/>
        <v>4.6977616025580173E-3</v>
      </c>
      <c r="N32" s="97">
        <f t="shared" si="1"/>
        <v>0.12349655230171511</v>
      </c>
      <c r="O32" s="97">
        <f t="shared" si="2"/>
        <v>0.23174378807267085</v>
      </c>
      <c r="P32" s="97">
        <f t="shared" si="3"/>
        <v>0.63935961884496406</v>
      </c>
      <c r="Q32" s="97">
        <f t="shared" si="4"/>
        <v>0.78256125729540116</v>
      </c>
      <c r="R32" s="97">
        <f t="shared" si="5"/>
        <v>0.98020093002987174</v>
      </c>
      <c r="S32" s="97">
        <f t="shared" si="6"/>
        <v>1.612307240714322</v>
      </c>
      <c r="T32" s="97">
        <f t="shared" si="7"/>
        <v>2.8643702723295634</v>
      </c>
      <c r="U32" s="97">
        <f t="shared" si="8"/>
        <v>4.2348077661070826</v>
      </c>
      <c r="V32" s="97">
        <f t="shared" si="9"/>
        <v>1.0677745887280736</v>
      </c>
      <c r="W32" s="97"/>
      <c r="X32" s="97">
        <f t="shared" si="10"/>
        <v>7.5394640093004797E-3</v>
      </c>
      <c r="Y32" s="97">
        <f t="shared" si="13"/>
        <v>1.4360934852000773</v>
      </c>
      <c r="Z32" s="97">
        <f t="shared" si="13"/>
        <v>4.8552567691217092</v>
      </c>
      <c r="AA32" s="97">
        <f t="shared" si="13"/>
        <v>3.616213138668674</v>
      </c>
      <c r="AB32" s="97">
        <f t="shared" si="13"/>
        <v>4.6106035910735015</v>
      </c>
      <c r="AC32" s="97">
        <f t="shared" si="13"/>
        <v>18.510258655662387</v>
      </c>
      <c r="AD32" s="97">
        <f t="shared" si="13"/>
        <v>26.292927365524132</v>
      </c>
      <c r="AE32" s="97">
        <f t="shared" si="13"/>
        <v>27.658071671476748</v>
      </c>
      <c r="AF32" s="97">
        <f t="shared" si="13"/>
        <v>13.01303585926347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6.2107617060526941E-2</v>
      </c>
      <c r="C33" s="69">
        <f>'Basic T2'!O33</f>
        <v>2.2350679282307522</v>
      </c>
      <c r="D33" s="69">
        <f>'Basic T2'!Z33</f>
        <v>7.2185211549675676</v>
      </c>
      <c r="E33" s="69">
        <f>'Basic T2'!AK33</f>
        <v>3.5461036457351693</v>
      </c>
      <c r="F33" s="69">
        <f>'Basic T2'!AV33</f>
        <v>3.3921605018993568</v>
      </c>
      <c r="G33" s="69">
        <f>'Basic T2'!BG33</f>
        <v>14.97128089587286</v>
      </c>
      <c r="H33" s="69">
        <f>'Basic T2'!BR33</f>
        <v>20.840772730054137</v>
      </c>
      <c r="I33" s="69">
        <f>'Basic T2'!CC33</f>
        <v>16.315559959111567</v>
      </c>
      <c r="J33" s="69">
        <f>'Basic T2'!CN33</f>
        <v>6.3198937354757128</v>
      </c>
      <c r="K33" s="309">
        <f t="shared" ref="K33" si="14">SUM(B33:J33)</f>
        <v>74.901468168407661</v>
      </c>
      <c r="L33" s="97"/>
      <c r="M33" s="97">
        <f t="shared" si="0"/>
        <v>0.44658897447008694</v>
      </c>
      <c r="N33" s="97">
        <f t="shared" si="1"/>
        <v>2.2180711696741611</v>
      </c>
      <c r="O33" s="97">
        <f t="shared" si="2"/>
        <v>3.9760950848193324</v>
      </c>
      <c r="P33" s="97">
        <f t="shared" si="3"/>
        <v>7.2352782463055068</v>
      </c>
      <c r="Q33" s="97">
        <f t="shared" si="4"/>
        <v>6.6443053169289739</v>
      </c>
      <c r="R33" s="97">
        <f t="shared" si="5"/>
        <v>9.1490122774453031</v>
      </c>
      <c r="S33" s="97">
        <f t="shared" si="6"/>
        <v>14.748074035782171</v>
      </c>
      <c r="T33" s="97">
        <f t="shared" si="7"/>
        <v>19.499428028612936</v>
      </c>
      <c r="U33" s="97">
        <f t="shared" si="8"/>
        <v>23.734357469624975</v>
      </c>
      <c r="V33" s="97">
        <f t="shared" si="9"/>
        <v>9.2295927929762431</v>
      </c>
      <c r="W33" s="97"/>
      <c r="X33" s="97">
        <f t="shared" ref="X33" si="15">IF($K33&gt;0,B33/$K33*100,0)</f>
        <v>8.2919091680399154E-2</v>
      </c>
      <c r="Y33" s="97">
        <f t="shared" ref="Y33" si="16">IF($K33&gt;0,C33/$K33*100,0)</f>
        <v>2.9840108383529271</v>
      </c>
      <c r="Z33" s="97">
        <f t="shared" ref="Z33" si="17">IF($K33&gt;0,D33/$K33*100,0)</f>
        <v>9.637356024500777</v>
      </c>
      <c r="AA33" s="97">
        <f t="shared" ref="AA33" si="18">IF($K33&gt;0,E33/$K33*100,0)</f>
        <v>4.7343579938408524</v>
      </c>
      <c r="AB33" s="97">
        <f t="shared" ref="AB33" si="19">IF($K33&gt;0,F33/$K33*100,0)</f>
        <v>4.5288304553289391</v>
      </c>
      <c r="AC33" s="97">
        <f t="shared" ref="AC33" si="20">IF($K33&gt;0,G33/$K33*100,0)</f>
        <v>19.987967208081411</v>
      </c>
      <c r="AD33" s="97">
        <f t="shared" ref="AD33" si="21">IF($K33&gt;0,H33/$K33*100,0)</f>
        <v>27.824251299314945</v>
      </c>
      <c r="AE33" s="97">
        <f t="shared" ref="AE33" si="22">IF($K33&gt;0,I33/$K33*100,0)</f>
        <v>21.782697132755576</v>
      </c>
      <c r="AF33" s="97">
        <f>IF($K33&gt;0,J33/$K33*100,0)</f>
        <v>8.4376099561441578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13.907109358045064</v>
      </c>
      <c r="C35" s="310">
        <f t="shared" ref="C35:K35" si="24">SUM(C8:C33)</f>
        <v>100.76628553623408</v>
      </c>
      <c r="D35" s="310">
        <f t="shared" si="24"/>
        <v>181.54800126706644</v>
      </c>
      <c r="E35" s="310">
        <f t="shared" si="24"/>
        <v>49.011296110773458</v>
      </c>
      <c r="F35" s="310">
        <f t="shared" si="24"/>
        <v>51.053651813026974</v>
      </c>
      <c r="G35" s="310">
        <f t="shared" si="24"/>
        <v>163.6382206282635</v>
      </c>
      <c r="H35" s="310">
        <f t="shared" si="24"/>
        <v>141.31182606955795</v>
      </c>
      <c r="I35" s="310">
        <f t="shared" si="24"/>
        <v>83.671992507526653</v>
      </c>
      <c r="J35" s="310">
        <f t="shared" si="24"/>
        <v>26.627616709505862</v>
      </c>
      <c r="K35" s="310">
        <f t="shared" si="24"/>
        <v>811.53599999999972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1.7136774410556117</v>
      </c>
      <c r="Y35" s="98">
        <f t="shared" ref="Y35:AG35" si="26">IF($K35&gt;0,C35/$K35*100,0)</f>
        <v>12.416736353807362</v>
      </c>
      <c r="Z35" s="98">
        <f t="shared" si="26"/>
        <v>22.370911612924935</v>
      </c>
      <c r="AA35" s="98">
        <f t="shared" si="26"/>
        <v>6.0393249480951523</v>
      </c>
      <c r="AB35" s="98">
        <f t="shared" si="26"/>
        <v>6.2909903951305912</v>
      </c>
      <c r="AC35" s="98">
        <f t="shared" si="26"/>
        <v>20.164012518023053</v>
      </c>
      <c r="AD35" s="98">
        <f t="shared" si="26"/>
        <v>17.412884464713578</v>
      </c>
      <c r="AE35" s="98">
        <f t="shared" si="26"/>
        <v>10.310324188640637</v>
      </c>
      <c r="AF35" s="98">
        <f t="shared" si="26"/>
        <v>3.2811380776091101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automation\Data\Results\Workbooks\LSIPs\DO_LSIP\[DO_LSIP_MainTables.Main.xlsm]Manager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automation\Data\Results\Workbooks\LSIPs\DO_LSIP\[DO_LSIP_MainTables.Main.xlsm]Manager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automation\Data\Results\Workbooks\LSIPs\DO_LSIP\[DO_LSIP_MainTables.Main.xlsm]Manager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automation\Data\Results\Workbooks\LSIPs\DO_LSIP\[DO_LSIP_MainTables.Main.xlsm]Manager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automation\Data\Results\Workbooks\LSIPs\DO_LSIP\[DO_LSIP_MainTables.Main.xlsm]Manager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automation\Data\Results\Workbooks\LSIPs\DO_LSIP\[DO_LSIP_MainTables.Main.xlsm]Manager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automation\Data\Results\Workbooks\LSIPs\DO_LSIP\[DO_LSIP_MainTables.Main.xlsm]Manager</v>
      </c>
      <c r="Y79" s="91" t="str">
        <f ca="1">CELL("filename")</f>
        <v>M:\IE\Projects\Nuffield via NFER AI and automation\Data\Results\Workbooks\LSIPs\DO_LSIP\[DO_LSIP_MainTables.Main.xlsm]Manager</v>
      </c>
      <c r="AW79" s="91" t="str">
        <f ca="1">CELL("filename")</f>
        <v>M:\IE\Projects\Nuffield via NFER AI and automation\Data\Results\Workbooks\LSIPs\DO_LSIP\[DO_LSIP_MainTables.Main.xlsm]Manager</v>
      </c>
      <c r="BU79" s="91" t="str">
        <f ca="1">CELL("filename")</f>
        <v>M:\IE\Projects\Nuffield via NFER AI and automation\Data\Results\Workbooks\LSIPs\DO_LSIP\[DO_LSIP_MainTables.Main.xlsm]Manager</v>
      </c>
      <c r="CS79" s="91" t="str">
        <f ca="1">CELL("filename")</f>
        <v>M:\IE\Projects\Nuffield via NFER AI and automation\Data\Results\Workbooks\LSIPs\DO_LSIP\[DO_LSIP_MainTables.Main.xlsm]Manager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automation\Data\Results\Workbooks\LSIPs\DO_LSIP\[DO_LSIP_MainTables.Main.xlsm]Manager</v>
      </c>
      <c r="Y96" s="91" t="str">
        <f ca="1">CELL("filename")</f>
        <v>M:\IE\Projects\Nuffield via NFER AI and automation\Data\Results\Workbooks\LSIPs\DO_LSIP\[DO_LSIP_MainTables.Main.xlsm]Manager</v>
      </c>
      <c r="AW96" s="91" t="str">
        <f ca="1">CELL("filename")</f>
        <v>M:\IE\Projects\Nuffield via NFER AI and automation\Data\Results\Workbooks\LSIPs\DO_LSIP\[DO_LSIP_MainTables.Main.xlsm]Manager</v>
      </c>
      <c r="BU96" s="91" t="str">
        <f ca="1">CELL("filename")</f>
        <v>M:\IE\Projects\Nuffield via NFER AI and automation\Data\Results\Workbooks\LSIPs\DO_LSIP\[DO_LSIP_MainTables.Main.xlsm]Manager</v>
      </c>
      <c r="CS96" s="91" t="str">
        <f ca="1">CELL("filename")</f>
        <v>M:\IE\Projects\Nuffield via NFER AI and automation\Data\Results\Workbooks\LSIPs\DO_LSIP\[DO_LSIP_MainTables.Main.xlsm]Manager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19FBB88-73AE-40EE-91E5-7760BFB8979C}"/>
</file>

<file path=customXml/itemProps2.xml><?xml version="1.0" encoding="utf-8"?>
<ds:datastoreItem xmlns:ds="http://schemas.openxmlformats.org/officeDocument/2006/customXml" ds:itemID="{5FBBD1DE-9D7B-4A08-8E90-3B6998DF99F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2024-02-29T16:11:22Z</dcterms:modified>
</cp:coreProperties>
</file>