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ES_LSIP\"/>
    </mc:Choice>
  </mc:AlternateContent>
  <xr:revisionPtr revIDLastSave="0" documentId="13_ncr:1_{6B74ADBC-0478-40C1-AA03-0CF95C0D3411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U54" i="109" l="1"/>
  <c r="W1" i="16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26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<sst xmlns="http://schemas.openxmlformats.org/spreadsheetml/2006/main" count="2355" uniqueCount="531">
  <si>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</si>
  <si>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</si>
  <si>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</si>
  <si>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</si>
  <si>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</si>
  <si>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</si>
  <si>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</si>
  <si>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</si>
  <si>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</si>
  <si>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</si>
  <si>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</si>
  <si>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</si>
  <si>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</si>
  <si>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</si>
  <si>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</si>
  <si>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</si>
  <si>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</si>
  <si>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</si>
  <si>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</si>
  <si>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</si>
  <si>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</si>
  <si>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</si>
  <si>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</si>
  <si>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</si>
  <si>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</si>
  <si>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</si>
  <si>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</si>
  <si>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</si>
  <si>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</si>
  <si>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</si>
  <si>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</si>
  <si>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</si>
  <si>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</si>
  <si>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</si>
  <si>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</si>
  <si>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</si>
  <si>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</si>
  <si>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</si>
  <si>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</si>
  <si>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</si>
  <si>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</si>
  <si>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</si>
  <si>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</si>
  <si>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</si>
  <si>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</si>
  <si>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</si>
  <si>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</si>
  <si>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</si>
  <si>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</si>
  <si>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</si>
  <si>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</si>
  <si>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</si>
  <si>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</si>
  <si>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</si>
  <si>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</si>
  <si>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</si>
  <si>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</si>
  <si>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</si>
  <si>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</si>
  <si>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</si>
  <si>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</si>
  <si>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</si>
  <si>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</si>
  <si>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</si>
  <si>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</si>
  <si>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</si>
  <si>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</si>
  <si>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</si>
  <si>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</si>
  <si>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</si>
  <si>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</si>
  <si>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</si>
  <si>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</si>
  <si>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</si>
  <si>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</si>
  <si>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</si>
  <si>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</si>
  <si>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</si>
  <si>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</si>
  <si>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</si>
  <si>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</si>
  <si>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</si>
  <si>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</si>
  <si>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</si>
  <si>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</si>
  <si>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</si>
  <si>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</si>
  <si>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</si>
  <si>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</si>
  <si>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</si>
  <si>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</si>
  <si>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</si>
  <si>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</si>
  <si>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</si>
  <si>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</si>
  <si>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</si>
  <si>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</si>
  <si>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</si>
  <si>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</si>
  <si>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</si>
  <si>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</si>
  <si>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</si>
  <si>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</si>
  <si>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</si>
  <si>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</si>
  <si>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</si>
  <si>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</si>
  <si>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</si>
  <si>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</si>
  <si>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</si>
  <si>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</si>
  <si>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</si>
  <si>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</si>
  <si>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</si>
  <si>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</si>
  <si>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</si>
  <si>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</si>
  <si>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</si>
  <si>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</si>
  <si>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</si>
  <si>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</si>
  <si>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</si>
  <si>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</si>
  <si>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</si>
  <si>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</si>
  <si>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</si>
  <si>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</si>
  <si>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</si>
  <si>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</si>
  <si>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</si>
  <si>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</si>
  <si>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</si>
  <si>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</si>
  <si>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</si>
  <si>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</si>
  <si>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</si>
  <si>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</si>
  <si>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</si>
  <si>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</si>
  <si>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</si>
  <si>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</si>
  <si>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</si>
  <si>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</si>
  <si>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</si>
  <si>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</si>
  <si>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</si>
  <si>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</si>
  <si>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</si>
  <si>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</si>
  <si>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</si>
  <si>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</si>
  <si>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</si>
  <si>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</si>
  <si>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</si>
  <si>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</si>
  <si>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</si>
  <si>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</si>
  <si>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</si>
  <si>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</si>
  <si>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</si>
  <si>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</si>
  <si>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</si>
  <si>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</si>
  <si>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</si>
  <si>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</si>
  <si>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</si>
  <si>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</si>
  <si>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</si>
  <si>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</si>
  <si>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</si>
  <si>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</si>
  <si>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</si>
  <si>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</si>
  <si>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</si>
  <si>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</si>
  <si>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</si>
  <si>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</si>
  <si>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</si>
  <si>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</si>
  <si>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</si>
  <si>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</si>
  <si>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</si>
  <si>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</si>
  <si>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</si>
  <si>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</si>
  <si>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</si>
  <si>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</si>
  <si>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</si>
  <si>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</si>
  <si>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</si>
  <si>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</si>
  <si>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</si>
  <si>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</si>
  <si>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</si>
  <si>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</si>
  <si>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</si>
  <si>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</si>
  <si>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</si>
  <si>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</si>
  <si>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</si>
  <si>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</si>
  <si>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</si>
  <si>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</si>
  <si>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</si>
  <si>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</si>
  <si>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</si>
  <si>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</si>
  <si>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</si>
  <si>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</si>
  <si>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</si>
  <si>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</si>
  <si>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</si>
  <si>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</si>
  <si>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</si>
  <si>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</si>
  <si>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</si>
  <si>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</si>
  <si>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</si>
  <si>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</si>
  <si>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</si>
  <si>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</si>
  <si>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</si>
  <si>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</si>
  <si>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</si>
  <si>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</si>
  <si>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</si>
  <si>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</si>
  <si>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</si>
  <si>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</si>
  <si>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</si>
  <si>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</si>
  <si>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</si>
  <si>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</si>
  <si>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</si>
  <si>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</si>
  <si>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</si>
  <si>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</si>
  <si>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</si>
  <si>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</si>
  <si>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</si>
  <si>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</si>
  <si>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</si>
  <si>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</si>
  <si>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</si>
  <si>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</si>
  <si>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</si>
  <si>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</si>
  <si>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</si>
  <si>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</si>
  <si>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</si>
  <si>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</si>
  <si>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</si>
  <si>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</si>
  <si>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</si>
  <si>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</si>
  <si>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</si>
  <si>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</si>
  <si>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</si>
  <si>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</si>
  <si>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</si>
  <si>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</si>
  <si>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</si>
  <si>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</si>
  <si>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</si>
  <si>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</si>
  <si>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</si>
  <si>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</si>
  <si>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</si>
  <si>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</si>
  <si>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</si>
  <si>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</si>
  <si>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</si>
  <si>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</si>
  <si>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</si>
  <si>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</si>
  <si>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</si>
  <si>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</si>
  <si>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</si>
  <si>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</si>
  <si>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</si>
  <si>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</si>
  <si>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</si>
  <si>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</si>
  <si>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</si>
  <si>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</si>
  <si>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</si>
  <si>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</si>
  <si>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</si>
  <si>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</si>
  <si>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</si>
  <si>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</si>
  <si>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</si>
  <si>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</si>
  <si>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</si>
  <si>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</si>
  <si>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</si>
  <si>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</si>
  <si>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</si>
  <si>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</si>
  <si>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</si>
  <si>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</si>
  <si>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</si>
  <si>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</si>
  <si>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</si>
  <si>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</si>
  <si>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</si>
  <si>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</si>
  <si>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</si>
  <si>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</si>
  <si>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</si>
  <si>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</si>
  <si>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</si>
  <si>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</si>
  <si>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</si>
  <si>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</si>
  <si>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</si>
  <si>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</si>
  <si>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</si>
  <si>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</si>
  <si>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</si>
  <si>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</si>
  <si>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</si>
  <si>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</si>
  <si>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</si>
  <si>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</si>
  <si>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</si>
  <si>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</si>
  <si>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</si>
  <si>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</si>
  <si>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</si>
  <si>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</si>
  <si>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</si>
  <si>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</si>
  <si>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</si>
  <si>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</si>
  <si>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</si>
  <si>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</si>
  <si>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</si>
  <si>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</si>
  <si>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</si>
  <si>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</si>
  <si>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</si>
  <si>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</si>
  <si>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</si>
  <si>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</si>
  <si>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</si>
  <si>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</si>
  <si>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</si>
  <si>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</si>
  <si>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</si>
  <si>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</si>
  <si>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</si>
  <si>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</si>
  <si>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</si>
  <si>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</si>
  <si>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</si>
  <si>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</si>
  <si>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</si>
  <si>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</si>
  <si>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</si>
  <si>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</si>
  <si>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</si>
  <si>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</si>
  <si>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</si>
  <si>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</si>
  <si>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</si>
  <si>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</si>
  <si>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</si>
  <si>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</si>
  <si>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</si>
  <si>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</si>
  <si>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</si>
  <si>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</si>
  <si>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</si>
  <si>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</si>
  <si>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</si>
  <si>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</si>
  <si>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</si>
  <si>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</si>
  <si>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</si>
  <si>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</si>
  <si>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</si>
  <si>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</si>
  <si>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</si>
  <si>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</si>
  <si>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</si>
  <si>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</si>
  <si>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</si>
  <si>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</si>
  <si>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</si>
  <si>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</si>
  <si>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</si>
  <si>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</si>
  <si>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</si>
  <si>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</si>
  <si>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</si>
  <si>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</si>
  <si>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</si>
  <si>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</si>
  <si>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</si>
  <si>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</si>
  <si>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</si>
  <si>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</si>
  <si>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</si>
  <si>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</si>
  <si>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</si>
  <si>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</si>
  <si>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</si>
  <si>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</si>
  <si>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</si>
  <si>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</si>
  <si>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</si>
  <si>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</si>
  <si>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</si>
  <si>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</si>
  <si>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</si>
  <si>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</si>
  <si>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</si>
  <si>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</si>
  <si>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</si>
  <si>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</si>
  <si>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</si>
  <si>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</si>
  <si>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</si>
  <si>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</si>
  <si>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</si>
  <si>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</si>
  <si>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</si>
  <si>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</si>
  <si>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</si>
  <si>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</si>
  <si>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</si>
  <si>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</si>
  <si>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</si>
  <si>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</si>
  <si>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</si>
  <si>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</si>
  <si>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</si>
  <si>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</si>
  <si>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</si>
  <si>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</si>
  <si>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</si>
  <si>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</si>
  <si>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</si>
  <si>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</si>
  <si>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</si>
  <si>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</si>
  <si>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</si>
  <si>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</si>
  <si>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</si>
  <si>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</si>
  <si>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</si>
  <si>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</si>
  <si>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</si>
  <si>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</si>
  <si>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</si>
  <si>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</si>
  <si>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</si>
  <si>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</si>
  <si>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</si>
  <si>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</si>
  <si>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</si>
  <si>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</si>
  <si>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</si>
  <si>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</si>
  <si>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</si>
  <si>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</si>
  <si>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</si>
  <si>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</si>
  <si>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</si>
  <si>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</si>
  <si>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</si>
  <si>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</si>
  <si>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</si>
  <si>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</si>
  <si>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</si>
  <si>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</si>
  <si>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</si>
  <si>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</si>
  <si>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</si>
  <si>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</si>
  <si>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</si>
  <si>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</si>
  <si>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</si>
  <si>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</si>
  <si>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</si>
  <si>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</si>
  <si>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</si>
  <si>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</si>
  <si>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</si>
  <si>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</si>
  <si>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</si>
  <si>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</si>
  <si>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</si>
  <si>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</si>
  <si>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</si>
  <si>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</si>
  <si>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</si>
  <si>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</si>
  <si>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</si>
  <si>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</si>
  <si>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</si>
  <si>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</si>
  <si>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</si>
  <si>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</si>
  <si>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</si>
  <si>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</si>
  <si>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</si>
  <si>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</si>
  <si>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</si>
  <si>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</si>
  <si>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</si>
  <si>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</si>
  <si>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</si>
  <si>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</si>
  <si>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</si>
  <si>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</si>
  <si>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</si>
  <si>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</si>
  <si>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</si>
  <si>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</si>
  <si>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</si>
  <si>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</si>
  <si>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</si>
  <si>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automation/Data/Results/Workbooks/LSIPs/ES_LSIP/ES_LSIP_Database.Main.xlsx</t>
  </si>
  <si>
    <t>LSIP</t>
  </si>
  <si>
    <t>10. Essex Southend-on-Sea and Thurrock</t>
  </si>
  <si>
    <t>28-02-2024 10:16:42</t>
  </si>
  <si>
    <t>LSIP name</t>
  </si>
  <si>
    <t>Essex Southend-on-Sea and Thurrock</t>
  </si>
  <si>
    <t>29 02 2024 04:11:52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</si>
</sst>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0.87432408040100107</c:v>
                </c:pt>
                <c:pt idx="2">
                  <c:v>1.2677057124176105</c:v>
                </c:pt>
                <c:pt idx="3">
                  <c:v>1.5812853613416555</c:v>
                </c:pt>
                <c:pt idx="4">
                  <c:v>-0.89075015371892219</c:v>
                </c:pt>
                <c:pt idx="5">
                  <c:v>1.083154657740204</c:v>
                </c:pt>
                <c:pt idx="7">
                  <c:v>8.6688917489952111E-2</c:v>
                </c:pt>
                <c:pt idx="8">
                  <c:v>6.7529031243248161</c:v>
                </c:pt>
                <c:pt idx="9">
                  <c:v>-1.1818133151313193</c:v>
                </c:pt>
                <c:pt idx="10">
                  <c:v>2.7025113111817989</c:v>
                </c:pt>
                <c:pt idx="11">
                  <c:v>3.3700173944587242</c:v>
                </c:pt>
                <c:pt idx="12">
                  <c:v>-7.9119489000190057E-3</c:v>
                </c:pt>
                <c:pt idx="13">
                  <c:v>-1.0902990710785931</c:v>
                </c:pt>
                <c:pt idx="14">
                  <c:v>-7.8207278000550939</c:v>
                </c:pt>
                <c:pt idx="15">
                  <c:v>0.8905313279166327</c:v>
                </c:pt>
                <c:pt idx="17">
                  <c:v>1.1110821984416708</c:v>
                </c:pt>
                <c:pt idx="18">
                  <c:v>3.6396309395033244</c:v>
                </c:pt>
                <c:pt idx="19">
                  <c:v>-1.1878195688798221</c:v>
                </c:pt>
                <c:pt idx="20">
                  <c:v>0.2721321975923674</c:v>
                </c:pt>
                <c:pt idx="22">
                  <c:v>4.1386800986953354</c:v>
                </c:pt>
                <c:pt idx="24">
                  <c:v>-0.30882042435259605</c:v>
                </c:pt>
                <c:pt idx="25">
                  <c:v>-1.6792788976250694</c:v>
                </c:pt>
                <c:pt idx="26">
                  <c:v>-2.5443586182203548</c:v>
                </c:pt>
                <c:pt idx="27">
                  <c:v>-0.75727798409566116</c:v>
                </c:pt>
                <c:pt idx="29">
                  <c:v>-2.7567926648894958</c:v>
                </c:pt>
                <c:pt idx="30">
                  <c:v>-2.1932448154279749</c:v>
                </c:pt>
                <c:pt idx="31">
                  <c:v>-0.54512663719679111</c:v>
                </c:pt>
                <c:pt idx="32">
                  <c:v>-6.7584052250254878</c:v>
                </c:pt>
                <c:pt idx="33">
                  <c:v>-4.5572700587635744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0.58881475638519198</c:v>
                </c:pt>
                <c:pt idx="2">
                  <c:v>1.2839780481683327</c:v>
                </c:pt>
                <c:pt idx="3">
                  <c:v>1.5965331969614027E-2</c:v>
                </c:pt>
                <c:pt idx="4">
                  <c:v>0.70582191561325835</c:v>
                </c:pt>
                <c:pt idx="5">
                  <c:v>0.77328316073945746</c:v>
                </c:pt>
                <c:pt idx="7">
                  <c:v>3.1484877362020214E-2</c:v>
                </c:pt>
                <c:pt idx="8">
                  <c:v>-0.17439257722180468</c:v>
                </c:pt>
                <c:pt idx="9">
                  <c:v>0.75305782845906943</c:v>
                </c:pt>
                <c:pt idx="10">
                  <c:v>0.84651833588695879</c:v>
                </c:pt>
                <c:pt idx="11">
                  <c:v>1.1330702504645407</c:v>
                </c:pt>
                <c:pt idx="12">
                  <c:v>-1.0985353811520771</c:v>
                </c:pt>
                <c:pt idx="13">
                  <c:v>0.63481493939643308</c:v>
                </c:pt>
                <c:pt idx="14">
                  <c:v>-0.22737796627554374</c:v>
                </c:pt>
                <c:pt idx="15">
                  <c:v>0.45178394024891766</c:v>
                </c:pt>
                <c:pt idx="17">
                  <c:v>0.87773554529364528</c:v>
                </c:pt>
                <c:pt idx="18">
                  <c:v>0.75035792340922836</c:v>
                </c:pt>
                <c:pt idx="19">
                  <c:v>0.24282453066926113</c:v>
                </c:pt>
                <c:pt idx="20">
                  <c:v>0.50397679984015564</c:v>
                </c:pt>
                <c:pt idx="22">
                  <c:v>1.5920073748604491</c:v>
                </c:pt>
                <c:pt idx="24">
                  <c:v>-1.4671330534190341</c:v>
                </c:pt>
                <c:pt idx="25">
                  <c:v>-1.2659450783265913</c:v>
                </c:pt>
                <c:pt idx="26">
                  <c:v>0.99854981072380333</c:v>
                </c:pt>
                <c:pt idx="27">
                  <c:v>-1.2099102133905415</c:v>
                </c:pt>
                <c:pt idx="29">
                  <c:v>0.93708677017969588</c:v>
                </c:pt>
                <c:pt idx="30">
                  <c:v>-0.72314107921900295</c:v>
                </c:pt>
                <c:pt idx="31">
                  <c:v>-5.4236543258699417</c:v>
                </c:pt>
                <c:pt idx="32">
                  <c:v>0.15843004117086501</c:v>
                </c:pt>
                <c:pt idx="33">
                  <c:v>0.37469058710279946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9.7959999999999958</c:v>
                </c:pt>
                <c:pt idx="1">
                  <c:v>7.9699999999999944</c:v>
                </c:pt>
                <c:pt idx="2">
                  <c:v>10.288999999999977</c:v>
                </c:pt>
                <c:pt idx="3">
                  <c:v>7.549999999999998</c:v>
                </c:pt>
                <c:pt idx="4">
                  <c:v>9.4419999999999948</c:v>
                </c:pt>
                <c:pt idx="5">
                  <c:v>8.7390000000000185</c:v>
                </c:pt>
                <c:pt idx="6">
                  <c:v>9.276999999999985</c:v>
                </c:pt>
                <c:pt idx="7">
                  <c:v>6.3319999999999963</c:v>
                </c:pt>
                <c:pt idx="8">
                  <c:v>7.9599999999999866</c:v>
                </c:pt>
                <c:pt idx="9">
                  <c:v>10.437999999999953</c:v>
                </c:pt>
                <c:pt idx="10">
                  <c:v>6.1589999999999971</c:v>
                </c:pt>
                <c:pt idx="11">
                  <c:v>6.2350000000000012</c:v>
                </c:pt>
                <c:pt idx="12">
                  <c:v>6.320999999999998</c:v>
                </c:pt>
                <c:pt idx="13">
                  <c:v>6.3900000000000112</c:v>
                </c:pt>
                <c:pt idx="14">
                  <c:v>6.4579999999999878</c:v>
                </c:pt>
                <c:pt idx="15">
                  <c:v>6.4379999999999908</c:v>
                </c:pt>
                <c:pt idx="16">
                  <c:v>6.4249999999999874</c:v>
                </c:pt>
                <c:pt idx="17">
                  <c:v>6.4109999999999969</c:v>
                </c:pt>
                <c:pt idx="18">
                  <c:v>6.3969999999999967</c:v>
                </c:pt>
                <c:pt idx="19">
                  <c:v>6.3819999999999908</c:v>
                </c:pt>
                <c:pt idx="20">
                  <c:v>6.3699999999999957</c:v>
                </c:pt>
                <c:pt idx="21">
                  <c:v>6.3569999999999931</c:v>
                </c:pt>
                <c:pt idx="22">
                  <c:v>6.3449999999999962</c:v>
                </c:pt>
                <c:pt idx="23">
                  <c:v>6.3320000000000007</c:v>
                </c:pt>
                <c:pt idx="24" formatCode="#,##0.00">
                  <c:v>6.3189999999999769</c:v>
                </c:pt>
                <c:pt idx="25">
                  <c:v>6.3069999999999817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0.37400000000000055</c:v>
                </c:pt>
                <c:pt idx="1">
                  <c:v>0.33700000000000008</c:v>
                </c:pt>
                <c:pt idx="2">
                  <c:v>0.20899999999999866</c:v>
                </c:pt>
                <c:pt idx="3">
                  <c:v>0.22500000000000009</c:v>
                </c:pt>
                <c:pt idx="4">
                  <c:v>0.23200000000000032</c:v>
                </c:pt>
                <c:pt idx="5">
                  <c:v>0.4080000000000002</c:v>
                </c:pt>
                <c:pt idx="6">
                  <c:v>0.20299999999999985</c:v>
                </c:pt>
                <c:pt idx="7">
                  <c:v>0.46199999999999897</c:v>
                </c:pt>
                <c:pt idx="8">
                  <c:v>0.43600000000000044</c:v>
                </c:pt>
                <c:pt idx="9">
                  <c:v>0.25800000000000062</c:v>
                </c:pt>
                <c:pt idx="10">
                  <c:v>0.39700000000000135</c:v>
                </c:pt>
                <c:pt idx="11">
                  <c:v>0.36700000000000038</c:v>
                </c:pt>
                <c:pt idx="12">
                  <c:v>0.35399999999999987</c:v>
                </c:pt>
                <c:pt idx="13">
                  <c:v>0.32999999999999985</c:v>
                </c:pt>
                <c:pt idx="14">
                  <c:v>0.30599999999999977</c:v>
                </c:pt>
                <c:pt idx="15">
                  <c:v>0.28600000000000048</c:v>
                </c:pt>
                <c:pt idx="16">
                  <c:v>0.27100000000000052</c:v>
                </c:pt>
                <c:pt idx="17">
                  <c:v>0.25500000000000017</c:v>
                </c:pt>
                <c:pt idx="18">
                  <c:v>0.24200000000000021</c:v>
                </c:pt>
                <c:pt idx="19">
                  <c:v>0.22999999999999954</c:v>
                </c:pt>
                <c:pt idx="20">
                  <c:v>0.21900000000000053</c:v>
                </c:pt>
                <c:pt idx="21">
                  <c:v>0.20799999999999955</c:v>
                </c:pt>
                <c:pt idx="22">
                  <c:v>0.1969999999999999</c:v>
                </c:pt>
                <c:pt idx="23">
                  <c:v>0.18800000000000011</c:v>
                </c:pt>
                <c:pt idx="24" formatCode="#,##0.00">
                  <c:v>0.17999999999999972</c:v>
                </c:pt>
                <c:pt idx="25">
                  <c:v>0.17199999999999996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0.99500000000000288</c:v>
                </c:pt>
                <c:pt idx="1">
                  <c:v>1.1879999999999991</c:v>
                </c:pt>
                <c:pt idx="2">
                  <c:v>1.0159999999999991</c:v>
                </c:pt>
                <c:pt idx="3">
                  <c:v>1.1639999999999988</c:v>
                </c:pt>
                <c:pt idx="4">
                  <c:v>1.0539999999999994</c:v>
                </c:pt>
                <c:pt idx="5">
                  <c:v>1.0289999999999973</c:v>
                </c:pt>
                <c:pt idx="6">
                  <c:v>0.8410000000000013</c:v>
                </c:pt>
                <c:pt idx="7">
                  <c:v>1.1819999999999993</c:v>
                </c:pt>
                <c:pt idx="8">
                  <c:v>0.90199999999999814</c:v>
                </c:pt>
                <c:pt idx="9">
                  <c:v>1.0980000000000005</c:v>
                </c:pt>
                <c:pt idx="10">
                  <c:v>0.92099999999999849</c:v>
                </c:pt>
                <c:pt idx="11">
                  <c:v>0.89700000000000013</c:v>
                </c:pt>
                <c:pt idx="12">
                  <c:v>0.87499999999999944</c:v>
                </c:pt>
                <c:pt idx="13">
                  <c:v>0.86799999999999855</c:v>
                </c:pt>
                <c:pt idx="14">
                  <c:v>0.86399999999999866</c:v>
                </c:pt>
                <c:pt idx="15">
                  <c:v>0.85999999999999899</c:v>
                </c:pt>
                <c:pt idx="16">
                  <c:v>0.85599999999999909</c:v>
                </c:pt>
                <c:pt idx="17">
                  <c:v>0.85299999999999976</c:v>
                </c:pt>
                <c:pt idx="18">
                  <c:v>0.84900000000000009</c:v>
                </c:pt>
                <c:pt idx="19">
                  <c:v>0.84600000000000031</c:v>
                </c:pt>
                <c:pt idx="20">
                  <c:v>0.84200000000000041</c:v>
                </c:pt>
                <c:pt idx="21">
                  <c:v>0.83899999999999919</c:v>
                </c:pt>
                <c:pt idx="22">
                  <c:v>0.83599999999999774</c:v>
                </c:pt>
                <c:pt idx="23">
                  <c:v>0.83200000000000129</c:v>
                </c:pt>
                <c:pt idx="24" formatCode="#,##0.00">
                  <c:v>0.82899999999999863</c:v>
                </c:pt>
                <c:pt idx="25">
                  <c:v>0.82599999999999818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5.2649999999999988</c:v>
                </c:pt>
                <c:pt idx="1">
                  <c:v>5.6799999999999988</c:v>
                </c:pt>
                <c:pt idx="2">
                  <c:v>6.5720000000000036</c:v>
                </c:pt>
                <c:pt idx="3">
                  <c:v>6.7670000000000021</c:v>
                </c:pt>
                <c:pt idx="4">
                  <c:v>4.8159999999999989</c:v>
                </c:pt>
                <c:pt idx="5">
                  <c:v>7.5050000000000088</c:v>
                </c:pt>
                <c:pt idx="6">
                  <c:v>6.4680000000000089</c:v>
                </c:pt>
                <c:pt idx="7">
                  <c:v>5.3290000000000175</c:v>
                </c:pt>
                <c:pt idx="8">
                  <c:v>8.5080000000000098</c:v>
                </c:pt>
                <c:pt idx="9">
                  <c:v>7.6700000000000292</c:v>
                </c:pt>
                <c:pt idx="10">
                  <c:v>6.5260000000000078</c:v>
                </c:pt>
                <c:pt idx="11">
                  <c:v>6.4130000000000011</c:v>
                </c:pt>
                <c:pt idx="12">
                  <c:v>6.38</c:v>
                </c:pt>
                <c:pt idx="13">
                  <c:v>6.4829999999999917</c:v>
                </c:pt>
                <c:pt idx="14">
                  <c:v>6.7489999999999961</c:v>
                </c:pt>
                <c:pt idx="15">
                  <c:v>6.8990000000000045</c:v>
                </c:pt>
                <c:pt idx="16">
                  <c:v>7.0110000000000099</c:v>
                </c:pt>
                <c:pt idx="17">
                  <c:v>7.0960000000000045</c:v>
                </c:pt>
                <c:pt idx="18">
                  <c:v>7.1640000000000237</c:v>
                </c:pt>
                <c:pt idx="19">
                  <c:v>7.2230000000000061</c:v>
                </c:pt>
                <c:pt idx="20">
                  <c:v>7.2760000000000131</c:v>
                </c:pt>
                <c:pt idx="21">
                  <c:v>7.3259999999999854</c:v>
                </c:pt>
                <c:pt idx="22">
                  <c:v>7.3730000000000029</c:v>
                </c:pt>
                <c:pt idx="23">
                  <c:v>7.418000000000001</c:v>
                </c:pt>
                <c:pt idx="24" formatCode="#,##0.00">
                  <c:v>7.4619999999999971</c:v>
                </c:pt>
                <c:pt idx="25">
                  <c:v>7.5059999999999976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4.3039999999999949</c:v>
                </c:pt>
                <c:pt idx="1">
                  <c:v>4.4439999999999982</c:v>
                </c:pt>
                <c:pt idx="2">
                  <c:v>4.3130000000000077</c:v>
                </c:pt>
                <c:pt idx="3">
                  <c:v>4.2950000000000017</c:v>
                </c:pt>
                <c:pt idx="4">
                  <c:v>5.6330000000000036</c:v>
                </c:pt>
                <c:pt idx="5">
                  <c:v>4.3670000000000107</c:v>
                </c:pt>
                <c:pt idx="6">
                  <c:v>4.8330000000000046</c:v>
                </c:pt>
                <c:pt idx="7">
                  <c:v>5.279999999999994</c:v>
                </c:pt>
                <c:pt idx="8">
                  <c:v>5.1419999999999897</c:v>
                </c:pt>
                <c:pt idx="9">
                  <c:v>3.9950000000000054</c:v>
                </c:pt>
                <c:pt idx="10">
                  <c:v>3.8390000000000137</c:v>
                </c:pt>
                <c:pt idx="11">
                  <c:v>3.9239999999999879</c:v>
                </c:pt>
                <c:pt idx="12">
                  <c:v>4.025000000000003</c:v>
                </c:pt>
                <c:pt idx="13">
                  <c:v>4.0770000000000062</c:v>
                </c:pt>
                <c:pt idx="14">
                  <c:v>4.1230000000000064</c:v>
                </c:pt>
                <c:pt idx="15">
                  <c:v>4.1629999999999994</c:v>
                </c:pt>
                <c:pt idx="16">
                  <c:v>4.1919999999999868</c:v>
                </c:pt>
                <c:pt idx="17">
                  <c:v>4.2200000000000069</c:v>
                </c:pt>
                <c:pt idx="18">
                  <c:v>4.2490000000000014</c:v>
                </c:pt>
                <c:pt idx="19">
                  <c:v>4.2769999999999948</c:v>
                </c:pt>
                <c:pt idx="20">
                  <c:v>4.3089999999999913</c:v>
                </c:pt>
                <c:pt idx="21">
                  <c:v>4.3410000000000064</c:v>
                </c:pt>
                <c:pt idx="22">
                  <c:v>4.3719999999999928</c:v>
                </c:pt>
                <c:pt idx="23">
                  <c:v>4.4009999999999971</c:v>
                </c:pt>
                <c:pt idx="24" formatCode="#,##0.00">
                  <c:v>4.4289999999999914</c:v>
                </c:pt>
                <c:pt idx="25">
                  <c:v>4.456000000000004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13.831999999999963</c:v>
                </c:pt>
                <c:pt idx="1">
                  <c:v>12.759000000000043</c:v>
                </c:pt>
                <c:pt idx="2">
                  <c:v>12.266999999999982</c:v>
                </c:pt>
                <c:pt idx="3">
                  <c:v>11.578000000000058</c:v>
                </c:pt>
                <c:pt idx="4">
                  <c:v>10.905999999999974</c:v>
                </c:pt>
                <c:pt idx="5">
                  <c:v>10.579999999999973</c:v>
                </c:pt>
                <c:pt idx="6">
                  <c:v>11.447999999999984</c:v>
                </c:pt>
                <c:pt idx="7">
                  <c:v>10.334999999999971</c:v>
                </c:pt>
                <c:pt idx="8">
                  <c:v>10.455999999999991</c:v>
                </c:pt>
                <c:pt idx="9">
                  <c:v>10.257000000000039</c:v>
                </c:pt>
                <c:pt idx="10">
                  <c:v>9.7210000000000125</c:v>
                </c:pt>
                <c:pt idx="11">
                  <c:v>9.9830000000000432</c:v>
                </c:pt>
                <c:pt idx="12">
                  <c:v>9.8769999999999989</c:v>
                </c:pt>
                <c:pt idx="13">
                  <c:v>9.8569999999999744</c:v>
                </c:pt>
                <c:pt idx="14">
                  <c:v>9.7879999999999825</c:v>
                </c:pt>
                <c:pt idx="15">
                  <c:v>9.6910000000000025</c:v>
                </c:pt>
                <c:pt idx="16">
                  <c:v>9.5169999999999941</c:v>
                </c:pt>
                <c:pt idx="17">
                  <c:v>9.3429999999999715</c:v>
                </c:pt>
                <c:pt idx="18">
                  <c:v>9.1689999999999667</c:v>
                </c:pt>
                <c:pt idx="19">
                  <c:v>8.9979999999999762</c:v>
                </c:pt>
                <c:pt idx="20">
                  <c:v>8.8390000000000057</c:v>
                </c:pt>
                <c:pt idx="21">
                  <c:v>8.6770000000000067</c:v>
                </c:pt>
                <c:pt idx="22">
                  <c:v>8.5140000000000065</c:v>
                </c:pt>
                <c:pt idx="23">
                  <c:v>8.3520000000000216</c:v>
                </c:pt>
                <c:pt idx="24" formatCode="#,##0.00">
                  <c:v>8.19</c:v>
                </c:pt>
                <c:pt idx="25">
                  <c:v>8.0300000000000082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39.64099999999997</c:v>
                </c:pt>
                <c:pt idx="1">
                  <c:v>43.25400000000009</c:v>
                </c:pt>
                <c:pt idx="2">
                  <c:v>46.048999999999999</c:v>
                </c:pt>
                <c:pt idx="3">
                  <c:v>41.887000000000072</c:v>
                </c:pt>
                <c:pt idx="4">
                  <c:v>37.972000000000058</c:v>
                </c:pt>
                <c:pt idx="5">
                  <c:v>37.794999999999845</c:v>
                </c:pt>
                <c:pt idx="6">
                  <c:v>40.467999999999989</c:v>
                </c:pt>
                <c:pt idx="7">
                  <c:v>39.445000000000036</c:v>
                </c:pt>
                <c:pt idx="8">
                  <c:v>38.639000000000095</c:v>
                </c:pt>
                <c:pt idx="9">
                  <c:v>37.950000000000074</c:v>
                </c:pt>
                <c:pt idx="10">
                  <c:v>37.214999999999954</c:v>
                </c:pt>
                <c:pt idx="11">
                  <c:v>36.572000000000095</c:v>
                </c:pt>
                <c:pt idx="12">
                  <c:v>35.721000000000075</c:v>
                </c:pt>
                <c:pt idx="13">
                  <c:v>34.795000000000073</c:v>
                </c:pt>
                <c:pt idx="14">
                  <c:v>34.21600000000003</c:v>
                </c:pt>
                <c:pt idx="15">
                  <c:v>33.668000000000092</c:v>
                </c:pt>
                <c:pt idx="16">
                  <c:v>33.214999999999954</c:v>
                </c:pt>
                <c:pt idx="17">
                  <c:v>32.76799999999993</c:v>
                </c:pt>
                <c:pt idx="18">
                  <c:v>32.343000000000011</c:v>
                </c:pt>
                <c:pt idx="19">
                  <c:v>31.938000000000109</c:v>
                </c:pt>
                <c:pt idx="20">
                  <c:v>31.561000000000032</c:v>
                </c:pt>
                <c:pt idx="21">
                  <c:v>31.184000000000058</c:v>
                </c:pt>
                <c:pt idx="22">
                  <c:v>30.820000000000061</c:v>
                </c:pt>
                <c:pt idx="23">
                  <c:v>30.469999999999988</c:v>
                </c:pt>
                <c:pt idx="24" formatCode="#,##0.00">
                  <c:v>30.133000000000006</c:v>
                </c:pt>
                <c:pt idx="25">
                  <c:v>29.815000000000026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65.532000000000096</c:v>
                </c:pt>
                <c:pt idx="1">
                  <c:v>67.068000000000126</c:v>
                </c:pt>
                <c:pt idx="2">
                  <c:v>64.707000000000036</c:v>
                </c:pt>
                <c:pt idx="3">
                  <c:v>62.899000000000015</c:v>
                </c:pt>
                <c:pt idx="4">
                  <c:v>69.091999999999928</c:v>
                </c:pt>
                <c:pt idx="5">
                  <c:v>75.831999999999965</c:v>
                </c:pt>
                <c:pt idx="6">
                  <c:v>77.716000000000037</c:v>
                </c:pt>
                <c:pt idx="7">
                  <c:v>80.400999999999939</c:v>
                </c:pt>
                <c:pt idx="8">
                  <c:v>79.727999999999881</c:v>
                </c:pt>
                <c:pt idx="9">
                  <c:v>78.046999999999855</c:v>
                </c:pt>
                <c:pt idx="10">
                  <c:v>92.878000000000043</c:v>
                </c:pt>
                <c:pt idx="11">
                  <c:v>92.244000000000128</c:v>
                </c:pt>
                <c:pt idx="12">
                  <c:v>94.271000000000214</c:v>
                </c:pt>
                <c:pt idx="13">
                  <c:v>98.712999999999951</c:v>
                </c:pt>
                <c:pt idx="14">
                  <c:v>102.13200000000028</c:v>
                </c:pt>
                <c:pt idx="15">
                  <c:v>103.65599999999949</c:v>
                </c:pt>
                <c:pt idx="16">
                  <c:v>105.05600000000044</c:v>
                </c:pt>
                <c:pt idx="17">
                  <c:v>106.1959999999999</c:v>
                </c:pt>
                <c:pt idx="18">
                  <c:v>107.48700000000032</c:v>
                </c:pt>
                <c:pt idx="19">
                  <c:v>108.72499999999975</c:v>
                </c:pt>
                <c:pt idx="20">
                  <c:v>110.13100000000017</c:v>
                </c:pt>
                <c:pt idx="21">
                  <c:v>111.57299999999992</c:v>
                </c:pt>
                <c:pt idx="22">
                  <c:v>113.05899999999997</c:v>
                </c:pt>
                <c:pt idx="23">
                  <c:v>114.58100000000034</c:v>
                </c:pt>
                <c:pt idx="24" formatCode="#,##0.00">
                  <c:v>116.13100000000007</c:v>
                </c:pt>
                <c:pt idx="25">
                  <c:v>117.70799999999997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139.03800000000001</c:v>
                </c:pt>
                <c:pt idx="1">
                  <c:v>139.76999999999981</c:v>
                </c:pt>
                <c:pt idx="2">
                  <c:v>136.59899999999999</c:v>
                </c:pt>
                <c:pt idx="3">
                  <c:v>131.74900000000031</c:v>
                </c:pt>
                <c:pt idx="4">
                  <c:v>132.74600000000063</c:v>
                </c:pt>
                <c:pt idx="5">
                  <c:v>140.37000000000026</c:v>
                </c:pt>
                <c:pt idx="6">
                  <c:v>131.32499999999985</c:v>
                </c:pt>
                <c:pt idx="7">
                  <c:v>139.38400000000016</c:v>
                </c:pt>
                <c:pt idx="8">
                  <c:v>143.36000000000013</c:v>
                </c:pt>
                <c:pt idx="9">
                  <c:v>135.95899999999995</c:v>
                </c:pt>
                <c:pt idx="10">
                  <c:v>132.22900000000001</c:v>
                </c:pt>
                <c:pt idx="11">
                  <c:v>133.24300000000002</c:v>
                </c:pt>
                <c:pt idx="12">
                  <c:v>133.73399999999984</c:v>
                </c:pt>
                <c:pt idx="13">
                  <c:v>133.86700000000005</c:v>
                </c:pt>
                <c:pt idx="14">
                  <c:v>134.21900000000042</c:v>
                </c:pt>
                <c:pt idx="15">
                  <c:v>134.62900000000016</c:v>
                </c:pt>
                <c:pt idx="16">
                  <c:v>134.89999999999998</c:v>
                </c:pt>
                <c:pt idx="17">
                  <c:v>135.13100000000023</c:v>
                </c:pt>
                <c:pt idx="18">
                  <c:v>135.34200000000007</c:v>
                </c:pt>
                <c:pt idx="19">
                  <c:v>135.54099999999983</c:v>
                </c:pt>
                <c:pt idx="20">
                  <c:v>135.77199999999991</c:v>
                </c:pt>
                <c:pt idx="21">
                  <c:v>136.01499999999976</c:v>
                </c:pt>
                <c:pt idx="22">
                  <c:v>136.2579999999997</c:v>
                </c:pt>
                <c:pt idx="23">
                  <c:v>136.55199999999982</c:v>
                </c:pt>
                <c:pt idx="24" formatCode="#,##0.00">
                  <c:v>136.83799999999971</c:v>
                </c:pt>
                <c:pt idx="25">
                  <c:v>137.1279999999999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42.093000000000032</c:v>
                </c:pt>
                <c:pt idx="1">
                  <c:v>43.275999999999975</c:v>
                </c:pt>
                <c:pt idx="2">
                  <c:v>44.739000000000061</c:v>
                </c:pt>
                <c:pt idx="3">
                  <c:v>44.865000000000023</c:v>
                </c:pt>
                <c:pt idx="4">
                  <c:v>43.756999999999806</c:v>
                </c:pt>
                <c:pt idx="5">
                  <c:v>42.984999999999964</c:v>
                </c:pt>
                <c:pt idx="6">
                  <c:v>52.024000000000235</c:v>
                </c:pt>
                <c:pt idx="7">
                  <c:v>50.207000000000015</c:v>
                </c:pt>
                <c:pt idx="8">
                  <c:v>54.411000000000108</c:v>
                </c:pt>
                <c:pt idx="9">
                  <c:v>53.913000000000167</c:v>
                </c:pt>
                <c:pt idx="10">
                  <c:v>51.39800000000006</c:v>
                </c:pt>
                <c:pt idx="11">
                  <c:v>53.776999999999909</c:v>
                </c:pt>
                <c:pt idx="12">
                  <c:v>54.612000000000066</c:v>
                </c:pt>
                <c:pt idx="13">
                  <c:v>55.122999999999898</c:v>
                </c:pt>
                <c:pt idx="14">
                  <c:v>55.627999999999965</c:v>
                </c:pt>
                <c:pt idx="15">
                  <c:v>55.903999999999904</c:v>
                </c:pt>
                <c:pt idx="16">
                  <c:v>56.084999999999916</c:v>
                </c:pt>
                <c:pt idx="17">
                  <c:v>56.254999999999924</c:v>
                </c:pt>
                <c:pt idx="18">
                  <c:v>56.419000000000032</c:v>
                </c:pt>
                <c:pt idx="19">
                  <c:v>56.582000000000036</c:v>
                </c:pt>
                <c:pt idx="20">
                  <c:v>56.758999999999936</c:v>
                </c:pt>
                <c:pt idx="21">
                  <c:v>56.917000000000101</c:v>
                </c:pt>
                <c:pt idx="22">
                  <c:v>57.070000000000022</c:v>
                </c:pt>
                <c:pt idx="23">
                  <c:v>57.21700000000002</c:v>
                </c:pt>
                <c:pt idx="24" formatCode="#,##0.00">
                  <c:v>57.358000000000004</c:v>
                </c:pt>
                <c:pt idx="25">
                  <c:v>57.496999999999922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41.838000000000029</c:v>
                </c:pt>
                <c:pt idx="1">
                  <c:v>43.998000000000076</c:v>
                </c:pt>
                <c:pt idx="2">
                  <c:v>47.149000000000015</c:v>
                </c:pt>
                <c:pt idx="3">
                  <c:v>46.69000000000009</c:v>
                </c:pt>
                <c:pt idx="4">
                  <c:v>52.463000000000001</c:v>
                </c:pt>
                <c:pt idx="5">
                  <c:v>51.863999999999997</c:v>
                </c:pt>
                <c:pt idx="6">
                  <c:v>54.057999999999971</c:v>
                </c:pt>
                <c:pt idx="7">
                  <c:v>53.363999999999926</c:v>
                </c:pt>
                <c:pt idx="8">
                  <c:v>53.340000000000039</c:v>
                </c:pt>
                <c:pt idx="9">
                  <c:v>53.985999999999983</c:v>
                </c:pt>
                <c:pt idx="10">
                  <c:v>54.809999999999988</c:v>
                </c:pt>
                <c:pt idx="11">
                  <c:v>52.059000000000111</c:v>
                </c:pt>
                <c:pt idx="12">
                  <c:v>52.746999999999986</c:v>
                </c:pt>
                <c:pt idx="13">
                  <c:v>53.995999999999938</c:v>
                </c:pt>
                <c:pt idx="14">
                  <c:v>55.284000000000077</c:v>
                </c:pt>
                <c:pt idx="15">
                  <c:v>56.212000000000103</c:v>
                </c:pt>
                <c:pt idx="16">
                  <c:v>57.004999999999974</c:v>
                </c:pt>
                <c:pt idx="17">
                  <c:v>57.723000000000084</c:v>
                </c:pt>
                <c:pt idx="18">
                  <c:v>58.399000000000015</c:v>
                </c:pt>
                <c:pt idx="19">
                  <c:v>59.04300000000007</c:v>
                </c:pt>
                <c:pt idx="20">
                  <c:v>59.668999999999848</c:v>
                </c:pt>
                <c:pt idx="21">
                  <c:v>60.272000000000013</c:v>
                </c:pt>
                <c:pt idx="22">
                  <c:v>60.856999999999985</c:v>
                </c:pt>
                <c:pt idx="23">
                  <c:v>61.42</c:v>
                </c:pt>
                <c:pt idx="24" formatCode="#,##0.00">
                  <c:v>61.962000000000003</c:v>
                </c:pt>
                <c:pt idx="25">
                  <c:v>62.486999999999917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7.6540000000000088</c:v>
                </c:pt>
                <c:pt idx="1">
                  <c:v>7.7120000000000015</c:v>
                </c:pt>
                <c:pt idx="2">
                  <c:v>7.8659999999999908</c:v>
                </c:pt>
                <c:pt idx="3">
                  <c:v>6.7150000000000247</c:v>
                </c:pt>
                <c:pt idx="4">
                  <c:v>7.1189999999999971</c:v>
                </c:pt>
                <c:pt idx="5">
                  <c:v>10.832000000000027</c:v>
                </c:pt>
                <c:pt idx="6">
                  <c:v>9.2229999999999954</c:v>
                </c:pt>
                <c:pt idx="7">
                  <c:v>7.6919999999999931</c:v>
                </c:pt>
                <c:pt idx="8">
                  <c:v>6.2720000000000011</c:v>
                </c:pt>
                <c:pt idx="9">
                  <c:v>6.8319999999999954</c:v>
                </c:pt>
                <c:pt idx="10">
                  <c:v>7.2089999999999899</c:v>
                </c:pt>
                <c:pt idx="11">
                  <c:v>7.1209999999999942</c:v>
                </c:pt>
                <c:pt idx="12">
                  <c:v>7.09</c:v>
                </c:pt>
                <c:pt idx="13">
                  <c:v>7.0540000000000109</c:v>
                </c:pt>
                <c:pt idx="14">
                  <c:v>7.0300000000000011</c:v>
                </c:pt>
                <c:pt idx="15">
                  <c:v>7.0320000000000018</c:v>
                </c:pt>
                <c:pt idx="16">
                  <c:v>7.026999999999985</c:v>
                </c:pt>
                <c:pt idx="17">
                  <c:v>7.0210000000000026</c:v>
                </c:pt>
                <c:pt idx="18">
                  <c:v>7.014999999999989</c:v>
                </c:pt>
                <c:pt idx="19">
                  <c:v>7.0090000000000163</c:v>
                </c:pt>
                <c:pt idx="20">
                  <c:v>7.0020000000000113</c:v>
                </c:pt>
                <c:pt idx="21">
                  <c:v>6.9940000000000078</c:v>
                </c:pt>
                <c:pt idx="22">
                  <c:v>6.9870000000000028</c:v>
                </c:pt>
                <c:pt idx="23">
                  <c:v>6.9800000000000058</c:v>
                </c:pt>
                <c:pt idx="24" formatCode="#,##0.00">
                  <c:v>6.9739999999999904</c:v>
                </c:pt>
                <c:pt idx="25">
                  <c:v>6.9670000000000085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13.756999999999989</c:v>
                </c:pt>
                <c:pt idx="1">
                  <c:v>13.593</c:v>
                </c:pt>
                <c:pt idx="2">
                  <c:v>17.094999999999985</c:v>
                </c:pt>
                <c:pt idx="3">
                  <c:v>16.907000000000025</c:v>
                </c:pt>
                <c:pt idx="4">
                  <c:v>20.757999999999967</c:v>
                </c:pt>
                <c:pt idx="5">
                  <c:v>18.523</c:v>
                </c:pt>
                <c:pt idx="6">
                  <c:v>20.483000000000043</c:v>
                </c:pt>
                <c:pt idx="7">
                  <c:v>23.287999999999997</c:v>
                </c:pt>
                <c:pt idx="8">
                  <c:v>17.866999999999976</c:v>
                </c:pt>
                <c:pt idx="9">
                  <c:v>17.737000000000048</c:v>
                </c:pt>
                <c:pt idx="10">
                  <c:v>17.535000000000007</c:v>
                </c:pt>
                <c:pt idx="11">
                  <c:v>17.683000000000064</c:v>
                </c:pt>
                <c:pt idx="12">
                  <c:v>17.777000000000001</c:v>
                </c:pt>
                <c:pt idx="13">
                  <c:v>17.998999999999999</c:v>
                </c:pt>
                <c:pt idx="14">
                  <c:v>18.176000000000045</c:v>
                </c:pt>
                <c:pt idx="15">
                  <c:v>18.327000000000012</c:v>
                </c:pt>
                <c:pt idx="16">
                  <c:v>18.457000000000001</c:v>
                </c:pt>
                <c:pt idx="17">
                  <c:v>18.56100000000006</c:v>
                </c:pt>
                <c:pt idx="18">
                  <c:v>18.655000000000019</c:v>
                </c:pt>
                <c:pt idx="19">
                  <c:v>18.749000000000002</c:v>
                </c:pt>
                <c:pt idx="20">
                  <c:v>18.850000000000012</c:v>
                </c:pt>
                <c:pt idx="21">
                  <c:v>18.949000000000019</c:v>
                </c:pt>
                <c:pt idx="22">
                  <c:v>19.043999999999972</c:v>
                </c:pt>
                <c:pt idx="23">
                  <c:v>19.131</c:v>
                </c:pt>
                <c:pt idx="24" formatCode="#,##0.00">
                  <c:v>19.20999999999994</c:v>
                </c:pt>
                <c:pt idx="25">
                  <c:v>19.281000000000045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19.552999999999994</c:v>
                </c:pt>
                <c:pt idx="1">
                  <c:v>21.485999999999979</c:v>
                </c:pt>
                <c:pt idx="2">
                  <c:v>22.379000000000019</c:v>
                </c:pt>
                <c:pt idx="3">
                  <c:v>22.834000000000021</c:v>
                </c:pt>
                <c:pt idx="4">
                  <c:v>23.643000000000018</c:v>
                </c:pt>
                <c:pt idx="5">
                  <c:v>22.754000000000005</c:v>
                </c:pt>
                <c:pt idx="6">
                  <c:v>20.984000000000002</c:v>
                </c:pt>
                <c:pt idx="7">
                  <c:v>21.459</c:v>
                </c:pt>
                <c:pt idx="8">
                  <c:v>21.124999999999996</c:v>
                </c:pt>
                <c:pt idx="9">
                  <c:v>21.955000000000044</c:v>
                </c:pt>
                <c:pt idx="10">
                  <c:v>22.744999999999933</c:v>
                </c:pt>
                <c:pt idx="11">
                  <c:v>22.945000000000018</c:v>
                </c:pt>
                <c:pt idx="12">
                  <c:v>22.686999999999994</c:v>
                </c:pt>
                <c:pt idx="13">
                  <c:v>22.350999999999942</c:v>
                </c:pt>
                <c:pt idx="14">
                  <c:v>22.005999999999958</c:v>
                </c:pt>
                <c:pt idx="15">
                  <c:v>21.736000000000001</c:v>
                </c:pt>
                <c:pt idx="16">
                  <c:v>21.488999999999994</c:v>
                </c:pt>
                <c:pt idx="17">
                  <c:v>21.241999999999944</c:v>
                </c:pt>
                <c:pt idx="18">
                  <c:v>20.995000000000033</c:v>
                </c:pt>
                <c:pt idx="19">
                  <c:v>20.750000000000011</c:v>
                </c:pt>
                <c:pt idx="20">
                  <c:v>20.505000000000013</c:v>
                </c:pt>
                <c:pt idx="21">
                  <c:v>20.254999999999956</c:v>
                </c:pt>
                <c:pt idx="22">
                  <c:v>20.007000000000016</c:v>
                </c:pt>
                <c:pt idx="23">
                  <c:v>19.759999999999973</c:v>
                </c:pt>
                <c:pt idx="24" formatCode="#,##0.00">
                  <c:v>19.51499999999999</c:v>
                </c:pt>
                <c:pt idx="25">
                  <c:v>19.27200000000002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16.111000000000008</c:v>
                </c:pt>
                <c:pt idx="1">
                  <c:v>10.833999999999985</c:v>
                </c:pt>
                <c:pt idx="2">
                  <c:v>10.656000000000008</c:v>
                </c:pt>
                <c:pt idx="3">
                  <c:v>13.210999999999984</c:v>
                </c:pt>
                <c:pt idx="4">
                  <c:v>9.9909999999999961</c:v>
                </c:pt>
                <c:pt idx="5">
                  <c:v>12.383000000000003</c:v>
                </c:pt>
                <c:pt idx="6">
                  <c:v>11.593999999999991</c:v>
                </c:pt>
                <c:pt idx="7">
                  <c:v>12.348999999999975</c:v>
                </c:pt>
                <c:pt idx="8">
                  <c:v>14.766000000000004</c:v>
                </c:pt>
                <c:pt idx="9">
                  <c:v>14.264000000000012</c:v>
                </c:pt>
                <c:pt idx="10">
                  <c:v>14.614999999999991</c:v>
                </c:pt>
                <c:pt idx="11">
                  <c:v>14.634999999999998</c:v>
                </c:pt>
                <c:pt idx="12">
                  <c:v>14.591000000000037</c:v>
                </c:pt>
                <c:pt idx="13">
                  <c:v>14.650999999999993</c:v>
                </c:pt>
                <c:pt idx="14">
                  <c:v>14.824000000000019</c:v>
                </c:pt>
                <c:pt idx="15">
                  <c:v>14.989000000000006</c:v>
                </c:pt>
                <c:pt idx="16">
                  <c:v>15.18999999999998</c:v>
                </c:pt>
                <c:pt idx="17">
                  <c:v>15.410000000000027</c:v>
                </c:pt>
                <c:pt idx="18">
                  <c:v>15.639999999999993</c:v>
                </c:pt>
                <c:pt idx="19">
                  <c:v>15.874999999999996</c:v>
                </c:pt>
                <c:pt idx="20">
                  <c:v>16.111999999999973</c:v>
                </c:pt>
                <c:pt idx="21">
                  <c:v>16.351999999999979</c:v>
                </c:pt>
                <c:pt idx="22">
                  <c:v>16.592999999999989</c:v>
                </c:pt>
                <c:pt idx="23">
                  <c:v>16.833000000000013</c:v>
                </c:pt>
                <c:pt idx="24" formatCode="#,##0.00">
                  <c:v>17.07</c:v>
                </c:pt>
                <c:pt idx="25">
                  <c:v>17.305999999999994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54.129999999999924</c:v>
                </c:pt>
                <c:pt idx="1">
                  <c:v>49.998999999999924</c:v>
                </c:pt>
                <c:pt idx="2">
                  <c:v>58.955999999999946</c:v>
                </c:pt>
                <c:pt idx="3">
                  <c:v>56.798000000000073</c:v>
                </c:pt>
                <c:pt idx="4">
                  <c:v>63.539999999999971</c:v>
                </c:pt>
                <c:pt idx="5">
                  <c:v>66.43100000000004</c:v>
                </c:pt>
                <c:pt idx="6">
                  <c:v>66.062999999999889</c:v>
                </c:pt>
                <c:pt idx="7">
                  <c:v>72.357999999999933</c:v>
                </c:pt>
                <c:pt idx="8">
                  <c:v>73.919000000000025</c:v>
                </c:pt>
                <c:pt idx="9">
                  <c:v>80.98999999999991</c:v>
                </c:pt>
                <c:pt idx="10">
                  <c:v>75.90600000000002</c:v>
                </c:pt>
                <c:pt idx="11">
                  <c:v>76.950000000000131</c:v>
                </c:pt>
                <c:pt idx="12">
                  <c:v>77.485000000000156</c:v>
                </c:pt>
                <c:pt idx="13">
                  <c:v>78.209999999999994</c:v>
                </c:pt>
                <c:pt idx="14">
                  <c:v>78.97699999999999</c:v>
                </c:pt>
                <c:pt idx="15">
                  <c:v>79.621000000000109</c:v>
                </c:pt>
                <c:pt idx="16">
                  <c:v>80.227000000000132</c:v>
                </c:pt>
                <c:pt idx="17">
                  <c:v>80.857000000000014</c:v>
                </c:pt>
                <c:pt idx="18">
                  <c:v>81.506999999999849</c:v>
                </c:pt>
                <c:pt idx="19">
                  <c:v>82.183999999999983</c:v>
                </c:pt>
                <c:pt idx="20">
                  <c:v>82.846000000000117</c:v>
                </c:pt>
                <c:pt idx="21">
                  <c:v>83.500999999999948</c:v>
                </c:pt>
                <c:pt idx="22">
                  <c:v>84.158999999999878</c:v>
                </c:pt>
                <c:pt idx="23">
                  <c:v>84.818000000000083</c:v>
                </c:pt>
                <c:pt idx="24" formatCode="#,##0.00">
                  <c:v>85.476999999999819</c:v>
                </c:pt>
                <c:pt idx="25">
                  <c:v>86.137000000000128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55.409000000000034</c:v>
                </c:pt>
                <c:pt idx="1">
                  <c:v>52.583000000000105</c:v>
                </c:pt>
                <c:pt idx="2">
                  <c:v>56.472999999999999</c:v>
                </c:pt>
                <c:pt idx="3">
                  <c:v>60.284999999999975</c:v>
                </c:pt>
                <c:pt idx="4">
                  <c:v>62.793000000000106</c:v>
                </c:pt>
                <c:pt idx="5">
                  <c:v>69.120999999999853</c:v>
                </c:pt>
                <c:pt idx="6">
                  <c:v>68.826999999999884</c:v>
                </c:pt>
                <c:pt idx="7">
                  <c:v>61.789000000000129</c:v>
                </c:pt>
                <c:pt idx="8">
                  <c:v>65.619999999999976</c:v>
                </c:pt>
                <c:pt idx="9">
                  <c:v>68.619999999999877</c:v>
                </c:pt>
                <c:pt idx="10">
                  <c:v>65.131999999999948</c:v>
                </c:pt>
                <c:pt idx="11">
                  <c:v>65.985000000000255</c:v>
                </c:pt>
                <c:pt idx="12">
                  <c:v>67.038000000000082</c:v>
                </c:pt>
                <c:pt idx="13">
                  <c:v>67.62999999999991</c:v>
                </c:pt>
                <c:pt idx="14">
                  <c:v>68.127999999999915</c:v>
                </c:pt>
                <c:pt idx="15">
                  <c:v>68.528000000000006</c:v>
                </c:pt>
                <c:pt idx="16">
                  <c:v>68.972999999999971</c:v>
                </c:pt>
                <c:pt idx="17">
                  <c:v>69.410999999999859</c:v>
                </c:pt>
                <c:pt idx="18">
                  <c:v>69.845999999999833</c:v>
                </c:pt>
                <c:pt idx="19">
                  <c:v>70.280999999999992</c:v>
                </c:pt>
                <c:pt idx="20">
                  <c:v>70.727999999999881</c:v>
                </c:pt>
                <c:pt idx="21">
                  <c:v>71.159000000000034</c:v>
                </c:pt>
                <c:pt idx="22">
                  <c:v>71.591000000000008</c:v>
                </c:pt>
                <c:pt idx="23">
                  <c:v>72.023999999999987</c:v>
                </c:pt>
                <c:pt idx="24" formatCode="#,##0.00">
                  <c:v>72.456000000000245</c:v>
                </c:pt>
                <c:pt idx="25">
                  <c:v>72.889999999999972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20.705000000000016</c:v>
                </c:pt>
                <c:pt idx="1">
                  <c:v>20.922000000000015</c:v>
                </c:pt>
                <c:pt idx="2">
                  <c:v>23.429999999999986</c:v>
                </c:pt>
                <c:pt idx="3">
                  <c:v>20.207000000000022</c:v>
                </c:pt>
                <c:pt idx="4">
                  <c:v>23.330999999999928</c:v>
                </c:pt>
                <c:pt idx="5">
                  <c:v>20.709999999999976</c:v>
                </c:pt>
                <c:pt idx="6">
                  <c:v>25.790999999999983</c:v>
                </c:pt>
                <c:pt idx="7">
                  <c:v>25.901000000000007</c:v>
                </c:pt>
                <c:pt idx="8">
                  <c:v>25.26400000000001</c:v>
                </c:pt>
                <c:pt idx="9">
                  <c:v>23.776999999999994</c:v>
                </c:pt>
                <c:pt idx="10">
                  <c:v>28.712999999999916</c:v>
                </c:pt>
                <c:pt idx="11">
                  <c:v>28.28899999999998</c:v>
                </c:pt>
                <c:pt idx="12">
                  <c:v>26.891999999999964</c:v>
                </c:pt>
                <c:pt idx="13">
                  <c:v>26.522999999999989</c:v>
                </c:pt>
                <c:pt idx="14">
                  <c:v>26.80900000000004</c:v>
                </c:pt>
                <c:pt idx="15">
                  <c:v>26.923999999999946</c:v>
                </c:pt>
                <c:pt idx="16">
                  <c:v>27.069000000000006</c:v>
                </c:pt>
                <c:pt idx="17">
                  <c:v>27.198000000000043</c:v>
                </c:pt>
                <c:pt idx="18">
                  <c:v>27.292000000000016</c:v>
                </c:pt>
                <c:pt idx="19">
                  <c:v>27.365999999999925</c:v>
                </c:pt>
                <c:pt idx="20">
                  <c:v>27.454999999999959</c:v>
                </c:pt>
                <c:pt idx="21">
                  <c:v>27.555999999999994</c:v>
                </c:pt>
                <c:pt idx="22">
                  <c:v>27.662999999999972</c:v>
                </c:pt>
                <c:pt idx="23">
                  <c:v>27.770000000000028</c:v>
                </c:pt>
                <c:pt idx="24" formatCode="#,##0.00">
                  <c:v>27.872000000000003</c:v>
                </c:pt>
                <c:pt idx="25">
                  <c:v>27.970999999999989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25.237999999999975</c:v>
                </c:pt>
                <c:pt idx="1">
                  <c:v>25.601999999999968</c:v>
                </c:pt>
                <c:pt idx="2">
                  <c:v>25.145</c:v>
                </c:pt>
                <c:pt idx="3">
                  <c:v>19.680000000000007</c:v>
                </c:pt>
                <c:pt idx="4">
                  <c:v>21.237000000000013</c:v>
                </c:pt>
                <c:pt idx="5">
                  <c:v>26.716000000000065</c:v>
                </c:pt>
                <c:pt idx="6">
                  <c:v>25.429999999999954</c:v>
                </c:pt>
                <c:pt idx="7">
                  <c:v>23.26400000000006</c:v>
                </c:pt>
                <c:pt idx="8">
                  <c:v>22.555000000000003</c:v>
                </c:pt>
                <c:pt idx="9">
                  <c:v>24.284000000000045</c:v>
                </c:pt>
                <c:pt idx="10">
                  <c:v>26.832000000000036</c:v>
                </c:pt>
                <c:pt idx="11">
                  <c:v>26.783000000000015</c:v>
                </c:pt>
                <c:pt idx="12">
                  <c:v>26.703999999999979</c:v>
                </c:pt>
                <c:pt idx="13">
                  <c:v>26.757000000000048</c:v>
                </c:pt>
                <c:pt idx="14">
                  <c:v>26.826000000000008</c:v>
                </c:pt>
                <c:pt idx="15">
                  <c:v>26.811999999999998</c:v>
                </c:pt>
                <c:pt idx="16">
                  <c:v>26.784999999999986</c:v>
                </c:pt>
                <c:pt idx="17">
                  <c:v>26.761999999999986</c:v>
                </c:pt>
                <c:pt idx="18">
                  <c:v>26.747999999999969</c:v>
                </c:pt>
                <c:pt idx="19">
                  <c:v>26.744999999999987</c:v>
                </c:pt>
                <c:pt idx="20">
                  <c:v>26.759999999999987</c:v>
                </c:pt>
                <c:pt idx="21">
                  <c:v>26.785999999999966</c:v>
                </c:pt>
                <c:pt idx="22">
                  <c:v>26.819000000000074</c:v>
                </c:pt>
                <c:pt idx="23">
                  <c:v>26.859000000000016</c:v>
                </c:pt>
                <c:pt idx="24" formatCode="#,##0.00">
                  <c:v>26.905000000000022</c:v>
                </c:pt>
                <c:pt idx="25">
                  <c:v>26.958999999999964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34.081999999999958</c:v>
                </c:pt>
                <c:pt idx="1">
                  <c:v>31.380000000000059</c:v>
                </c:pt>
                <c:pt idx="2">
                  <c:v>31.035000000000021</c:v>
                </c:pt>
                <c:pt idx="3">
                  <c:v>30.240999999999985</c:v>
                </c:pt>
                <c:pt idx="4">
                  <c:v>29.124000000000017</c:v>
                </c:pt>
                <c:pt idx="5">
                  <c:v>28.205000000000073</c:v>
                </c:pt>
                <c:pt idx="6">
                  <c:v>27.560000000000059</c:v>
                </c:pt>
                <c:pt idx="7">
                  <c:v>27.900000000000041</c:v>
                </c:pt>
                <c:pt idx="8">
                  <c:v>27.025999999999929</c:v>
                </c:pt>
                <c:pt idx="9">
                  <c:v>26.413000000000103</c:v>
                </c:pt>
                <c:pt idx="10">
                  <c:v>26.971000000000032</c:v>
                </c:pt>
                <c:pt idx="11">
                  <c:v>27.941999999999979</c:v>
                </c:pt>
                <c:pt idx="12">
                  <c:v>28.273000000000028</c:v>
                </c:pt>
                <c:pt idx="13">
                  <c:v>28.514000000000021</c:v>
                </c:pt>
                <c:pt idx="14">
                  <c:v>28.821000000000058</c:v>
                </c:pt>
                <c:pt idx="15">
                  <c:v>28.952000000000012</c:v>
                </c:pt>
                <c:pt idx="16">
                  <c:v>29.05800000000005</c:v>
                </c:pt>
                <c:pt idx="17">
                  <c:v>29.164999999999985</c:v>
                </c:pt>
                <c:pt idx="18">
                  <c:v>29.271999999999998</c:v>
                </c:pt>
                <c:pt idx="19">
                  <c:v>29.378000000000057</c:v>
                </c:pt>
                <c:pt idx="20">
                  <c:v>29.481999999999953</c:v>
                </c:pt>
                <c:pt idx="21">
                  <c:v>29.577999999999967</c:v>
                </c:pt>
                <c:pt idx="22">
                  <c:v>29.67600000000003</c:v>
                </c:pt>
                <c:pt idx="23">
                  <c:v>29.772999999999985</c:v>
                </c:pt>
                <c:pt idx="24" formatCode="#,##0.00">
                  <c:v>29.872000000000007</c:v>
                </c:pt>
                <c:pt idx="25">
                  <c:v>29.971999999999998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75.888000000000048</c:v>
                </c:pt>
                <c:pt idx="1">
                  <c:v>78.190999999999946</c:v>
                </c:pt>
                <c:pt idx="2">
                  <c:v>81.498000000000033</c:v>
                </c:pt>
                <c:pt idx="3">
                  <c:v>71.684999999999945</c:v>
                </c:pt>
                <c:pt idx="4">
                  <c:v>73.227999999999867</c:v>
                </c:pt>
                <c:pt idx="5">
                  <c:v>69.8</c:v>
                </c:pt>
                <c:pt idx="6">
                  <c:v>74.245999999999995</c:v>
                </c:pt>
                <c:pt idx="7">
                  <c:v>70.454999999999885</c:v>
                </c:pt>
                <c:pt idx="8">
                  <c:v>77.338000000000108</c:v>
                </c:pt>
                <c:pt idx="9">
                  <c:v>74.860999999999734</c:v>
                </c:pt>
                <c:pt idx="10">
                  <c:v>75.495999999999952</c:v>
                </c:pt>
                <c:pt idx="11">
                  <c:v>74.610999999999976</c:v>
                </c:pt>
                <c:pt idx="12">
                  <c:v>73.857999999999819</c:v>
                </c:pt>
                <c:pt idx="13">
                  <c:v>73.755999999999887</c:v>
                </c:pt>
                <c:pt idx="14">
                  <c:v>73.83799999999998</c:v>
                </c:pt>
                <c:pt idx="15">
                  <c:v>74.090999999999923</c:v>
                </c:pt>
                <c:pt idx="16">
                  <c:v>74.197999999999965</c:v>
                </c:pt>
                <c:pt idx="17">
                  <c:v>74.302999999999841</c:v>
                </c:pt>
                <c:pt idx="18">
                  <c:v>74.415000000000177</c:v>
                </c:pt>
                <c:pt idx="19">
                  <c:v>74.54000000000002</c:v>
                </c:pt>
                <c:pt idx="20">
                  <c:v>74.731999999999928</c:v>
                </c:pt>
                <c:pt idx="21">
                  <c:v>74.92700000000012</c:v>
                </c:pt>
                <c:pt idx="22">
                  <c:v>75.116999999999905</c:v>
                </c:pt>
                <c:pt idx="23">
                  <c:v>75.302999999999827</c:v>
                </c:pt>
                <c:pt idx="24" formatCode="#,##0.00">
                  <c:v>75.48999999999991</c:v>
                </c:pt>
                <c:pt idx="25">
                  <c:v>75.677000000000092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82.433000000000021</c:v>
                </c:pt>
                <c:pt idx="1">
                  <c:v>88.431000000000012</c:v>
                </c:pt>
                <c:pt idx="2">
                  <c:v>90.676000000000158</c:v>
                </c:pt>
                <c:pt idx="3">
                  <c:v>93.918999999999997</c:v>
                </c:pt>
                <c:pt idx="4">
                  <c:v>96.968000000000089</c:v>
                </c:pt>
                <c:pt idx="5">
                  <c:v>99.488000000000056</c:v>
                </c:pt>
                <c:pt idx="6">
                  <c:v>104.72400000000025</c:v>
                </c:pt>
                <c:pt idx="7">
                  <c:v>109.408</c:v>
                </c:pt>
                <c:pt idx="8">
                  <c:v>103.74399999999977</c:v>
                </c:pt>
                <c:pt idx="9">
                  <c:v>110.04599999999995</c:v>
                </c:pt>
                <c:pt idx="10">
                  <c:v>105.95600000000002</c:v>
                </c:pt>
                <c:pt idx="11">
                  <c:v>108.13899999999992</c:v>
                </c:pt>
                <c:pt idx="12">
                  <c:v>109.9920000000002</c:v>
                </c:pt>
                <c:pt idx="13">
                  <c:v>111.663</c:v>
                </c:pt>
                <c:pt idx="14">
                  <c:v>113.59999999999981</c:v>
                </c:pt>
                <c:pt idx="15">
                  <c:v>115.21200000000002</c:v>
                </c:pt>
                <c:pt idx="16">
                  <c:v>116.59399999999995</c:v>
                </c:pt>
                <c:pt idx="17">
                  <c:v>117.90999999999985</c:v>
                </c:pt>
                <c:pt idx="18">
                  <c:v>119.20599999999986</c:v>
                </c:pt>
                <c:pt idx="19">
                  <c:v>120.49600000000017</c:v>
                </c:pt>
                <c:pt idx="20">
                  <c:v>121.77900000000007</c:v>
                </c:pt>
                <c:pt idx="21">
                  <c:v>123.06300000000023</c:v>
                </c:pt>
                <c:pt idx="22">
                  <c:v>124.35000000000012</c:v>
                </c:pt>
                <c:pt idx="23">
                  <c:v>125.64799999999998</c:v>
                </c:pt>
                <c:pt idx="24" formatCode="#,##0.00">
                  <c:v>126.96499999999989</c:v>
                </c:pt>
                <c:pt idx="25">
                  <c:v>128.30300000000003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16.43</c:v>
                </c:pt>
                <c:pt idx="1">
                  <c:v>15.174999999999994</c:v>
                </c:pt>
                <c:pt idx="2">
                  <c:v>18.085999999999977</c:v>
                </c:pt>
                <c:pt idx="3">
                  <c:v>15.706</c:v>
                </c:pt>
                <c:pt idx="4">
                  <c:v>15.543999999999993</c:v>
                </c:pt>
                <c:pt idx="5">
                  <c:v>17.681000000000026</c:v>
                </c:pt>
                <c:pt idx="6">
                  <c:v>16.788999999999994</c:v>
                </c:pt>
                <c:pt idx="7">
                  <c:v>13.305000000000012</c:v>
                </c:pt>
                <c:pt idx="8">
                  <c:v>17.805999999999994</c:v>
                </c:pt>
                <c:pt idx="9">
                  <c:v>19.463999999999984</c:v>
                </c:pt>
                <c:pt idx="10">
                  <c:v>14.003000000000004</c:v>
                </c:pt>
                <c:pt idx="11">
                  <c:v>13.912000000000003</c:v>
                </c:pt>
                <c:pt idx="12">
                  <c:v>13.929999999999996</c:v>
                </c:pt>
                <c:pt idx="13">
                  <c:v>14.071000000000002</c:v>
                </c:pt>
                <c:pt idx="14">
                  <c:v>14.376999999999983</c:v>
                </c:pt>
                <c:pt idx="15">
                  <c:v>14.482999999999995</c:v>
                </c:pt>
                <c:pt idx="16">
                  <c:v>14.562999999999997</c:v>
                </c:pt>
                <c:pt idx="17">
                  <c:v>14.615000000000002</c:v>
                </c:pt>
                <c:pt idx="18">
                  <c:v>14.652000000000021</c:v>
                </c:pt>
                <c:pt idx="19">
                  <c:v>14.680999999999997</c:v>
                </c:pt>
                <c:pt idx="20">
                  <c:v>14.70700000000001</c:v>
                </c:pt>
                <c:pt idx="21">
                  <c:v>14.729999999999977</c:v>
                </c:pt>
                <c:pt idx="22">
                  <c:v>14.750999999999998</c:v>
                </c:pt>
                <c:pt idx="23">
                  <c:v>14.770000000000003</c:v>
                </c:pt>
                <c:pt idx="24">
                  <c:v>14.789999999999973</c:v>
                </c:pt>
                <c:pt idx="25">
                  <c:v>14.810999999999977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57.77699999999993</c:v>
                </c:pt>
                <c:pt idx="1">
                  <c:v>60.457000000000136</c:v>
                </c:pt>
                <c:pt idx="2">
                  <c:v>62.628999999999991</c:v>
                </c:pt>
                <c:pt idx="3">
                  <c:v>57.760000000000133</c:v>
                </c:pt>
                <c:pt idx="4">
                  <c:v>54.511000000000038</c:v>
                </c:pt>
                <c:pt idx="5">
                  <c:v>52.741999999999834</c:v>
                </c:pt>
                <c:pt idx="6">
                  <c:v>56.748999999999981</c:v>
                </c:pt>
                <c:pt idx="7">
                  <c:v>55.06</c:v>
                </c:pt>
                <c:pt idx="8">
                  <c:v>54.23700000000008</c:v>
                </c:pt>
                <c:pt idx="9">
                  <c:v>52.202000000000119</c:v>
                </c:pt>
                <c:pt idx="10">
                  <c:v>50.774999999999977</c:v>
                </c:pt>
                <c:pt idx="11">
                  <c:v>50.479000000000127</c:v>
                </c:pt>
                <c:pt idx="12">
                  <c:v>49.623000000000076</c:v>
                </c:pt>
                <c:pt idx="13">
                  <c:v>48.729000000000056</c:v>
                </c:pt>
                <c:pt idx="14">
                  <c:v>48.127000000000017</c:v>
                </c:pt>
                <c:pt idx="15">
                  <c:v>47.522000000000091</c:v>
                </c:pt>
                <c:pt idx="16">
                  <c:v>46.923999999999936</c:v>
                </c:pt>
                <c:pt idx="17">
                  <c:v>46.330999999999904</c:v>
                </c:pt>
                <c:pt idx="18">
                  <c:v>45.760999999999981</c:v>
                </c:pt>
                <c:pt idx="19">
                  <c:v>45.213000000000079</c:v>
                </c:pt>
                <c:pt idx="20">
                  <c:v>44.709000000000032</c:v>
                </c:pt>
                <c:pt idx="21">
                  <c:v>44.202000000000069</c:v>
                </c:pt>
                <c:pt idx="22">
                  <c:v>43.70600000000006</c:v>
                </c:pt>
                <c:pt idx="23">
                  <c:v>43.223000000000006</c:v>
                </c:pt>
                <c:pt idx="24">
                  <c:v>42.751999999999995</c:v>
                </c:pt>
                <c:pt idx="25">
                  <c:v>42.301000000000037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65.532000000000096</c:v>
                </c:pt>
                <c:pt idx="1">
                  <c:v>67.068000000000126</c:v>
                </c:pt>
                <c:pt idx="2">
                  <c:v>64.707000000000036</c:v>
                </c:pt>
                <c:pt idx="3">
                  <c:v>62.899000000000015</c:v>
                </c:pt>
                <c:pt idx="4">
                  <c:v>69.091999999999928</c:v>
                </c:pt>
                <c:pt idx="5">
                  <c:v>75.831999999999965</c:v>
                </c:pt>
                <c:pt idx="6">
                  <c:v>77.716000000000037</c:v>
                </c:pt>
                <c:pt idx="7">
                  <c:v>80.400999999999939</c:v>
                </c:pt>
                <c:pt idx="8">
                  <c:v>79.727999999999881</c:v>
                </c:pt>
                <c:pt idx="9">
                  <c:v>78.046999999999855</c:v>
                </c:pt>
                <c:pt idx="10">
                  <c:v>92.878000000000043</c:v>
                </c:pt>
                <c:pt idx="11">
                  <c:v>92.244000000000128</c:v>
                </c:pt>
                <c:pt idx="12">
                  <c:v>94.271000000000214</c:v>
                </c:pt>
                <c:pt idx="13">
                  <c:v>98.712999999999951</c:v>
                </c:pt>
                <c:pt idx="14">
                  <c:v>102.13200000000028</c:v>
                </c:pt>
                <c:pt idx="15">
                  <c:v>103.65599999999949</c:v>
                </c:pt>
                <c:pt idx="16">
                  <c:v>105.05600000000044</c:v>
                </c:pt>
                <c:pt idx="17">
                  <c:v>106.1959999999999</c:v>
                </c:pt>
                <c:pt idx="18">
                  <c:v>107.48700000000032</c:v>
                </c:pt>
                <c:pt idx="19">
                  <c:v>108.72499999999975</c:v>
                </c:pt>
                <c:pt idx="20">
                  <c:v>110.13100000000017</c:v>
                </c:pt>
                <c:pt idx="21">
                  <c:v>111.57299999999992</c:v>
                </c:pt>
                <c:pt idx="22">
                  <c:v>113.05899999999997</c:v>
                </c:pt>
                <c:pt idx="23">
                  <c:v>114.58100000000034</c:v>
                </c:pt>
                <c:pt idx="24" formatCode="#,##0.00">
                  <c:v>116.13100000000007</c:v>
                </c:pt>
                <c:pt idx="25">
                  <c:v>117.70799999999997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222.96900000000005</c:v>
                </c:pt>
                <c:pt idx="1">
                  <c:v>227.04399999999987</c:v>
                </c:pt>
                <c:pt idx="2">
                  <c:v>228.48700000000008</c:v>
                </c:pt>
                <c:pt idx="3">
                  <c:v>223.3040000000004</c:v>
                </c:pt>
                <c:pt idx="4">
                  <c:v>228.96600000000043</c:v>
                </c:pt>
                <c:pt idx="5">
                  <c:v>235.21900000000022</c:v>
                </c:pt>
                <c:pt idx="6">
                  <c:v>237.40700000000004</c:v>
                </c:pt>
                <c:pt idx="7">
                  <c:v>242.9550000000001</c:v>
                </c:pt>
                <c:pt idx="8">
                  <c:v>251.11100000000027</c:v>
                </c:pt>
                <c:pt idx="9">
                  <c:v>243.85800000000012</c:v>
                </c:pt>
                <c:pt idx="10">
                  <c:v>238.43700000000007</c:v>
                </c:pt>
                <c:pt idx="11">
                  <c:v>239.07900000000004</c:v>
                </c:pt>
                <c:pt idx="12">
                  <c:v>241.09299999999988</c:v>
                </c:pt>
                <c:pt idx="13">
                  <c:v>242.98599999999988</c:v>
                </c:pt>
                <c:pt idx="14">
                  <c:v>245.13100000000045</c:v>
                </c:pt>
                <c:pt idx="15">
                  <c:v>246.74500000000018</c:v>
                </c:pt>
                <c:pt idx="16">
                  <c:v>247.98999999999987</c:v>
                </c:pt>
                <c:pt idx="17">
                  <c:v>249.10900000000021</c:v>
                </c:pt>
                <c:pt idx="18">
                  <c:v>250.16000000000014</c:v>
                </c:pt>
                <c:pt idx="19">
                  <c:v>251.16599999999994</c:v>
                </c:pt>
                <c:pt idx="20">
                  <c:v>252.19999999999968</c:v>
                </c:pt>
                <c:pt idx="21">
                  <c:v>253.20399999999987</c:v>
                </c:pt>
                <c:pt idx="22">
                  <c:v>254.18499999999972</c:v>
                </c:pt>
                <c:pt idx="23">
                  <c:v>255.18899999999985</c:v>
                </c:pt>
                <c:pt idx="24">
                  <c:v>256.15799999999973</c:v>
                </c:pt>
                <c:pt idx="25">
                  <c:v>257.11199999999974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212.55699999999996</c:v>
                </c:pt>
                <c:pt idx="1">
                  <c:v>202.73099999999999</c:v>
                </c:pt>
                <c:pt idx="2">
                  <c:v>221.99999999999994</c:v>
                </c:pt>
                <c:pt idx="3">
                  <c:v>216.63700000000014</c:v>
                </c:pt>
                <c:pt idx="4">
                  <c:v>232.41200000000001</c:v>
                </c:pt>
                <c:pt idx="5">
                  <c:v>247.46999999999997</c:v>
                </c:pt>
                <c:pt idx="6">
                  <c:v>248.39499999999975</c:v>
                </c:pt>
                <c:pt idx="7">
                  <c:v>248.10000000000011</c:v>
                </c:pt>
                <c:pt idx="8">
                  <c:v>247.38800000000001</c:v>
                </c:pt>
                <c:pt idx="9">
                  <c:v>258.45899999999995</c:v>
                </c:pt>
                <c:pt idx="10">
                  <c:v>258.68699999999984</c:v>
                </c:pt>
                <c:pt idx="11">
                  <c:v>260.39100000000047</c:v>
                </c:pt>
                <c:pt idx="12">
                  <c:v>260.26400000000024</c:v>
                </c:pt>
                <c:pt idx="13">
                  <c:v>261.1749999999999</c:v>
                </c:pt>
                <c:pt idx="14">
                  <c:v>262.77599999999995</c:v>
                </c:pt>
                <c:pt idx="15">
                  <c:v>263.96900000000005</c:v>
                </c:pt>
                <c:pt idx="16">
                  <c:v>265.21700000000004</c:v>
                </c:pt>
                <c:pt idx="17">
                  <c:v>266.46199999999993</c:v>
                </c:pt>
                <c:pt idx="18">
                  <c:v>267.69799999999975</c:v>
                </c:pt>
                <c:pt idx="19">
                  <c:v>268.95899999999995</c:v>
                </c:pt>
                <c:pt idx="20">
                  <c:v>270.25799999999992</c:v>
                </c:pt>
                <c:pt idx="21">
                  <c:v>271.55199999999985</c:v>
                </c:pt>
                <c:pt idx="22">
                  <c:v>272.86299999999994</c:v>
                </c:pt>
                <c:pt idx="23">
                  <c:v>274.17500000000013</c:v>
                </c:pt>
                <c:pt idx="24">
                  <c:v>275.47900000000004</c:v>
                </c:pt>
                <c:pt idx="25">
                  <c:v>276.78300000000013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192.40300000000002</c:v>
                </c:pt>
                <c:pt idx="1">
                  <c:v>198.00200000000001</c:v>
                </c:pt>
                <c:pt idx="2">
                  <c:v>203.20900000000023</c:v>
                </c:pt>
                <c:pt idx="3">
                  <c:v>195.84499999999991</c:v>
                </c:pt>
                <c:pt idx="4">
                  <c:v>199.32</c:v>
                </c:pt>
                <c:pt idx="5">
                  <c:v>197.49300000000011</c:v>
                </c:pt>
                <c:pt idx="6">
                  <c:v>206.53000000000031</c:v>
                </c:pt>
                <c:pt idx="7">
                  <c:v>207.76299999999992</c:v>
                </c:pt>
                <c:pt idx="8">
                  <c:v>208.10799999999981</c:v>
                </c:pt>
                <c:pt idx="9">
                  <c:v>211.31999999999977</c:v>
                </c:pt>
                <c:pt idx="10">
                  <c:v>208.423</c:v>
                </c:pt>
                <c:pt idx="11">
                  <c:v>210.69199999999989</c:v>
                </c:pt>
                <c:pt idx="12">
                  <c:v>212.12300000000005</c:v>
                </c:pt>
                <c:pt idx="13">
                  <c:v>213.93299999999991</c:v>
                </c:pt>
                <c:pt idx="14">
                  <c:v>216.25899999999984</c:v>
                </c:pt>
                <c:pt idx="15">
                  <c:v>218.25499999999994</c:v>
                </c:pt>
                <c:pt idx="16">
                  <c:v>219.84999999999997</c:v>
                </c:pt>
                <c:pt idx="17">
                  <c:v>221.37799999999967</c:v>
                </c:pt>
                <c:pt idx="18">
                  <c:v>222.89300000000003</c:v>
                </c:pt>
                <c:pt idx="19">
                  <c:v>224.41400000000024</c:v>
                </c:pt>
                <c:pt idx="20">
                  <c:v>225.99299999999994</c:v>
                </c:pt>
                <c:pt idx="21">
                  <c:v>227.56800000000032</c:v>
                </c:pt>
                <c:pt idx="22">
                  <c:v>229.14300000000006</c:v>
                </c:pt>
                <c:pt idx="23">
                  <c:v>230.72399999999979</c:v>
                </c:pt>
                <c:pt idx="24">
                  <c:v>232.3269999999998</c:v>
                </c:pt>
                <c:pt idx="25">
                  <c:v>233.95200000000011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23.896921362426909</c:v>
                </c:pt>
                <c:pt idx="1">
                  <c:v>24.145305333739572</c:v>
                </c:pt>
                <c:pt idx="2">
                  <c:v>24.818095891762425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29.944206273436443</c:v>
                </c:pt>
                <c:pt idx="1">
                  <c:v>29.968269341047222</c:v>
                </c:pt>
                <c:pt idx="2">
                  <c:v>29.361694002229854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28.461818626223195</c:v>
                </c:pt>
                <c:pt idx="1">
                  <c:v>27.622355343992094</c:v>
                </c:pt>
                <c:pt idx="2">
                  <c:v>27.274954994711788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9.1757750439537382</c:v>
                </c:pt>
                <c:pt idx="1">
                  <c:v>10.759693837950058</c:v>
                </c:pt>
                <c:pt idx="2">
                  <c:v>12.486699969342299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6.3818536682166735</c:v>
                </c:pt>
                <c:pt idx="1">
                  <c:v>5.8821621333568093</c:v>
                </c:pt>
                <c:pt idx="2">
                  <c:v>4.4873746508576238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2.1394250257430416</c:v>
                </c:pt>
                <c:pt idx="1">
                  <c:v>1.6222140099142384</c:v>
                </c:pt>
                <c:pt idx="2">
                  <c:v>1.571180491096005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10.929999999999893</c:v>
                </c:pt>
                <c:pt idx="1">
                  <c:v>11.216999999999871</c:v>
                </c:pt>
                <c:pt idx="2">
                  <c:v>3.2179999999998472</c:v>
                </c:pt>
                <c:pt idx="3">
                  <c:v>17.046000000000078</c:v>
                </c:pt>
                <c:pt idx="4">
                  <c:v>-1.9669999999998566</c:v>
                </c:pt>
                <c:pt idx="5">
                  <c:v>-3.6780000000000221</c:v>
                </c:pt>
                <c:pt idx="7">
                  <c:v>36.765999999999849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25.52900000000011</c:v>
                </c:pt>
                <c:pt idx="1">
                  <c:v>18.096000000000288</c:v>
                </c:pt>
                <c:pt idx="2">
                  <c:v>18.67499999999967</c:v>
                </c:pt>
                <c:pt idx="3">
                  <c:v>24.829999999999927</c:v>
                </c:pt>
                <c:pt idx="4">
                  <c:v>-8.4739999999999398</c:v>
                </c:pt>
                <c:pt idx="5">
                  <c:v>0.80799999999997318</c:v>
                </c:pt>
                <c:pt idx="7">
                  <c:v>79.464000000000041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0.58881475638519198</c:v>
                </c:pt>
                <c:pt idx="2">
                  <c:v>-0.20385281073264094</c:v>
                </c:pt>
                <c:pt idx="3">
                  <c:v>-0.61184788795310974</c:v>
                </c:pt>
                <c:pt idx="4">
                  <c:v>-0.25699954274813752</c:v>
                </c:pt>
                <c:pt idx="6">
                  <c:v>1.0007476590518483</c:v>
                </c:pt>
                <c:pt idx="7">
                  <c:v>1.6831103540847936</c:v>
                </c:pt>
                <c:pt idx="8">
                  <c:v>1.2421924514873783</c:v>
                </c:pt>
                <c:pt idx="10">
                  <c:v>2.6009128212563182</c:v>
                </c:pt>
                <c:pt idx="11">
                  <c:v>-0.80465359077879217</c:v>
                </c:pt>
                <c:pt idx="12">
                  <c:v>1.2621981505334112E-2</c:v>
                </c:pt>
                <c:pt idx="14">
                  <c:v>-0.77845271735904609</c:v>
                </c:pt>
                <c:pt idx="15">
                  <c:v>0.26891567592510768</c:v>
                </c:pt>
                <c:pt idx="16">
                  <c:v>1.4351951632813886</c:v>
                </c:pt>
                <c:pt idx="17">
                  <c:v>1.1503093601940018</c:v>
                </c:pt>
                <c:pt idx="19">
                  <c:v>0.29309242366015731</c:v>
                </c:pt>
                <c:pt idx="20">
                  <c:v>0.12867912510163837</c:v>
                </c:pt>
                <c:pt idx="21">
                  <c:v>0.1811974536482186</c:v>
                </c:pt>
                <c:pt idx="22">
                  <c:v>1.6261360338251318</c:v>
                </c:pt>
                <c:pt idx="23">
                  <c:v>0.33582782256644794</c:v>
                </c:pt>
                <c:pt idx="25">
                  <c:v>-1.7056881004507307</c:v>
                </c:pt>
                <c:pt idx="26">
                  <c:v>-0.9016268817288231</c:v>
                </c:pt>
                <c:pt idx="27">
                  <c:v>-1.0610754260997002</c:v>
                </c:pt>
                <c:pt idx="29">
                  <c:v>0.2073265414120451</c:v>
                </c:pt>
                <c:pt idx="30">
                  <c:v>0.22773109636435862</c:v>
                </c:pt>
                <c:pt idx="31">
                  <c:v>2.5805956315389622</c:v>
                </c:pt>
                <c:pt idx="32">
                  <c:v>0.99632533391935674</c:v>
                </c:pt>
                <c:pt idx="33">
                  <c:v>-0.17284157187535953</c:v>
                </c:pt>
                <c:pt idx="34">
                  <c:v>0.4778990777197567</c:v>
                </c:pt>
                <c:pt idx="36">
                  <c:v>1.7497112913986257</c:v>
                </c:pt>
                <c:pt idx="37">
                  <c:v>0.77184324199768284</c:v>
                </c:pt>
                <c:pt idx="38">
                  <c:v>1.3836935861922361</c:v>
                </c:pt>
                <c:pt idx="39">
                  <c:v>1.1694343918145833</c:v>
                </c:pt>
                <c:pt idx="40">
                  <c:v>1.3094244916572961</c:v>
                </c:pt>
                <c:pt idx="42">
                  <c:v>2.549144720530605</c:v>
                </c:pt>
                <c:pt idx="43">
                  <c:v>0.38135300550914408</c:v>
                </c:pt>
                <c:pt idx="44">
                  <c:v>1.0903383626337915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0.87432408040102327</c:v>
                </c:pt>
                <c:pt idx="2">
                  <c:v>-1.6632056182526389</c:v>
                </c:pt>
                <c:pt idx="3">
                  <c:v>-3.6787283807462878</c:v>
                </c:pt>
                <c:pt idx="4">
                  <c:v>-1.9472411004403667</c:v>
                </c:pt>
                <c:pt idx="6">
                  <c:v>0.45218036355232361</c:v>
                </c:pt>
                <c:pt idx="7">
                  <c:v>-2.8903925138502484</c:v>
                </c:pt>
                <c:pt idx="8">
                  <c:v>-0.77258303029652531</c:v>
                </c:pt>
                <c:pt idx="10">
                  <c:v>2.0152118292620536</c:v>
                </c:pt>
                <c:pt idx="11">
                  <c:v>-2.5849741243872071</c:v>
                </c:pt>
                <c:pt idx="12">
                  <c:v>-1.7672405461602869</c:v>
                </c:pt>
                <c:pt idx="14">
                  <c:v>1.3060082514493532</c:v>
                </c:pt>
                <c:pt idx="15">
                  <c:v>2.2047926302775078</c:v>
                </c:pt>
                <c:pt idx="16">
                  <c:v>0.99619835095481335</c:v>
                </c:pt>
                <c:pt idx="17">
                  <c:v>1.2815175811360158</c:v>
                </c:pt>
                <c:pt idx="19">
                  <c:v>-3.4522386820063256</c:v>
                </c:pt>
                <c:pt idx="20">
                  <c:v>-1.4635352389508416</c:v>
                </c:pt>
                <c:pt idx="21">
                  <c:v>-2.5947052331613318</c:v>
                </c:pt>
                <c:pt idx="22">
                  <c:v>-4.8788342473766066</c:v>
                </c:pt>
                <c:pt idx="23">
                  <c:v>-2.6373273602348091</c:v>
                </c:pt>
                <c:pt idx="25">
                  <c:v>-1.6491018820093517</c:v>
                </c:pt>
                <c:pt idx="26">
                  <c:v>0.28037566986223172</c:v>
                </c:pt>
                <c:pt idx="27">
                  <c:v>-0.13879986358800167</c:v>
                </c:pt>
                <c:pt idx="29">
                  <c:v>2.0343973474858723</c:v>
                </c:pt>
                <c:pt idx="30">
                  <c:v>3.5548512378205332</c:v>
                </c:pt>
                <c:pt idx="31">
                  <c:v>1.1272278024183846</c:v>
                </c:pt>
                <c:pt idx="32">
                  <c:v>3.6060448527140965</c:v>
                </c:pt>
                <c:pt idx="33">
                  <c:v>5.4157042584831672</c:v>
                </c:pt>
                <c:pt idx="34">
                  <c:v>2.8852583037948243</c:v>
                </c:pt>
                <c:pt idx="36">
                  <c:v>5.0781135643209074</c:v>
                </c:pt>
                <c:pt idx="37">
                  <c:v>3.3383768821189985</c:v>
                </c:pt>
                <c:pt idx="38">
                  <c:v>3.184824980897516</c:v>
                </c:pt>
                <c:pt idx="39">
                  <c:v>3.4353979204956975</c:v>
                </c:pt>
                <c:pt idx="40">
                  <c:v>3.8543281428185638</c:v>
                </c:pt>
                <c:pt idx="42">
                  <c:v>1.3063749286008841</c:v>
                </c:pt>
                <c:pt idx="43">
                  <c:v>3.8165317153767253</c:v>
                </c:pt>
                <c:pt idx="44">
                  <c:v>3.0377248231235221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11.954653491859439</c:v>
                </c:pt>
                <c:pt idx="1">
                  <c:v>1.8379974106776622</c:v>
                </c:pt>
                <c:pt idx="2">
                  <c:v>8.8089480451657423</c:v>
                </c:pt>
                <c:pt idx="3">
                  <c:v>4.8805065902538587</c:v>
                </c:pt>
                <c:pt idx="4">
                  <c:v>6.0720867484080969</c:v>
                </c:pt>
                <c:pt idx="5">
                  <c:v>12.624886307253547</c:v>
                </c:pt>
                <c:pt idx="6">
                  <c:v>4.0444619750492556</c:v>
                </c:pt>
                <c:pt idx="7">
                  <c:v>2.3824590025527375</c:v>
                </c:pt>
                <c:pt idx="8">
                  <c:v>0.49035983236356806</c:v>
                </c:pt>
                <c:pt idx="9">
                  <c:v>3.0233545009577565</c:v>
                </c:pt>
                <c:pt idx="10">
                  <c:v>5.1786113844612487</c:v>
                </c:pt>
                <c:pt idx="11">
                  <c:v>1.0008334101721061</c:v>
                </c:pt>
                <c:pt idx="12">
                  <c:v>-1.6338964067021067</c:v>
                </c:pt>
                <c:pt idx="13">
                  <c:v>-2.0897451853433813</c:v>
                </c:pt>
                <c:pt idx="14">
                  <c:v>-3.9527697736662581</c:v>
                </c:pt>
                <c:pt idx="15">
                  <c:v>-2.0240579970511945</c:v>
                </c:pt>
                <c:pt idx="16">
                  <c:v>-3.0956486308729296</c:v>
                </c:pt>
                <c:pt idx="17">
                  <c:v>2.9934397573653797</c:v>
                </c:pt>
                <c:pt idx="18">
                  <c:v>2.0453725032425609</c:v>
                </c:pt>
                <c:pt idx="19">
                  <c:v>5.8029378710857782E-2</c:v>
                </c:pt>
                <c:pt idx="20">
                  <c:v>-7.5133018123965059</c:v>
                </c:pt>
                <c:pt idx="21">
                  <c:v>1.2642102715847638</c:v>
                </c:pt>
                <c:pt idx="22">
                  <c:v>-2.7436015591676615</c:v>
                </c:pt>
                <c:pt idx="23">
                  <c:v>0.74179291503303091</c:v>
                </c:pt>
                <c:pt idx="24">
                  <c:v>-2.552836253591245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4.1127949145834037</c:v>
                </c:pt>
                <c:pt idx="1">
                  <c:v>13.418981933179484</c:v>
                </c:pt>
                <c:pt idx="2">
                  <c:v>10.800636798695216</c:v>
                </c:pt>
                <c:pt idx="3">
                  <c:v>7.7002208683028144</c:v>
                </c:pt>
                <c:pt idx="4">
                  <c:v>4.9021169357539094</c:v>
                </c:pt>
                <c:pt idx="5">
                  <c:v>17.101558363153352</c:v>
                </c:pt>
                <c:pt idx="6">
                  <c:v>-0.44692740319961999</c:v>
                </c:pt>
                <c:pt idx="7">
                  <c:v>2.3532305522060142</c:v>
                </c:pt>
                <c:pt idx="8">
                  <c:v>4.1877308951780314</c:v>
                </c:pt>
                <c:pt idx="9">
                  <c:v>0.65483075079331954</c:v>
                </c:pt>
                <c:pt idx="10">
                  <c:v>1.7058116916659074</c:v>
                </c:pt>
                <c:pt idx="11">
                  <c:v>-9.1455991369415628</c:v>
                </c:pt>
                <c:pt idx="12">
                  <c:v>-4.2865765113130365</c:v>
                </c:pt>
                <c:pt idx="13">
                  <c:v>2.0132281157361058</c:v>
                </c:pt>
                <c:pt idx="14">
                  <c:v>0.77455316043351985</c:v>
                </c:pt>
                <c:pt idx="15">
                  <c:v>0.51530192823140197</c:v>
                </c:pt>
                <c:pt idx="16">
                  <c:v>0.72343462915272383</c:v>
                </c:pt>
                <c:pt idx="17">
                  <c:v>14.752743303701365</c:v>
                </c:pt>
                <c:pt idx="18">
                  <c:v>0.81384697550760166</c:v>
                </c:pt>
                <c:pt idx="19">
                  <c:v>-0.10218272558233665</c:v>
                </c:pt>
                <c:pt idx="20">
                  <c:v>-6.1289839513564672</c:v>
                </c:pt>
                <c:pt idx="21">
                  <c:v>6.2559784005385843</c:v>
                </c:pt>
                <c:pt idx="22">
                  <c:v>4.9417587295426451</c:v>
                </c:pt>
                <c:pt idx="23">
                  <c:v>5.3574737427791987</c:v>
                </c:pt>
                <c:pt idx="24">
                  <c:v>-1.0892852763980052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13.792650902537105</c:v>
                </c:pt>
                <c:pt idx="1">
                  <c:v>32.386427691081252</c:v>
                </c:pt>
                <c:pt idx="2">
                  <c:v>15.119246695384547</c:v>
                </c:pt>
                <c:pt idx="3">
                  <c:v>-0.63306299653000053</c:v>
                </c:pt>
                <c:pt idx="4">
                  <c:v>-11.162221586933768</c:v>
                </c:pt>
                <c:pt idx="5">
                  <c:v>5.0968416393187965</c:v>
                </c:pt>
                <c:pt idx="6">
                  <c:v>-6.2490915408117331</c:v>
                </c:pt>
                <c:pt idx="7">
                  <c:v>-2.001808644134627</c:v>
                </c:pt>
                <c:pt idx="8">
                  <c:v>-9.5829821599114808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17.531776847762885</c:v>
                </c:pt>
                <c:pt idx="1">
                  <c:v>40.504532965905298</c:v>
                </c:pt>
                <c:pt idx="2">
                  <c:v>8.4546764866436632</c:v>
                </c:pt>
                <c:pt idx="3">
                  <c:v>-13.432175648254599</c:v>
                </c:pt>
                <c:pt idx="4">
                  <c:v>4.0265178335537541</c:v>
                </c:pt>
                <c:pt idx="5">
                  <c:v>15.464407553626629</c:v>
                </c:pt>
                <c:pt idx="6">
                  <c:v>0.12699444918210645</c:v>
                </c:pt>
                <c:pt idx="7">
                  <c:v>10.29923247232184</c:v>
                </c:pt>
                <c:pt idx="8">
                  <c:v>-3.5119629607414566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46.750901677875866</c:v>
                </c:pt>
                <c:pt idx="1">
                  <c:v>51.67933174600121</c:v>
                </c:pt>
                <c:pt idx="2">
                  <c:v>54.325762241229029</c:v>
                </c:pt>
                <c:pt idx="3">
                  <c:v>54.375796922126725</c:v>
                </c:pt>
                <c:pt idx="4">
                  <c:v>53.098063476435051</c:v>
                </c:pt>
                <c:pt idx="5">
                  <c:v>58.04382214414732</c:v>
                </c:pt>
                <c:pt idx="6">
                  <c:v>61.459120274942954</c:v>
                </c:pt>
                <c:pt idx="7">
                  <c:v>65.462606478979168</c:v>
                </c:pt>
                <c:pt idx="8">
                  <c:v>65.689074736721054</c:v>
                </c:pt>
                <c:pt idx="9">
                  <c:v>67.635110860761046</c:v>
                </c:pt>
                <c:pt idx="10">
                  <c:v>69.998475636006759</c:v>
                </c:pt>
                <c:pt idx="11">
                  <c:v>62.459845246176052</c:v>
                </c:pt>
                <c:pt idx="12">
                  <c:v>63.246459736626171</c:v>
                </c:pt>
                <c:pt idx="13">
                  <c:v>64.33271450665903</c:v>
                </c:pt>
                <c:pt idx="14">
                  <c:v>65.453631351253279</c:v>
                </c:pt>
                <c:pt idx="15">
                  <c:v>66.279849569617042</c:v>
                </c:pt>
                <c:pt idx="16">
                  <c:v>67.049650878411668</c:v>
                </c:pt>
                <c:pt idx="17">
                  <c:v>67.791342109800439</c:v>
                </c:pt>
                <c:pt idx="18">
                  <c:v>68.531539927422031</c:v>
                </c:pt>
                <c:pt idx="19">
                  <c:v>69.266515080220202</c:v>
                </c:pt>
                <c:pt idx="20">
                  <c:v>70.026505615836939</c:v>
                </c:pt>
                <c:pt idx="21">
                  <c:v>70.804893718722326</c:v>
                </c:pt>
                <c:pt idx="22">
                  <c:v>71.590820388429705</c:v>
                </c:pt>
                <c:pt idx="23">
                  <c:v>72.400739631345246</c:v>
                </c:pt>
                <c:pt idx="24">
                  <c:v>73.254387431140842</c:v>
                </c:pt>
                <c:pt idx="25">
                  <c:v>74.111270550590163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21.107662216552342</c:v>
                </c:pt>
                <c:pt idx="1">
                  <c:v>23.673826881415255</c:v>
                </c:pt>
                <c:pt idx="2">
                  <c:v>25.821127949489078</c:v>
                </c:pt>
                <c:pt idx="3">
                  <c:v>24.713320714233237</c:v>
                </c:pt>
                <c:pt idx="4">
                  <c:v>27.13046529708415</c:v>
                </c:pt>
                <c:pt idx="5">
                  <c:v>27.413238570022834</c:v>
                </c:pt>
                <c:pt idx="6">
                  <c:v>25.083994621030886</c:v>
                </c:pt>
                <c:pt idx="7">
                  <c:v>27.552078339329892</c:v>
                </c:pt>
                <c:pt idx="8">
                  <c:v>27.974129762590763</c:v>
                </c:pt>
                <c:pt idx="9">
                  <c:v>28.732661714327548</c:v>
                </c:pt>
                <c:pt idx="10">
                  <c:v>29.251235980700496</c:v>
                </c:pt>
                <c:pt idx="11">
                  <c:v>33.922736850883432</c:v>
                </c:pt>
                <c:pt idx="12">
                  <c:v>34.436628840398058</c:v>
                </c:pt>
                <c:pt idx="13">
                  <c:v>35.12202890975886</c:v>
                </c:pt>
                <c:pt idx="14">
                  <c:v>35.897382123430958</c:v>
                </c:pt>
                <c:pt idx="15">
                  <c:v>36.537073913495028</c:v>
                </c:pt>
                <c:pt idx="16">
                  <c:v>37.146643098803111</c:v>
                </c:pt>
                <c:pt idx="17">
                  <c:v>37.733558601351653</c:v>
                </c:pt>
                <c:pt idx="18">
                  <c:v>38.329435232396285</c:v>
                </c:pt>
                <c:pt idx="19">
                  <c:v>38.916803892699271</c:v>
                </c:pt>
                <c:pt idx="20">
                  <c:v>39.515290441206297</c:v>
                </c:pt>
                <c:pt idx="21">
                  <c:v>40.112020812036214</c:v>
                </c:pt>
                <c:pt idx="22">
                  <c:v>40.720462610483089</c:v>
                </c:pt>
                <c:pt idx="23">
                  <c:v>41.355892969350769</c:v>
                </c:pt>
                <c:pt idx="24">
                  <c:v>41.997915932115347</c:v>
                </c:pt>
                <c:pt idx="25">
                  <c:v>42.670217913879981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41.433807230298022</c:v>
                </c:pt>
                <c:pt idx="1">
                  <c:v>39.696252322047002</c:v>
                </c:pt>
                <c:pt idx="2">
                  <c:v>43.296344614903354</c:v>
                </c:pt>
                <c:pt idx="3">
                  <c:v>42.241148366822557</c:v>
                </c:pt>
                <c:pt idx="4">
                  <c:v>45.899718407907599</c:v>
                </c:pt>
                <c:pt idx="5">
                  <c:v>47.878800004795295</c:v>
                </c:pt>
                <c:pt idx="6">
                  <c:v>49.803305957683371</c:v>
                </c:pt>
                <c:pt idx="7">
                  <c:v>50.190476434791712</c:v>
                </c:pt>
                <c:pt idx="8">
                  <c:v>50.963751133202599</c:v>
                </c:pt>
                <c:pt idx="9">
                  <c:v>53.865506685085279</c:v>
                </c:pt>
                <c:pt idx="10">
                  <c:v>56.687748049961037</c:v>
                </c:pt>
                <c:pt idx="11">
                  <c:v>56.886354132087867</c:v>
                </c:pt>
                <c:pt idx="12">
                  <c:v>57.538813881386524</c:v>
                </c:pt>
                <c:pt idx="13">
                  <c:v>58.446841312656339</c:v>
                </c:pt>
                <c:pt idx="14">
                  <c:v>59.420765811231327</c:v>
                </c:pt>
                <c:pt idx="15">
                  <c:v>60.160623786237764</c:v>
                </c:pt>
                <c:pt idx="16">
                  <c:v>60.876150298952005</c:v>
                </c:pt>
                <c:pt idx="17">
                  <c:v>61.57278851538269</c:v>
                </c:pt>
                <c:pt idx="18">
                  <c:v>62.289393708225127</c:v>
                </c:pt>
                <c:pt idx="19">
                  <c:v>62.983868445322024</c:v>
                </c:pt>
                <c:pt idx="20">
                  <c:v>63.699849237574007</c:v>
                </c:pt>
                <c:pt idx="21">
                  <c:v>64.427936332746214</c:v>
                </c:pt>
                <c:pt idx="22">
                  <c:v>65.1848823885489</c:v>
                </c:pt>
                <c:pt idx="23">
                  <c:v>65.92154164291594</c:v>
                </c:pt>
                <c:pt idx="24">
                  <c:v>66.720391579134017</c:v>
                </c:pt>
                <c:pt idx="25">
                  <c:v>67.488384848656253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24.216707908102876</c:v>
                </c:pt>
                <c:pt idx="1">
                  <c:v>26.304449024073534</c:v>
                </c:pt>
                <c:pt idx="2">
                  <c:v>27.570498943319457</c:v>
                </c:pt>
                <c:pt idx="3">
                  <c:v>27.809515259287476</c:v>
                </c:pt>
                <c:pt idx="4">
                  <c:v>28.798820773643556</c:v>
                </c:pt>
                <c:pt idx="5">
                  <c:v>28.757483349072352</c:v>
                </c:pt>
                <c:pt idx="6">
                  <c:v>30.545758068882286</c:v>
                </c:pt>
                <c:pt idx="7">
                  <c:v>33.597503850011748</c:v>
                </c:pt>
                <c:pt idx="8">
                  <c:v>32.378128835710555</c:v>
                </c:pt>
                <c:pt idx="9">
                  <c:v>34.635460020354088</c:v>
                </c:pt>
                <c:pt idx="10">
                  <c:v>33.637989939326211</c:v>
                </c:pt>
                <c:pt idx="11">
                  <c:v>34.767634143383205</c:v>
                </c:pt>
                <c:pt idx="12">
                  <c:v>35.114734603719924</c:v>
                </c:pt>
                <c:pt idx="13">
                  <c:v>35.605943131614019</c:v>
                </c:pt>
                <c:pt idx="14">
                  <c:v>36.146786023890236</c:v>
                </c:pt>
                <c:pt idx="15">
                  <c:v>36.627020971046164</c:v>
                </c:pt>
                <c:pt idx="16">
                  <c:v>37.103560799031484</c:v>
                </c:pt>
                <c:pt idx="17">
                  <c:v>37.599412987075738</c:v>
                </c:pt>
                <c:pt idx="18">
                  <c:v>38.100714990816179</c:v>
                </c:pt>
                <c:pt idx="19">
                  <c:v>38.539017512605717</c:v>
                </c:pt>
                <c:pt idx="20">
                  <c:v>39.000201935171788</c:v>
                </c:pt>
                <c:pt idx="21">
                  <c:v>39.452150062931373</c:v>
                </c:pt>
                <c:pt idx="22">
                  <c:v>39.918614561615449</c:v>
                </c:pt>
                <c:pt idx="23">
                  <c:v>40.394820291767516</c:v>
                </c:pt>
                <c:pt idx="24">
                  <c:v>40.873095980901191</c:v>
                </c:pt>
                <c:pt idx="25">
                  <c:v>41.338210807629025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37.453637754283228</c:v>
                </c:pt>
                <c:pt idx="1">
                  <c:v>38.374823704569572</c:v>
                </c:pt>
                <c:pt idx="2">
                  <c:v>39.815500971847122</c:v>
                </c:pt>
                <c:pt idx="3">
                  <c:v>35.209601668516754</c:v>
                </c:pt>
                <c:pt idx="4">
                  <c:v>35.31979219517148</c:v>
                </c:pt>
                <c:pt idx="5">
                  <c:v>34.028366671079333</c:v>
                </c:pt>
                <c:pt idx="6">
                  <c:v>36.66493140781543</c:v>
                </c:pt>
                <c:pt idx="7">
                  <c:v>34.576471082170173</c:v>
                </c:pt>
                <c:pt idx="8">
                  <c:v>37.640731476185017</c:v>
                </c:pt>
                <c:pt idx="9">
                  <c:v>38.477746941607563</c:v>
                </c:pt>
                <c:pt idx="10">
                  <c:v>40.10045341948743</c:v>
                </c:pt>
                <c:pt idx="11">
                  <c:v>40.135639026476703</c:v>
                </c:pt>
                <c:pt idx="12">
                  <c:v>40.091701874020707</c:v>
                </c:pt>
                <c:pt idx="13">
                  <c:v>40.431331548997541</c:v>
                </c:pt>
                <c:pt idx="14">
                  <c:v>40.874127298620941</c:v>
                </c:pt>
                <c:pt idx="15">
                  <c:v>41.28928117711461</c:v>
                </c:pt>
                <c:pt idx="16">
                  <c:v>41.666132924165275</c:v>
                </c:pt>
                <c:pt idx="17">
                  <c:v>42.042946752590375</c:v>
                </c:pt>
                <c:pt idx="18">
                  <c:v>42.416698557476728</c:v>
                </c:pt>
                <c:pt idx="19">
                  <c:v>42.751129222363694</c:v>
                </c:pt>
                <c:pt idx="20">
                  <c:v>43.104409820791361</c:v>
                </c:pt>
                <c:pt idx="21">
                  <c:v>43.475234615144913</c:v>
                </c:pt>
                <c:pt idx="22">
                  <c:v>43.854753046817017</c:v>
                </c:pt>
                <c:pt idx="23">
                  <c:v>44.236063739256394</c:v>
                </c:pt>
                <c:pt idx="24">
                  <c:v>44.619142764638518</c:v>
                </c:pt>
                <c:pt idx="25">
                  <c:v>45.002570355241339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44.880408845432797</c:v>
                </c:pt>
                <c:pt idx="1">
                  <c:v>42.583102856422485</c:v>
                </c:pt>
                <c:pt idx="2">
                  <c:v>44.283323320078424</c:v>
                </c:pt>
                <c:pt idx="3">
                  <c:v>43.915067437936024</c:v>
                </c:pt>
                <c:pt idx="4">
                  <c:v>44.443821728996028</c:v>
                </c:pt>
                <c:pt idx="5">
                  <c:v>44.922664597989673</c:v>
                </c:pt>
                <c:pt idx="6">
                  <c:v>47.690658342944921</c:v>
                </c:pt>
                <c:pt idx="7">
                  <c:v>48.841519243737416</c:v>
                </c:pt>
                <c:pt idx="8">
                  <c:v>50.84819038999332</c:v>
                </c:pt>
                <c:pt idx="9">
                  <c:v>52.910664053938156</c:v>
                </c:pt>
                <c:pt idx="10">
                  <c:v>57.54755090524322</c:v>
                </c:pt>
                <c:pt idx="11">
                  <c:v>60.993466938152871</c:v>
                </c:pt>
                <c:pt idx="12">
                  <c:v>61.768556484114427</c:v>
                </c:pt>
                <c:pt idx="13">
                  <c:v>62.848432894191255</c:v>
                </c:pt>
                <c:pt idx="14">
                  <c:v>64.019568295764884</c:v>
                </c:pt>
                <c:pt idx="15">
                  <c:v>64.979265460180486</c:v>
                </c:pt>
                <c:pt idx="16">
                  <c:v>65.925148095283177</c:v>
                </c:pt>
                <c:pt idx="17">
                  <c:v>66.854861410986331</c:v>
                </c:pt>
                <c:pt idx="18">
                  <c:v>67.784284744251465</c:v>
                </c:pt>
                <c:pt idx="19">
                  <c:v>68.701025785022878</c:v>
                </c:pt>
                <c:pt idx="20">
                  <c:v>69.617641136838543</c:v>
                </c:pt>
                <c:pt idx="21">
                  <c:v>70.573293682076056</c:v>
                </c:pt>
                <c:pt idx="22">
                  <c:v>71.629375359634864</c:v>
                </c:pt>
                <c:pt idx="23">
                  <c:v>72.608879874828332</c:v>
                </c:pt>
                <c:pt idx="24">
                  <c:v>73.620980079866172</c:v>
                </c:pt>
                <c:pt idx="25">
                  <c:v>74.649109268396572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13.219597358849191</c:v>
                </c:pt>
                <c:pt idx="1">
                  <c:v>12.901757763173077</c:v>
                </c:pt>
                <c:pt idx="2">
                  <c:v>14.139399730154539</c:v>
                </c:pt>
                <c:pt idx="3">
                  <c:v>13.772786003258782</c:v>
                </c:pt>
                <c:pt idx="4">
                  <c:v>13.177683751092397</c:v>
                </c:pt>
                <c:pt idx="5">
                  <c:v>13.403488654234831</c:v>
                </c:pt>
                <c:pt idx="6">
                  <c:v>14.180469880364116</c:v>
                </c:pt>
                <c:pt idx="7">
                  <c:v>16.061405335273978</c:v>
                </c:pt>
                <c:pt idx="8">
                  <c:v>15.922570967142351</c:v>
                </c:pt>
                <c:pt idx="9">
                  <c:v>15.685666937731895</c:v>
                </c:pt>
                <c:pt idx="10">
                  <c:v>17.447950629284087</c:v>
                </c:pt>
                <c:pt idx="11">
                  <c:v>14.847781475935692</c:v>
                </c:pt>
                <c:pt idx="12">
                  <c:v>14.985325768762964</c:v>
                </c:pt>
                <c:pt idx="13">
                  <c:v>15.195114926084491</c:v>
                </c:pt>
                <c:pt idx="14">
                  <c:v>15.408656917628619</c:v>
                </c:pt>
                <c:pt idx="15">
                  <c:v>15.551206050009034</c:v>
                </c:pt>
                <c:pt idx="16">
                  <c:v>15.68307484435975</c:v>
                </c:pt>
                <c:pt idx="17">
                  <c:v>15.803987555178352</c:v>
                </c:pt>
                <c:pt idx="18">
                  <c:v>15.922358467989715</c:v>
                </c:pt>
                <c:pt idx="19">
                  <c:v>16.034319140218081</c:v>
                </c:pt>
                <c:pt idx="20">
                  <c:v>16.190012193631279</c:v>
                </c:pt>
                <c:pt idx="21">
                  <c:v>16.344860136279934</c:v>
                </c:pt>
                <c:pt idx="22">
                  <c:v>16.507654860596816</c:v>
                </c:pt>
                <c:pt idx="23">
                  <c:v>16.670494567318752</c:v>
                </c:pt>
                <c:pt idx="24">
                  <c:v>16.838987784880398</c:v>
                </c:pt>
                <c:pt idx="25">
                  <c:v>17.001023226084467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9.2424292027279744</c:v>
                </c:pt>
                <c:pt idx="1">
                  <c:v>11.965250683881669</c:v>
                </c:pt>
                <c:pt idx="2">
                  <c:v>12.153713681248988</c:v>
                </c:pt>
                <c:pt idx="3">
                  <c:v>11.64801611934506</c:v>
                </c:pt>
                <c:pt idx="4">
                  <c:v>11.893930964250195</c:v>
                </c:pt>
                <c:pt idx="5">
                  <c:v>12.294453855042798</c:v>
                </c:pt>
                <c:pt idx="6">
                  <c:v>13.178699352127326</c:v>
                </c:pt>
                <c:pt idx="7">
                  <c:v>13.291599768710288</c:v>
                </c:pt>
                <c:pt idx="8">
                  <c:v>13.996992795300718</c:v>
                </c:pt>
                <c:pt idx="9">
                  <c:v>14.552670598473533</c:v>
                </c:pt>
                <c:pt idx="10">
                  <c:v>14.676912857595536</c:v>
                </c:pt>
                <c:pt idx="11">
                  <c:v>14.256554220384702</c:v>
                </c:pt>
                <c:pt idx="12">
                  <c:v>14.390835194789757</c:v>
                </c:pt>
                <c:pt idx="13">
                  <c:v>14.58861590684567</c:v>
                </c:pt>
                <c:pt idx="14">
                  <c:v>14.812585689943502</c:v>
                </c:pt>
                <c:pt idx="15">
                  <c:v>15.015493827337304</c:v>
                </c:pt>
                <c:pt idx="16">
                  <c:v>15.212492374026146</c:v>
                </c:pt>
                <c:pt idx="17">
                  <c:v>15.415319261772948</c:v>
                </c:pt>
                <c:pt idx="18">
                  <c:v>15.59877267660592</c:v>
                </c:pt>
                <c:pt idx="19">
                  <c:v>15.789978258314825</c:v>
                </c:pt>
                <c:pt idx="20">
                  <c:v>15.981157147540872</c:v>
                </c:pt>
                <c:pt idx="21">
                  <c:v>16.20126767786293</c:v>
                </c:pt>
                <c:pt idx="22">
                  <c:v>16.402253053516201</c:v>
                </c:pt>
                <c:pt idx="23">
                  <c:v>16.60207269546958</c:v>
                </c:pt>
                <c:pt idx="24">
                  <c:v>16.810214802955247</c:v>
                </c:pt>
                <c:pt idx="25">
                  <c:v>17.03014340980155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7.8205261448782215</c:v>
                </c:pt>
                <c:pt idx="1">
                  <c:v>8.918162558496066</c:v>
                </c:pt>
                <c:pt idx="2">
                  <c:v>9.0843453559121734</c:v>
                </c:pt>
                <c:pt idx="3">
                  <c:v>8.3019416626998499</c:v>
                </c:pt>
                <c:pt idx="4">
                  <c:v>8.1570347827086671</c:v>
                </c:pt>
                <c:pt idx="5">
                  <c:v>8.5063338069577004</c:v>
                </c:pt>
                <c:pt idx="6">
                  <c:v>9.0216869325253715</c:v>
                </c:pt>
                <c:pt idx="7">
                  <c:v>8.5821868096306009</c:v>
                </c:pt>
                <c:pt idx="8">
                  <c:v>8.4114570956278527</c:v>
                </c:pt>
                <c:pt idx="9">
                  <c:v>8.2854186835854957</c:v>
                </c:pt>
                <c:pt idx="10">
                  <c:v>8.9966936393212684</c:v>
                </c:pt>
                <c:pt idx="11">
                  <c:v>10.235858321912227</c:v>
                </c:pt>
                <c:pt idx="12">
                  <c:v>10.43507643761316</c:v>
                </c:pt>
                <c:pt idx="13">
                  <c:v>10.651580519409885</c:v>
                </c:pt>
                <c:pt idx="14">
                  <c:v>10.894948550581308</c:v>
                </c:pt>
                <c:pt idx="15">
                  <c:v>11.108484980521402</c:v>
                </c:pt>
                <c:pt idx="16">
                  <c:v>11.305735950778255</c:v>
                </c:pt>
                <c:pt idx="17">
                  <c:v>11.496340375303291</c:v>
                </c:pt>
                <c:pt idx="18">
                  <c:v>11.666614654527216</c:v>
                </c:pt>
                <c:pt idx="19">
                  <c:v>11.87955526877195</c:v>
                </c:pt>
                <c:pt idx="20">
                  <c:v>12.071650194069269</c:v>
                </c:pt>
                <c:pt idx="21">
                  <c:v>12.290001323974304</c:v>
                </c:pt>
                <c:pt idx="22">
                  <c:v>12.490475430328891</c:v>
                </c:pt>
                <c:pt idx="23">
                  <c:v>12.739426452617399</c:v>
                </c:pt>
                <c:pt idx="24">
                  <c:v>12.933224116612857</c:v>
                </c:pt>
                <c:pt idx="25">
                  <c:v>13.1844245344993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12.266017290584431</c:v>
                </c:pt>
                <c:pt idx="1">
                  <c:v>13.557828590245498</c:v>
                </c:pt>
                <c:pt idx="2">
                  <c:v>15.968636093638358</c:v>
                </c:pt>
                <c:pt idx="3">
                  <c:v>13.465941050027725</c:v>
                </c:pt>
                <c:pt idx="4">
                  <c:v>16.044948486079683</c:v>
                </c:pt>
                <c:pt idx="5">
                  <c:v>15.842618216336673</c:v>
                </c:pt>
                <c:pt idx="6">
                  <c:v>18.138533628069691</c:v>
                </c:pt>
                <c:pt idx="7">
                  <c:v>16.797017866870622</c:v>
                </c:pt>
                <c:pt idx="8">
                  <c:v>16.180230923509544</c:v>
                </c:pt>
                <c:pt idx="9">
                  <c:v>15.259319959013983</c:v>
                </c:pt>
                <c:pt idx="10">
                  <c:v>18.865972717294429</c:v>
                </c:pt>
                <c:pt idx="11">
                  <c:v>17.558955624407805</c:v>
                </c:pt>
                <c:pt idx="12">
                  <c:v>17.305953456616688</c:v>
                </c:pt>
                <c:pt idx="13">
                  <c:v>17.348805949463763</c:v>
                </c:pt>
                <c:pt idx="14">
                  <c:v>17.566706787780426</c:v>
                </c:pt>
                <c:pt idx="15">
                  <c:v>17.754456700122109</c:v>
                </c:pt>
                <c:pt idx="16">
                  <c:v>17.919357905131776</c:v>
                </c:pt>
                <c:pt idx="17">
                  <c:v>18.081046247090843</c:v>
                </c:pt>
                <c:pt idx="18">
                  <c:v>18.236470630310617</c:v>
                </c:pt>
                <c:pt idx="19">
                  <c:v>18.390765774348175</c:v>
                </c:pt>
                <c:pt idx="20">
                  <c:v>18.550645562705842</c:v>
                </c:pt>
                <c:pt idx="21">
                  <c:v>18.752631301480669</c:v>
                </c:pt>
                <c:pt idx="22">
                  <c:v>18.979021770454526</c:v>
                </c:pt>
                <c:pt idx="23">
                  <c:v>19.146732935908151</c:v>
                </c:pt>
                <c:pt idx="24">
                  <c:v>19.349333324759638</c:v>
                </c:pt>
                <c:pt idx="25">
                  <c:v>19.520803468087749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46.665454855325073</c:v>
                </c:pt>
                <c:pt idx="1">
                  <c:v>43.404451436466822</c:v>
                </c:pt>
                <c:pt idx="2">
                  <c:v>46.092090519703476</c:v>
                </c:pt>
                <c:pt idx="3">
                  <c:v>45.63459480357087</c:v>
                </c:pt>
                <c:pt idx="4">
                  <c:v>47.294269699304941</c:v>
                </c:pt>
                <c:pt idx="5">
                  <c:v>48.880787006936494</c:v>
                </c:pt>
                <c:pt idx="6">
                  <c:v>49.531927253057844</c:v>
                </c:pt>
                <c:pt idx="7">
                  <c:v>51.43099750291038</c:v>
                </c:pt>
                <c:pt idx="8">
                  <c:v>51.502381593760553</c:v>
                </c:pt>
                <c:pt idx="9">
                  <c:v>52.124435901723793</c:v>
                </c:pt>
                <c:pt idx="10">
                  <c:v>54.059398391397743</c:v>
                </c:pt>
                <c:pt idx="11">
                  <c:v>50.896454745208764</c:v>
                </c:pt>
                <c:pt idx="12">
                  <c:v>51.219682494767994</c:v>
                </c:pt>
                <c:pt idx="13">
                  <c:v>51.695877170311228</c:v>
                </c:pt>
                <c:pt idx="14">
                  <c:v>52.228532727911286</c:v>
                </c:pt>
                <c:pt idx="15">
                  <c:v>52.589879666078879</c:v>
                </c:pt>
                <c:pt idx="16">
                  <c:v>52.912438797330275</c:v>
                </c:pt>
                <c:pt idx="17">
                  <c:v>53.204281140490224</c:v>
                </c:pt>
                <c:pt idx="18">
                  <c:v>53.488238842873528</c:v>
                </c:pt>
                <c:pt idx="19">
                  <c:v>53.76398358164402</c:v>
                </c:pt>
                <c:pt idx="20">
                  <c:v>54.039379721943938</c:v>
                </c:pt>
                <c:pt idx="21">
                  <c:v>54.329747918577482</c:v>
                </c:pt>
                <c:pt idx="22">
                  <c:v>54.682450080809353</c:v>
                </c:pt>
                <c:pt idx="23">
                  <c:v>55.031231652789963</c:v>
                </c:pt>
                <c:pt idx="24">
                  <c:v>55.400283815362471</c:v>
                </c:pt>
                <c:pt idx="25">
                  <c:v>55.76521008306365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67.456467662286855</c:v>
                </c:pt>
                <c:pt idx="1">
                  <c:v>66.373579880510974</c:v>
                </c:pt>
                <c:pt idx="2">
                  <c:v>68.956699199221958</c:v>
                </c:pt>
                <c:pt idx="3">
                  <c:v>64.668207519807552</c:v>
                </c:pt>
                <c:pt idx="4">
                  <c:v>66.760266846857235</c:v>
                </c:pt>
                <c:pt idx="5">
                  <c:v>70.993102721099092</c:v>
                </c:pt>
                <c:pt idx="6">
                  <c:v>69.269374964959582</c:v>
                </c:pt>
                <c:pt idx="7">
                  <c:v>71.362746940727718</c:v>
                </c:pt>
                <c:pt idx="8">
                  <c:v>70.810877697258007</c:v>
                </c:pt>
                <c:pt idx="9">
                  <c:v>69.780657844739267</c:v>
                </c:pt>
                <c:pt idx="10">
                  <c:v>71.993936131271198</c:v>
                </c:pt>
                <c:pt idx="11">
                  <c:v>66.801572809835079</c:v>
                </c:pt>
                <c:pt idx="12">
                  <c:v>66.646711548151146</c:v>
                </c:pt>
                <c:pt idx="13">
                  <c:v>66.691076346696732</c:v>
                </c:pt>
                <c:pt idx="14">
                  <c:v>66.787087384628123</c:v>
                </c:pt>
                <c:pt idx="15">
                  <c:v>66.607325283321615</c:v>
                </c:pt>
                <c:pt idx="16">
                  <c:v>66.33092660469724</c:v>
                </c:pt>
                <c:pt idx="17">
                  <c:v>65.98795377494065</c:v>
                </c:pt>
                <c:pt idx="18">
                  <c:v>65.620551906987728</c:v>
                </c:pt>
                <c:pt idx="19">
                  <c:v>65.239863736428603</c:v>
                </c:pt>
                <c:pt idx="20">
                  <c:v>64.881778485620487</c:v>
                </c:pt>
                <c:pt idx="21">
                  <c:v>64.50428927975986</c:v>
                </c:pt>
                <c:pt idx="22">
                  <c:v>64.100395691235761</c:v>
                </c:pt>
                <c:pt idx="23">
                  <c:v>63.712932886689721</c:v>
                </c:pt>
                <c:pt idx="24">
                  <c:v>63.314529129462635</c:v>
                </c:pt>
                <c:pt idx="25">
                  <c:v>62.848336994329635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23.642742953224282</c:v>
                </c:pt>
                <c:pt idx="1">
                  <c:v>20.951385313245222</c:v>
                </c:pt>
                <c:pt idx="2">
                  <c:v>21.009792775728151</c:v>
                </c:pt>
                <c:pt idx="3">
                  <c:v>20.747977269255966</c:v>
                </c:pt>
                <c:pt idx="4">
                  <c:v>21.334354082429552</c:v>
                </c:pt>
                <c:pt idx="5">
                  <c:v>20.480015797309377</c:v>
                </c:pt>
                <c:pt idx="6">
                  <c:v>19.939875037905924</c:v>
                </c:pt>
                <c:pt idx="7">
                  <c:v>20.220445158946447</c:v>
                </c:pt>
                <c:pt idx="8">
                  <c:v>21.146182623664931</c:v>
                </c:pt>
                <c:pt idx="9">
                  <c:v>19.41771999687365</c:v>
                </c:pt>
                <c:pt idx="10">
                  <c:v>18.846119390607271</c:v>
                </c:pt>
                <c:pt idx="11">
                  <c:v>20.966666074671956</c:v>
                </c:pt>
                <c:pt idx="12">
                  <c:v>20.662622488108898</c:v>
                </c:pt>
                <c:pt idx="13">
                  <c:v>20.380975176597513</c:v>
                </c:pt>
                <c:pt idx="14">
                  <c:v>20.085047413114449</c:v>
                </c:pt>
                <c:pt idx="15">
                  <c:v>19.640554394866253</c:v>
                </c:pt>
                <c:pt idx="16">
                  <c:v>19.107449724702928</c:v>
                </c:pt>
                <c:pt idx="17">
                  <c:v>18.520563877739452</c:v>
                </c:pt>
                <c:pt idx="18">
                  <c:v>18.149549867610578</c:v>
                </c:pt>
                <c:pt idx="19">
                  <c:v>17.802871944152955</c:v>
                </c:pt>
                <c:pt idx="20">
                  <c:v>17.531466974508142</c:v>
                </c:pt>
                <c:pt idx="21">
                  <c:v>17.100942474991477</c:v>
                </c:pt>
                <c:pt idx="22">
                  <c:v>16.401928449507388</c:v>
                </c:pt>
                <c:pt idx="23">
                  <c:v>15.829229885707534</c:v>
                </c:pt>
                <c:pt idx="24">
                  <c:v>15.153372794045927</c:v>
                </c:pt>
                <c:pt idx="25">
                  <c:v>14.559542879294234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9.0974465594770901</c:v>
                </c:pt>
                <c:pt idx="1">
                  <c:v>7.7088614212270139</c:v>
                </c:pt>
                <c:pt idx="2">
                  <c:v>9.4198254375792416</c:v>
                </c:pt>
                <c:pt idx="3">
                  <c:v>7.8574991395598452</c:v>
                </c:pt>
                <c:pt idx="4">
                  <c:v>9.165496073810095</c:v>
                </c:pt>
                <c:pt idx="5">
                  <c:v>9.4442391935058989</c:v>
                </c:pt>
                <c:pt idx="6">
                  <c:v>10.774897742716076</c:v>
                </c:pt>
                <c:pt idx="7">
                  <c:v>7.6141741329812103</c:v>
                </c:pt>
                <c:pt idx="8">
                  <c:v>8.2706237626028596</c:v>
                </c:pt>
                <c:pt idx="9">
                  <c:v>10.635115625741248</c:v>
                </c:pt>
                <c:pt idx="10">
                  <c:v>7.3544940081625176</c:v>
                </c:pt>
                <c:pt idx="11">
                  <c:v>7.1883089235259625</c:v>
                </c:pt>
                <c:pt idx="12">
                  <c:v>7.2983609709892532</c:v>
                </c:pt>
                <c:pt idx="13">
                  <c:v>7.4806994133958833</c:v>
                </c:pt>
                <c:pt idx="14">
                  <c:v>7.7010166146566306</c:v>
                </c:pt>
                <c:pt idx="15">
                  <c:v>7.8671618194145871</c:v>
                </c:pt>
                <c:pt idx="16">
                  <c:v>8.0179636352879644</c:v>
                </c:pt>
                <c:pt idx="17">
                  <c:v>8.1514290974887569</c:v>
                </c:pt>
                <c:pt idx="18">
                  <c:v>8.2898054923512863</c:v>
                </c:pt>
                <c:pt idx="19">
                  <c:v>8.4265237273242928</c:v>
                </c:pt>
                <c:pt idx="20">
                  <c:v>8.5772172617637281</c:v>
                </c:pt>
                <c:pt idx="21">
                  <c:v>8.732323258296546</c:v>
                </c:pt>
                <c:pt idx="22">
                  <c:v>8.8880042658338425</c:v>
                </c:pt>
                <c:pt idx="23">
                  <c:v>9.0438881986322759</c:v>
                </c:pt>
                <c:pt idx="24">
                  <c:v>9.20246334752105</c:v>
                </c:pt>
                <c:pt idx="25">
                  <c:v>9.3677221238986235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27.463446562434509</c:v>
                </c:pt>
                <c:pt idx="1">
                  <c:v>28.840422494339045</c:v>
                </c:pt>
                <c:pt idx="2">
                  <c:v>28.82596855156627</c:v>
                </c:pt>
                <c:pt idx="3">
                  <c:v>28.108741981814159</c:v>
                </c:pt>
                <c:pt idx="4">
                  <c:v>30.229803717269451</c:v>
                </c:pt>
                <c:pt idx="5">
                  <c:v>32.090629976815443</c:v>
                </c:pt>
                <c:pt idx="6">
                  <c:v>31.810147455556844</c:v>
                </c:pt>
                <c:pt idx="7">
                  <c:v>29.990646205166332</c:v>
                </c:pt>
                <c:pt idx="8">
                  <c:v>30.51598374526931</c:v>
                </c:pt>
                <c:pt idx="9">
                  <c:v>31.14211213456494</c:v>
                </c:pt>
                <c:pt idx="10">
                  <c:v>28.137860203149184</c:v>
                </c:pt>
                <c:pt idx="11">
                  <c:v>28.553578694420267</c:v>
                </c:pt>
                <c:pt idx="12">
                  <c:v>28.669632129308951</c:v>
                </c:pt>
                <c:pt idx="13">
                  <c:v>28.925140921391243</c:v>
                </c:pt>
                <c:pt idx="14">
                  <c:v>29.150446990568128</c:v>
                </c:pt>
                <c:pt idx="15">
                  <c:v>29.169932711148288</c:v>
                </c:pt>
                <c:pt idx="16">
                  <c:v>29.162716682837868</c:v>
                </c:pt>
                <c:pt idx="17">
                  <c:v>29.139171084872348</c:v>
                </c:pt>
                <c:pt idx="18">
                  <c:v>29.118545363339589</c:v>
                </c:pt>
                <c:pt idx="19">
                  <c:v>29.081710771150949</c:v>
                </c:pt>
                <c:pt idx="20">
                  <c:v>29.050793482723275</c:v>
                </c:pt>
                <c:pt idx="21">
                  <c:v>29.023782162342467</c:v>
                </c:pt>
                <c:pt idx="22">
                  <c:v>29.008741223270011</c:v>
                </c:pt>
                <c:pt idx="23">
                  <c:v>28.981661069567465</c:v>
                </c:pt>
                <c:pt idx="24">
                  <c:v>28.950020555424391</c:v>
                </c:pt>
                <c:pt idx="25">
                  <c:v>28.912413363582704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29.920824733995577</c:v>
                </c:pt>
                <c:pt idx="1">
                  <c:v>28.502302560934208</c:v>
                </c:pt>
                <c:pt idx="2">
                  <c:v>25.974689423606332</c:v>
                </c:pt>
                <c:pt idx="3">
                  <c:v>26.37170727028688</c:v>
                </c:pt>
                <c:pt idx="4">
                  <c:v>26.903802459866501</c:v>
                </c:pt>
                <c:pt idx="5">
                  <c:v>28.481405179792567</c:v>
                </c:pt>
                <c:pt idx="6">
                  <c:v>26.078322458028516</c:v>
                </c:pt>
                <c:pt idx="7">
                  <c:v>28.592680304210599</c:v>
                </c:pt>
                <c:pt idx="8">
                  <c:v>27.078260674857663</c:v>
                </c:pt>
                <c:pt idx="9">
                  <c:v>25.458724496182128</c:v>
                </c:pt>
                <c:pt idx="10">
                  <c:v>26.457347182741373</c:v>
                </c:pt>
                <c:pt idx="11">
                  <c:v>28.420777630420261</c:v>
                </c:pt>
                <c:pt idx="12">
                  <c:v>28.346914927781278</c:v>
                </c:pt>
                <c:pt idx="13">
                  <c:v>28.693159063725098</c:v>
                </c:pt>
                <c:pt idx="14">
                  <c:v>28.876013841272773</c:v>
                </c:pt>
                <c:pt idx="15">
                  <c:v>28.727045235177712</c:v>
                </c:pt>
                <c:pt idx="16">
                  <c:v>28.543242664966726</c:v>
                </c:pt>
                <c:pt idx="17">
                  <c:v>28.350889616603816</c:v>
                </c:pt>
                <c:pt idx="18">
                  <c:v>28.17136744019572</c:v>
                </c:pt>
                <c:pt idx="19">
                  <c:v>28.002895570237953</c:v>
                </c:pt>
                <c:pt idx="20">
                  <c:v>27.847111461262823</c:v>
                </c:pt>
                <c:pt idx="21">
                  <c:v>27.688218398127955</c:v>
                </c:pt>
                <c:pt idx="22">
                  <c:v>27.523058062682924</c:v>
                </c:pt>
                <c:pt idx="23">
                  <c:v>27.348703136610602</c:v>
                </c:pt>
                <c:pt idx="24">
                  <c:v>27.161456284457635</c:v>
                </c:pt>
                <c:pt idx="25">
                  <c:v>26.972649110972775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16.156502227238768</c:v>
                </c:pt>
                <c:pt idx="1">
                  <c:v>16.359707524962513</c:v>
                </c:pt>
                <c:pt idx="2">
                  <c:v>18.284742308768767</c:v>
                </c:pt>
                <c:pt idx="3">
                  <c:v>17.634273869057644</c:v>
                </c:pt>
                <c:pt idx="4">
                  <c:v>18.619123318500343</c:v>
                </c:pt>
                <c:pt idx="5">
                  <c:v>19.215890996511668</c:v>
                </c:pt>
                <c:pt idx="6">
                  <c:v>19.39688078878514</c:v>
                </c:pt>
                <c:pt idx="7">
                  <c:v>19.506162559598835</c:v>
                </c:pt>
                <c:pt idx="8">
                  <c:v>17.654255201741812</c:v>
                </c:pt>
                <c:pt idx="9">
                  <c:v>16.426877110705369</c:v>
                </c:pt>
                <c:pt idx="10">
                  <c:v>16.120242365638738</c:v>
                </c:pt>
                <c:pt idx="11">
                  <c:v>16.018199035466164</c:v>
                </c:pt>
                <c:pt idx="12">
                  <c:v>16.054900212085371</c:v>
                </c:pt>
                <c:pt idx="13">
                  <c:v>16.15073453540877</c:v>
                </c:pt>
                <c:pt idx="14">
                  <c:v>16.267783552700458</c:v>
                </c:pt>
                <c:pt idx="15">
                  <c:v>16.337078058055699</c:v>
                </c:pt>
                <c:pt idx="16">
                  <c:v>16.354883445212721</c:v>
                </c:pt>
                <c:pt idx="17">
                  <c:v>16.358437162066842</c:v>
                </c:pt>
                <c:pt idx="18">
                  <c:v>16.378543493264811</c:v>
                </c:pt>
                <c:pt idx="19">
                  <c:v>16.440097178377002</c:v>
                </c:pt>
                <c:pt idx="20">
                  <c:v>16.50666858618164</c:v>
                </c:pt>
                <c:pt idx="21">
                  <c:v>16.56387936173023</c:v>
                </c:pt>
                <c:pt idx="22">
                  <c:v>16.627338517288432</c:v>
                </c:pt>
                <c:pt idx="23">
                  <c:v>16.709946155975324</c:v>
                </c:pt>
                <c:pt idx="24">
                  <c:v>16.787867641894103</c:v>
                </c:pt>
                <c:pt idx="25">
                  <c:v>16.843676994791462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52.590600269333422</c:v>
                </c:pt>
                <c:pt idx="1">
                  <c:v>51.928990206969942</c:v>
                </c:pt>
                <c:pt idx="2">
                  <c:v>54.627073364083692</c:v>
                </c:pt>
                <c:pt idx="3">
                  <c:v>53.757516839583523</c:v>
                </c:pt>
                <c:pt idx="4">
                  <c:v>57.331950328624536</c:v>
                </c:pt>
                <c:pt idx="5">
                  <c:v>58.91175666095134</c:v>
                </c:pt>
                <c:pt idx="6">
                  <c:v>63.65990068131579</c:v>
                </c:pt>
                <c:pt idx="7">
                  <c:v>63.202949495874989</c:v>
                </c:pt>
                <c:pt idx="8">
                  <c:v>61.443250224010079</c:v>
                </c:pt>
                <c:pt idx="9">
                  <c:v>64.103860719411259</c:v>
                </c:pt>
                <c:pt idx="10">
                  <c:v>61.90519641831672</c:v>
                </c:pt>
                <c:pt idx="11">
                  <c:v>64.345123129714182</c:v>
                </c:pt>
                <c:pt idx="12">
                  <c:v>64.970037436693389</c:v>
                </c:pt>
                <c:pt idx="13">
                  <c:v>65.821990629770639</c:v>
                </c:pt>
                <c:pt idx="14">
                  <c:v>66.807041752532513</c:v>
                </c:pt>
                <c:pt idx="15">
                  <c:v>67.698578644945528</c:v>
                </c:pt>
                <c:pt idx="16">
                  <c:v>68.580056356497522</c:v>
                </c:pt>
                <c:pt idx="17">
                  <c:v>69.459307459122641</c:v>
                </c:pt>
                <c:pt idx="18">
                  <c:v>70.242428862113499</c:v>
                </c:pt>
                <c:pt idx="19">
                  <c:v>71.054156633057815</c:v>
                </c:pt>
                <c:pt idx="20">
                  <c:v>71.88919274932887</c:v>
                </c:pt>
                <c:pt idx="21">
                  <c:v>72.74364065810839</c:v>
                </c:pt>
                <c:pt idx="22">
                  <c:v>73.670838958264156</c:v>
                </c:pt>
                <c:pt idx="23">
                  <c:v>74.6245943446485</c:v>
                </c:pt>
                <c:pt idx="24">
                  <c:v>75.617941819324656</c:v>
                </c:pt>
                <c:pt idx="25">
                  <c:v>76.657939722018085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17.711237986996274</c:v>
                </c:pt>
                <c:pt idx="1">
                  <c:v>17.950930066536635</c:v>
                </c:pt>
                <c:pt idx="2">
                  <c:v>19.026949513733729</c:v>
                </c:pt>
                <c:pt idx="3">
                  <c:v>16.839411824888856</c:v>
                </c:pt>
                <c:pt idx="4">
                  <c:v>16.58994900110234</c:v>
                </c:pt>
                <c:pt idx="5">
                  <c:v>17.753566283317454</c:v>
                </c:pt>
                <c:pt idx="6">
                  <c:v>19.105469129216978</c:v>
                </c:pt>
                <c:pt idx="7">
                  <c:v>18.818627595247953</c:v>
                </c:pt>
                <c:pt idx="8">
                  <c:v>18.291740040921464</c:v>
                </c:pt>
                <c:pt idx="9">
                  <c:v>19.74181123484183</c:v>
                </c:pt>
                <c:pt idx="10">
                  <c:v>19.798938786560015</c:v>
                </c:pt>
                <c:pt idx="11">
                  <c:v>19.862374527686054</c:v>
                </c:pt>
                <c:pt idx="12">
                  <c:v>19.960024954613537</c:v>
                </c:pt>
                <c:pt idx="13">
                  <c:v>20.068496052291394</c:v>
                </c:pt>
                <c:pt idx="14">
                  <c:v>20.205100630797865</c:v>
                </c:pt>
                <c:pt idx="15">
                  <c:v>20.267757380193277</c:v>
                </c:pt>
                <c:pt idx="16">
                  <c:v>20.310940883898649</c:v>
                </c:pt>
                <c:pt idx="17">
                  <c:v>20.344012605758415</c:v>
                </c:pt>
                <c:pt idx="18">
                  <c:v>20.369367550906542</c:v>
                </c:pt>
                <c:pt idx="19">
                  <c:v>20.400041900042172</c:v>
                </c:pt>
                <c:pt idx="20">
                  <c:v>20.435429315938588</c:v>
                </c:pt>
                <c:pt idx="21">
                  <c:v>20.478804317211477</c:v>
                </c:pt>
                <c:pt idx="22">
                  <c:v>20.527534885341549</c:v>
                </c:pt>
                <c:pt idx="23">
                  <c:v>20.557196588699419</c:v>
                </c:pt>
                <c:pt idx="24">
                  <c:v>20.580379221578895</c:v>
                </c:pt>
                <c:pt idx="25">
                  <c:v>20.612785762067617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1.2427772506545494</c:v>
                </c:pt>
                <c:pt idx="1">
                  <c:v>0.92814307716303313</c:v>
                </c:pt>
                <c:pt idx="2">
                  <c:v>0.87528471434679456</c:v>
                </c:pt>
                <c:pt idx="3">
                  <c:v>0.79297853083317305</c:v>
                </c:pt>
                <c:pt idx="4">
                  <c:v>0.88706147398120661</c:v>
                </c:pt>
                <c:pt idx="5">
                  <c:v>0.86574197004790432</c:v>
                </c:pt>
                <c:pt idx="6">
                  <c:v>0.7384204576220692</c:v>
                </c:pt>
                <c:pt idx="7">
                  <c:v>0.74729853383383238</c:v>
                </c:pt>
                <c:pt idx="8">
                  <c:v>0.79832614789338963</c:v>
                </c:pt>
                <c:pt idx="9">
                  <c:v>0.71795278091232495</c:v>
                </c:pt>
                <c:pt idx="10">
                  <c:v>0.9237713487587621</c:v>
                </c:pt>
                <c:pt idx="11">
                  <c:v>0.72926771742612539</c:v>
                </c:pt>
                <c:pt idx="12">
                  <c:v>0.73708141938224836</c:v>
                </c:pt>
                <c:pt idx="13">
                  <c:v>0.74593001525198777</c:v>
                </c:pt>
                <c:pt idx="14">
                  <c:v>0.75620469775778576</c:v>
                </c:pt>
                <c:pt idx="15">
                  <c:v>0.76469037617718771</c:v>
                </c:pt>
                <c:pt idx="16">
                  <c:v>0.77113553420181935</c:v>
                </c:pt>
                <c:pt idx="17">
                  <c:v>0.77717168356762867</c:v>
                </c:pt>
                <c:pt idx="18">
                  <c:v>0.78152881290966747</c:v>
                </c:pt>
                <c:pt idx="19">
                  <c:v>0.78888284236639872</c:v>
                </c:pt>
                <c:pt idx="20">
                  <c:v>0.79393373071400264</c:v>
                </c:pt>
                <c:pt idx="21">
                  <c:v>0.79955517788210284</c:v>
                </c:pt>
                <c:pt idx="22">
                  <c:v>0.80355618668124829</c:v>
                </c:pt>
                <c:pt idx="23">
                  <c:v>0.81086776043435649</c:v>
                </c:pt>
                <c:pt idx="24">
                  <c:v>0.81458120368537368</c:v>
                </c:pt>
                <c:pt idx="25">
                  <c:v>0.82158862317642545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58.047506055932452</c:v>
                </c:pt>
                <c:pt idx="1">
                  <c:v>62.268949126191991</c:v>
                </c:pt>
                <c:pt idx="2">
                  <c:v>62.784337347909279</c:v>
                </c:pt>
                <c:pt idx="3">
                  <c:v>60.101526718805559</c:v>
                </c:pt>
                <c:pt idx="4">
                  <c:v>59.508875352915723</c:v>
                </c:pt>
                <c:pt idx="5">
                  <c:v>61.214582402947343</c:v>
                </c:pt>
                <c:pt idx="6">
                  <c:v>58.996198658867328</c:v>
                </c:pt>
                <c:pt idx="7">
                  <c:v>57.266690961141613</c:v>
                </c:pt>
                <c:pt idx="8">
                  <c:v>58.874090446884395</c:v>
                </c:pt>
                <c:pt idx="9">
                  <c:v>54.295736669800924</c:v>
                </c:pt>
                <c:pt idx="10">
                  <c:v>53.701280590550837</c:v>
                </c:pt>
                <c:pt idx="11">
                  <c:v>50.459391606056016</c:v>
                </c:pt>
                <c:pt idx="12">
                  <c:v>50.362283660907359</c:v>
                </c:pt>
                <c:pt idx="13">
                  <c:v>50.299353861994497</c:v>
                </c:pt>
                <c:pt idx="14">
                  <c:v>50.291794652910006</c:v>
                </c:pt>
                <c:pt idx="15">
                  <c:v>50.143576730574182</c:v>
                </c:pt>
                <c:pt idx="16">
                  <c:v>49.938071907096699</c:v>
                </c:pt>
                <c:pt idx="17">
                  <c:v>49.667028498656457</c:v>
                </c:pt>
                <c:pt idx="18">
                  <c:v>49.385818591676681</c:v>
                </c:pt>
                <c:pt idx="19">
                  <c:v>49.103808249428326</c:v>
                </c:pt>
                <c:pt idx="20">
                  <c:v>48.877889658849561</c:v>
                </c:pt>
                <c:pt idx="21">
                  <c:v>48.595022020082858</c:v>
                </c:pt>
                <c:pt idx="22">
                  <c:v>48.375159182316978</c:v>
                </c:pt>
                <c:pt idx="23">
                  <c:v>48.118415575748571</c:v>
                </c:pt>
                <c:pt idx="24">
                  <c:v>47.839610086466088</c:v>
                </c:pt>
                <c:pt idx="25">
                  <c:v>47.57229663919437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11.388941106080727</c:v>
                </c:pt>
                <c:pt idx="1">
                  <c:v>11.001005088931603</c:v>
                </c:pt>
                <c:pt idx="2">
                  <c:v>11.432997382405036</c:v>
                </c:pt>
                <c:pt idx="3">
                  <c:v>11.079320015252629</c:v>
                </c:pt>
                <c:pt idx="4">
                  <c:v>10.5892288555135</c:v>
                </c:pt>
                <c:pt idx="5">
                  <c:v>12.051077221327551</c:v>
                </c:pt>
                <c:pt idx="6">
                  <c:v>11.804081959062231</c:v>
                </c:pt>
                <c:pt idx="7">
                  <c:v>12.842396176798431</c:v>
                </c:pt>
                <c:pt idx="8">
                  <c:v>13.422727730946612</c:v>
                </c:pt>
                <c:pt idx="9">
                  <c:v>13.003213088001202</c:v>
                </c:pt>
                <c:pt idx="10">
                  <c:v>13.315287492912315</c:v>
                </c:pt>
                <c:pt idx="11">
                  <c:v>15.969055293297343</c:v>
                </c:pt>
                <c:pt idx="12">
                  <c:v>16.20703675335421</c:v>
                </c:pt>
                <c:pt idx="13">
                  <c:v>16.503607089253567</c:v>
                </c:pt>
                <c:pt idx="14">
                  <c:v>16.814237928187303</c:v>
                </c:pt>
                <c:pt idx="15">
                  <c:v>17.070541570805418</c:v>
                </c:pt>
                <c:pt idx="16">
                  <c:v>17.314510027202697</c:v>
                </c:pt>
                <c:pt idx="17">
                  <c:v>17.549097730673246</c:v>
                </c:pt>
                <c:pt idx="18">
                  <c:v>17.788145405412589</c:v>
                </c:pt>
                <c:pt idx="19">
                  <c:v>18.032217821754493</c:v>
                </c:pt>
                <c:pt idx="20">
                  <c:v>18.277431077855372</c:v>
                </c:pt>
                <c:pt idx="21">
                  <c:v>18.528447934000479</c:v>
                </c:pt>
                <c:pt idx="22">
                  <c:v>18.781609446308856</c:v>
                </c:pt>
                <c:pt idx="23">
                  <c:v>19.037795195124367</c:v>
                </c:pt>
                <c:pt idx="24">
                  <c:v>19.305912197955799</c:v>
                </c:pt>
                <c:pt idx="25">
                  <c:v>19.571265893450899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18.651892825939406</c:v>
                </c:pt>
                <c:pt idx="1">
                  <c:v>18.450130246542383</c:v>
                </c:pt>
                <c:pt idx="2">
                  <c:v>18.949747030285401</c:v>
                </c:pt>
                <c:pt idx="3">
                  <c:v>18.75543804258259</c:v>
                </c:pt>
                <c:pt idx="4">
                  <c:v>19.574614923307806</c:v>
                </c:pt>
                <c:pt idx="5">
                  <c:v>20.113900018275949</c:v>
                </c:pt>
                <c:pt idx="6">
                  <c:v>19.543194275354708</c:v>
                </c:pt>
                <c:pt idx="7">
                  <c:v>20.935011036411613</c:v>
                </c:pt>
                <c:pt idx="8">
                  <c:v>20.903454702744288</c:v>
                </c:pt>
                <c:pt idx="9">
                  <c:v>19.222155065480031</c:v>
                </c:pt>
                <c:pt idx="10">
                  <c:v>17.370298459108287</c:v>
                </c:pt>
                <c:pt idx="11">
                  <c:v>21.060881347172515</c:v>
                </c:pt>
                <c:pt idx="12">
                  <c:v>21.221809466423153</c:v>
                </c:pt>
                <c:pt idx="13">
                  <c:v>21.536422543272025</c:v>
                </c:pt>
                <c:pt idx="14">
                  <c:v>21.824190588454808</c:v>
                </c:pt>
                <c:pt idx="15">
                  <c:v>21.971664081919268</c:v>
                </c:pt>
                <c:pt idx="16">
                  <c:v>22.050484589498499</c:v>
                </c:pt>
                <c:pt idx="17">
                  <c:v>22.113120502645206</c:v>
                </c:pt>
                <c:pt idx="18">
                  <c:v>22.173412181149896</c:v>
                </c:pt>
                <c:pt idx="19">
                  <c:v>22.217650353348958</c:v>
                </c:pt>
                <c:pt idx="20">
                  <c:v>22.255673635173824</c:v>
                </c:pt>
                <c:pt idx="21">
                  <c:v>22.29516920945408</c:v>
                </c:pt>
                <c:pt idx="22">
                  <c:v>22.324674096422303</c:v>
                </c:pt>
                <c:pt idx="23">
                  <c:v>22.345636582821882</c:v>
                </c:pt>
                <c:pt idx="24">
                  <c:v>22.328793900349105</c:v>
                </c:pt>
                <c:pt idx="25">
                  <c:v>22.312057188650932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31.178599198407721</c:v>
                </c:pt>
                <c:pt idx="1">
                  <c:v>32.392033409867494</c:v>
                </c:pt>
                <c:pt idx="2">
                  <c:v>31.522477793825995</c:v>
                </c:pt>
                <c:pt idx="3">
                  <c:v>31.751134606343523</c:v>
                </c:pt>
                <c:pt idx="4">
                  <c:v>31.609133225252137</c:v>
                </c:pt>
                <c:pt idx="5">
                  <c:v>32.514224689470602</c:v>
                </c:pt>
                <c:pt idx="6">
                  <c:v>36.342401174786197</c:v>
                </c:pt>
                <c:pt idx="7">
                  <c:v>33.644580555856365</c:v>
                </c:pt>
                <c:pt idx="8">
                  <c:v>37.346064907261997</c:v>
                </c:pt>
                <c:pt idx="9">
                  <c:v>37.414936408755224</c:v>
                </c:pt>
                <c:pt idx="10">
                  <c:v>33.256017604503633</c:v>
                </c:pt>
                <c:pt idx="11">
                  <c:v>36.156577492021476</c:v>
                </c:pt>
                <c:pt idx="12">
                  <c:v>36.483128618589681</c:v>
                </c:pt>
                <c:pt idx="13">
                  <c:v>36.838363410157179</c:v>
                </c:pt>
                <c:pt idx="14">
                  <c:v>37.17632839732952</c:v>
                </c:pt>
                <c:pt idx="15">
                  <c:v>37.342903282044375</c:v>
                </c:pt>
                <c:pt idx="16">
                  <c:v>37.466590397693714</c:v>
                </c:pt>
                <c:pt idx="17">
                  <c:v>37.577497330048615</c:v>
                </c:pt>
                <c:pt idx="18">
                  <c:v>37.714339548738586</c:v>
                </c:pt>
                <c:pt idx="19">
                  <c:v>37.836115628187095</c:v>
                </c:pt>
                <c:pt idx="20">
                  <c:v>37.958490040048957</c:v>
                </c:pt>
                <c:pt idx="21">
                  <c:v>38.093512046386856</c:v>
                </c:pt>
                <c:pt idx="22">
                  <c:v>38.221755197621732</c:v>
                </c:pt>
                <c:pt idx="23">
                  <c:v>38.353916003502533</c:v>
                </c:pt>
                <c:pt idx="24">
                  <c:v>38.48924457847837</c:v>
                </c:pt>
                <c:pt idx="25">
                  <c:v>38.613491347282832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14.042468030026562</c:v>
                </c:pt>
                <c:pt idx="1">
                  <c:v>13.942028452322381</c:v>
                </c:pt>
                <c:pt idx="2">
                  <c:v>13.815248429322175</c:v>
                </c:pt>
                <c:pt idx="3">
                  <c:v>13.217216213545758</c:v>
                </c:pt>
                <c:pt idx="4">
                  <c:v>14.565831881046639</c:v>
                </c:pt>
                <c:pt idx="5">
                  <c:v>14.938290278550634</c:v>
                </c:pt>
                <c:pt idx="6">
                  <c:v>14.99785322575393</c:v>
                </c:pt>
                <c:pt idx="7">
                  <c:v>14.547867718635068</c:v>
                </c:pt>
                <c:pt idx="8">
                  <c:v>14.596521762823592</c:v>
                </c:pt>
                <c:pt idx="9">
                  <c:v>13.349687366127339</c:v>
                </c:pt>
                <c:pt idx="10">
                  <c:v>12.385454024959389</c:v>
                </c:pt>
                <c:pt idx="11">
                  <c:v>10.697364803136118</c:v>
                </c:pt>
                <c:pt idx="12">
                  <c:v>10.730328544025415</c:v>
                </c:pt>
                <c:pt idx="13">
                  <c:v>10.851434327518898</c:v>
                </c:pt>
                <c:pt idx="14">
                  <c:v>10.954779392915153</c:v>
                </c:pt>
                <c:pt idx="15">
                  <c:v>10.973276387433812</c:v>
                </c:pt>
                <c:pt idx="16">
                  <c:v>10.996147538964667</c:v>
                </c:pt>
                <c:pt idx="17">
                  <c:v>11.006884984279109</c:v>
                </c:pt>
                <c:pt idx="18">
                  <c:v>11.034195173987969</c:v>
                </c:pt>
                <c:pt idx="19">
                  <c:v>11.06445648895323</c:v>
                </c:pt>
                <c:pt idx="20">
                  <c:v>11.097776413759302</c:v>
                </c:pt>
                <c:pt idx="21">
                  <c:v>11.135368683604668</c:v>
                </c:pt>
                <c:pt idx="22">
                  <c:v>11.174980777559734</c:v>
                </c:pt>
                <c:pt idx="23">
                  <c:v>11.214302463490334</c:v>
                </c:pt>
                <c:pt idx="24">
                  <c:v>11.253755442532514</c:v>
                </c:pt>
                <c:pt idx="25">
                  <c:v>11.296168748561383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84.01939609306136</c:v>
                </c:pt>
                <c:pt idx="1">
                  <c:v>79.819293563463447</c:v>
                </c:pt>
                <c:pt idx="2">
                  <c:v>81.061423306093758</c:v>
                </c:pt>
                <c:pt idx="3">
                  <c:v>79.380320150557509</c:v>
                </c:pt>
                <c:pt idx="4">
                  <c:v>84.916958896849223</c:v>
                </c:pt>
                <c:pt idx="5">
                  <c:v>87.396519733461687</c:v>
                </c:pt>
                <c:pt idx="6">
                  <c:v>85.829896270624275</c:v>
                </c:pt>
                <c:pt idx="7">
                  <c:v>81.907859912152574</c:v>
                </c:pt>
                <c:pt idx="8">
                  <c:v>85.718000621374827</c:v>
                </c:pt>
                <c:pt idx="9">
                  <c:v>86.474777101260671</c:v>
                </c:pt>
                <c:pt idx="10">
                  <c:v>80.366373827141459</c:v>
                </c:pt>
                <c:pt idx="11">
                  <c:v>82.60658019014123</c:v>
                </c:pt>
                <c:pt idx="12">
                  <c:v>82.419358096769983</c:v>
                </c:pt>
                <c:pt idx="13">
                  <c:v>82.352329837282596</c:v>
                </c:pt>
                <c:pt idx="14">
                  <c:v>82.381234584138269</c:v>
                </c:pt>
                <c:pt idx="15">
                  <c:v>82.15527794216284</c:v>
                </c:pt>
                <c:pt idx="16">
                  <c:v>81.854494040967609</c:v>
                </c:pt>
                <c:pt idx="17">
                  <c:v>81.492549634513523</c:v>
                </c:pt>
                <c:pt idx="18">
                  <c:v>81.068877876460277</c:v>
                </c:pt>
                <c:pt idx="19">
                  <c:v>80.6497451936593</c:v>
                </c:pt>
                <c:pt idx="20">
                  <c:v>80.220404118961341</c:v>
                </c:pt>
                <c:pt idx="21">
                  <c:v>79.78200743618801</c:v>
                </c:pt>
                <c:pt idx="22">
                  <c:v>79.316661508430272</c:v>
                </c:pt>
                <c:pt idx="23">
                  <c:v>78.865017698778871</c:v>
                </c:pt>
                <c:pt idx="24">
                  <c:v>78.419114184456632</c:v>
                </c:pt>
                <c:pt idx="25">
                  <c:v>77.943696142798004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67.858563894428215</c:v>
                </c:pt>
                <c:pt idx="1">
                  <c:v>75.353158627416462</c:v>
                </c:pt>
                <c:pt idx="2">
                  <c:v>80.146890190718111</c:v>
                </c:pt>
                <c:pt idx="3">
                  <c:v>79.089117636359958</c:v>
                </c:pt>
                <c:pt idx="4">
                  <c:v>80.228528773519201</c:v>
                </c:pt>
                <c:pt idx="5">
                  <c:v>85.457060714170154</c:v>
                </c:pt>
                <c:pt idx="6">
                  <c:v>86.543114895973844</c:v>
                </c:pt>
                <c:pt idx="7">
                  <c:v>93.014684818309064</c:v>
                </c:pt>
                <c:pt idx="8">
                  <c:v>93.663204499311817</c:v>
                </c:pt>
                <c:pt idx="9">
                  <c:v>96.367772575088594</c:v>
                </c:pt>
                <c:pt idx="10">
                  <c:v>99.249711616707259</c:v>
                </c:pt>
                <c:pt idx="11">
                  <c:v>96.382582097059483</c:v>
                </c:pt>
                <c:pt idx="12">
                  <c:v>97.683088577024222</c:v>
                </c:pt>
                <c:pt idx="13">
                  <c:v>99.454743416417898</c:v>
                </c:pt>
                <c:pt idx="14">
                  <c:v>101.35101347468424</c:v>
                </c:pt>
                <c:pt idx="15">
                  <c:v>102.81692348311208</c:v>
                </c:pt>
                <c:pt idx="16">
                  <c:v>104.19629397721478</c:v>
                </c:pt>
                <c:pt idx="17">
                  <c:v>105.5249007111521</c:v>
                </c:pt>
                <c:pt idx="18">
                  <c:v>106.86097515981831</c:v>
                </c:pt>
                <c:pt idx="19">
                  <c:v>108.18331897291947</c:v>
                </c:pt>
                <c:pt idx="20">
                  <c:v>109.54179605704323</c:v>
                </c:pt>
                <c:pt idx="21">
                  <c:v>110.91691453075853</c:v>
                </c:pt>
                <c:pt idx="22">
                  <c:v>112.31128299891279</c:v>
                </c:pt>
                <c:pt idx="23">
                  <c:v>113.75663260069601</c:v>
                </c:pt>
                <c:pt idx="24">
                  <c:v>115.25230336325619</c:v>
                </c:pt>
                <c:pt idx="25">
                  <c:v>116.78148846447014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147.98456173811689</c:v>
                </c:pt>
                <c:pt idx="1">
                  <c:v>146.9586279071126</c:v>
                </c:pt>
                <c:pt idx="2">
                  <c:v>154.96566785014835</c:v>
                </c:pt>
                <c:pt idx="3">
                  <c:v>149.17533273256282</c:v>
                </c:pt>
                <c:pt idx="4">
                  <c:v>154.46215310571867</c:v>
                </c:pt>
                <c:pt idx="5">
                  <c:v>155.58731462293665</c:v>
                </c:pt>
                <c:pt idx="6">
                  <c:v>164.704653777326</c:v>
                </c:pt>
                <c:pt idx="7">
                  <c:v>167.20597061071106</c:v>
                </c:pt>
                <c:pt idx="8">
                  <c:v>171.83080183509151</c:v>
                </c:pt>
                <c:pt idx="9">
                  <c:v>179.88937770098508</c:v>
                </c:pt>
                <c:pt idx="10">
                  <c:v>187.9737423140179</c:v>
                </c:pt>
                <c:pt idx="11">
                  <c:v>192.78309424010064</c:v>
                </c:pt>
                <c:pt idx="12">
                  <c:v>194.51380684324158</c:v>
                </c:pt>
                <c:pt idx="13">
                  <c:v>197.33254888745915</c:v>
                </c:pt>
                <c:pt idx="14">
                  <c:v>200.46124742950738</c:v>
                </c:pt>
                <c:pt idx="15">
                  <c:v>203.056191394579</c:v>
                </c:pt>
                <c:pt idx="16">
                  <c:v>205.57099211743196</c:v>
                </c:pt>
                <c:pt idx="17">
                  <c:v>208.07000966603513</c:v>
                </c:pt>
                <c:pt idx="18">
                  <c:v>210.59109200076949</c:v>
                </c:pt>
                <c:pt idx="19">
                  <c:v>212.97504096531429</c:v>
                </c:pt>
                <c:pt idx="20">
                  <c:v>215.42210213037566</c:v>
                </c:pt>
                <c:pt idx="21">
                  <c:v>217.92861469289852</c:v>
                </c:pt>
                <c:pt idx="22">
                  <c:v>220.58762535661623</c:v>
                </c:pt>
                <c:pt idx="23">
                  <c:v>223.16130554876821</c:v>
                </c:pt>
                <c:pt idx="24">
                  <c:v>225.83361040453991</c:v>
                </c:pt>
                <c:pt idx="25">
                  <c:v>228.4782752799232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89.214024852364901</c:v>
                </c:pt>
                <c:pt idx="1">
                  <c:v>90.747451032263129</c:v>
                </c:pt>
                <c:pt idx="2">
                  <c:v>97.438185380657529</c:v>
                </c:pt>
                <c:pt idx="3">
                  <c:v>92.823279638902278</c:v>
                </c:pt>
                <c:pt idx="4">
                  <c:v>96.567867683435878</c:v>
                </c:pt>
                <c:pt idx="5">
                  <c:v>98.927681539508498</c:v>
                </c:pt>
                <c:pt idx="6">
                  <c:v>104.05131704614435</c:v>
                </c:pt>
                <c:pt idx="7">
                  <c:v>106.16320728339588</c:v>
                </c:pt>
                <c:pt idx="8">
                  <c:v>106.01363337534102</c:v>
                </c:pt>
                <c:pt idx="9">
                  <c:v>105.9075120805287</c:v>
                </c:pt>
                <c:pt idx="10">
                  <c:v>114.04692823489304</c:v>
                </c:pt>
                <c:pt idx="11">
                  <c:v>107.79560438784918</c:v>
                </c:pt>
                <c:pt idx="12">
                  <c:v>108.33687335255057</c:v>
                </c:pt>
                <c:pt idx="13">
                  <c:v>109.47999447211504</c:v>
                </c:pt>
                <c:pt idx="14">
                  <c:v>110.91143067384513</c:v>
                </c:pt>
                <c:pt idx="15">
                  <c:v>112.01952122406874</c:v>
                </c:pt>
                <c:pt idx="16">
                  <c:v>113.03309987162621</c:v>
                </c:pt>
                <c:pt idx="17">
                  <c:v>114.00097457983566</c:v>
                </c:pt>
                <c:pt idx="18">
                  <c:v>114.912455272307</c:v>
                </c:pt>
                <c:pt idx="19">
                  <c:v>115.85860202329705</c:v>
                </c:pt>
                <c:pt idx="20">
                  <c:v>116.83284481989119</c:v>
                </c:pt>
                <c:pt idx="21">
                  <c:v>117.91850835817532</c:v>
                </c:pt>
                <c:pt idx="22">
                  <c:v>119.06185519570579</c:v>
                </c:pt>
                <c:pt idx="23">
                  <c:v>120.18995830410384</c:v>
                </c:pt>
                <c:pt idx="24">
                  <c:v>121.33204384457061</c:v>
                </c:pt>
                <c:pt idx="25">
                  <c:v>122.50160472153671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91.09921061551114</c:v>
                </c:pt>
                <c:pt idx="1">
                  <c:v>87.324965193756199</c:v>
                </c:pt>
                <c:pt idx="2">
                  <c:v>89.966491974950117</c:v>
                </c:pt>
                <c:pt idx="3">
                  <c:v>85.416184789063522</c:v>
                </c:pt>
                <c:pt idx="4">
                  <c:v>88.094620929286791</c:v>
                </c:pt>
                <c:pt idx="5">
                  <c:v>91.473118518408469</c:v>
                </c:pt>
                <c:pt idx="6">
                  <c:v>89.209250002865502</c:v>
                </c:pt>
                <c:pt idx="7">
                  <c:v>91.583192099674164</c:v>
                </c:pt>
                <c:pt idx="8">
                  <c:v>91.957060320922935</c:v>
                </c:pt>
                <c:pt idx="9">
                  <c:v>89.19837784161291</c:v>
                </c:pt>
                <c:pt idx="10">
                  <c:v>90.840055521878469</c:v>
                </c:pt>
                <c:pt idx="11">
                  <c:v>87.768238884507042</c:v>
                </c:pt>
                <c:pt idx="12">
                  <c:v>87.30933403626004</c:v>
                </c:pt>
                <c:pt idx="13">
                  <c:v>87.072051523294249</c:v>
                </c:pt>
                <c:pt idx="14">
                  <c:v>86.872134797742575</c:v>
                </c:pt>
                <c:pt idx="15">
                  <c:v>86.247879678187871</c:v>
                </c:pt>
                <c:pt idx="16">
                  <c:v>85.438376329400171</c:v>
                </c:pt>
                <c:pt idx="17">
                  <c:v>84.508517652680098</c:v>
                </c:pt>
                <c:pt idx="18">
                  <c:v>83.770101774598302</c:v>
                </c:pt>
                <c:pt idx="19">
                  <c:v>83.042735680581558</c:v>
                </c:pt>
                <c:pt idx="20">
                  <c:v>82.413245460128621</c:v>
                </c:pt>
                <c:pt idx="21">
                  <c:v>81.605231754751344</c:v>
                </c:pt>
                <c:pt idx="22">
                  <c:v>80.502324140743156</c:v>
                </c:pt>
                <c:pt idx="23">
                  <c:v>79.542162772397262</c:v>
                </c:pt>
                <c:pt idx="24">
                  <c:v>78.467901923508563</c:v>
                </c:pt>
                <c:pt idx="25">
                  <c:v>77.40787987362387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82.638220083145939</c:v>
                </c:pt>
                <c:pt idx="1">
                  <c:v>81.411294001462778</c:v>
                </c:pt>
                <c:pt idx="2">
                  <c:v>82.505225721520617</c:v>
                </c:pt>
                <c:pt idx="3">
                  <c:v>79.972222260718524</c:v>
                </c:pt>
                <c:pt idx="4">
                  <c:v>84.918225569446392</c:v>
                </c:pt>
                <c:pt idx="5">
                  <c:v>89.232165346625578</c:v>
                </c:pt>
                <c:pt idx="6">
                  <c:v>88.060248445086572</c:v>
                </c:pt>
                <c:pt idx="7">
                  <c:v>85.703663201956971</c:v>
                </c:pt>
                <c:pt idx="8">
                  <c:v>83.519123384471641</c:v>
                </c:pt>
                <c:pt idx="9">
                  <c:v>83.662829367193694</c:v>
                </c:pt>
                <c:pt idx="10">
                  <c:v>78.06994375969181</c:v>
                </c:pt>
                <c:pt idx="11">
                  <c:v>80.180864283832662</c:v>
                </c:pt>
                <c:pt idx="12">
                  <c:v>80.369808240164858</c:v>
                </c:pt>
                <c:pt idx="13">
                  <c:v>81.249733933921007</c:v>
                </c:pt>
                <c:pt idx="14">
                  <c:v>81.995260999197995</c:v>
                </c:pt>
                <c:pt idx="15">
                  <c:v>82.10121782379629</c:v>
                </c:pt>
                <c:pt idx="16">
                  <c:v>82.078806428305285</c:v>
                </c:pt>
                <c:pt idx="17">
                  <c:v>81.999926961031775</c:v>
                </c:pt>
                <c:pt idx="18">
                  <c:v>81.958261789151408</c:v>
                </c:pt>
                <c:pt idx="19">
                  <c:v>81.951227247090188</c:v>
                </c:pt>
                <c:pt idx="20">
                  <c:v>81.981790791931473</c:v>
                </c:pt>
                <c:pt idx="21">
                  <c:v>82.008203180497205</c:v>
                </c:pt>
                <c:pt idx="22">
                  <c:v>82.047142069075207</c:v>
                </c:pt>
                <c:pt idx="23">
                  <c:v>82.084198560785666</c:v>
                </c:pt>
                <c:pt idx="24">
                  <c:v>82.101807829297172</c:v>
                </c:pt>
                <c:pt idx="25">
                  <c:v>82.096461593245564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71.544615506984243</c:v>
                </c:pt>
                <c:pt idx="1">
                  <c:v>70.808063350669599</c:v>
                </c:pt>
                <c:pt idx="2">
                  <c:v>74.529307592164216</c:v>
                </c:pt>
                <c:pt idx="3">
                  <c:v>71.389907195305554</c:v>
                </c:pt>
                <c:pt idx="4">
                  <c:v>74.808960803708075</c:v>
                </c:pt>
                <c:pt idx="5">
                  <c:v>77.531064914316701</c:v>
                </c:pt>
                <c:pt idx="6">
                  <c:v>83.503790268154845</c:v>
                </c:pt>
                <c:pt idx="7">
                  <c:v>82.768875624956763</c:v>
                </c:pt>
                <c:pt idx="8">
                  <c:v>80.533316412824931</c:v>
                </c:pt>
                <c:pt idx="9">
                  <c:v>84.563624735165419</c:v>
                </c:pt>
                <c:pt idx="10">
                  <c:v>82.627906553635498</c:v>
                </c:pt>
                <c:pt idx="11">
                  <c:v>84.936765374826365</c:v>
                </c:pt>
                <c:pt idx="12">
                  <c:v>85.667143810689183</c:v>
                </c:pt>
                <c:pt idx="13">
                  <c:v>86.636416697314019</c:v>
                </c:pt>
                <c:pt idx="14">
                  <c:v>87.768347081088152</c:v>
                </c:pt>
                <c:pt idx="15">
                  <c:v>88.731026401315987</c:v>
                </c:pt>
                <c:pt idx="16">
                  <c:v>89.662132774597993</c:v>
                </c:pt>
                <c:pt idx="17">
                  <c:v>90.580491748448694</c:v>
                </c:pt>
                <c:pt idx="18">
                  <c:v>91.393325225929715</c:v>
                </c:pt>
                <c:pt idx="19">
                  <c:v>92.243081375466389</c:v>
                </c:pt>
                <c:pt idx="20">
                  <c:v>93.118555795981464</c:v>
                </c:pt>
                <c:pt idx="21">
                  <c:v>94.022000153201958</c:v>
                </c:pt>
                <c:pt idx="22">
                  <c:v>95.001930030286957</c:v>
                </c:pt>
                <c:pt idx="23">
                  <c:v>95.992658693782275</c:v>
                </c:pt>
                <c:pt idx="24">
                  <c:v>97.012902244588929</c:v>
                </c:pt>
                <c:pt idx="25">
                  <c:v>98.092314107262126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69.436447162013181</c:v>
                </c:pt>
                <c:pt idx="1">
                  <c:v>73.26995421512359</c:v>
                </c:pt>
                <c:pt idx="2">
                  <c:v>74.21733473031432</c:v>
                </c:pt>
                <c:pt idx="3">
                  <c:v>71.180846734058193</c:v>
                </c:pt>
                <c:pt idx="4">
                  <c:v>70.09810420842922</c:v>
                </c:pt>
                <c:pt idx="5">
                  <c:v>73.265659624274889</c:v>
                </c:pt>
                <c:pt idx="6">
                  <c:v>70.800280617929559</c:v>
                </c:pt>
                <c:pt idx="7">
                  <c:v>70.109087137940037</c:v>
                </c:pt>
                <c:pt idx="8">
                  <c:v>72.296818177831</c:v>
                </c:pt>
                <c:pt idx="9">
                  <c:v>67.29894975780212</c:v>
                </c:pt>
                <c:pt idx="10">
                  <c:v>67.016568083463156</c:v>
                </c:pt>
                <c:pt idx="11">
                  <c:v>66.428446899353361</c:v>
                </c:pt>
                <c:pt idx="12">
                  <c:v>66.569320414261568</c:v>
                </c:pt>
                <c:pt idx="13">
                  <c:v>66.802960951248068</c:v>
                </c:pt>
                <c:pt idx="14">
                  <c:v>67.10603258109731</c:v>
                </c:pt>
                <c:pt idx="15">
                  <c:v>67.2141183013796</c:v>
                </c:pt>
                <c:pt idx="16">
                  <c:v>67.2525819342994</c:v>
                </c:pt>
                <c:pt idx="17">
                  <c:v>67.216126229329703</c:v>
                </c:pt>
                <c:pt idx="18">
                  <c:v>67.173963997089274</c:v>
                </c:pt>
                <c:pt idx="19">
                  <c:v>67.136026071182812</c:v>
                </c:pt>
                <c:pt idx="20">
                  <c:v>67.155320736704937</c:v>
                </c:pt>
                <c:pt idx="21">
                  <c:v>67.123469954083333</c:v>
                </c:pt>
                <c:pt idx="22">
                  <c:v>67.156768628625827</c:v>
                </c:pt>
                <c:pt idx="23">
                  <c:v>67.156210770872946</c:v>
                </c:pt>
                <c:pt idx="24">
                  <c:v>67.145522284421887</c:v>
                </c:pt>
                <c:pt idx="25">
                  <c:v>67.143562532645262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49.830492024347123</c:v>
                </c:pt>
                <c:pt idx="1">
                  <c:v>50.84216365640988</c:v>
                </c:pt>
                <c:pt idx="2">
                  <c:v>50.472224824111393</c:v>
                </c:pt>
                <c:pt idx="3">
                  <c:v>50.50657264892611</c:v>
                </c:pt>
                <c:pt idx="4">
                  <c:v>51.183748148559943</c:v>
                </c:pt>
                <c:pt idx="5">
                  <c:v>52.628124707746551</c:v>
                </c:pt>
                <c:pt idx="6">
                  <c:v>55.885595450140904</c:v>
                </c:pt>
                <c:pt idx="7">
                  <c:v>54.579591592267974</c:v>
                </c:pt>
                <c:pt idx="8">
                  <c:v>58.249519610006288</c:v>
                </c:pt>
                <c:pt idx="9">
                  <c:v>56.637091474235255</c:v>
                </c:pt>
                <c:pt idx="10">
                  <c:v>50.626316063611924</c:v>
                </c:pt>
                <c:pt idx="11">
                  <c:v>57.217458839193995</c:v>
                </c:pt>
                <c:pt idx="12">
                  <c:v>57.704938085012834</c:v>
                </c:pt>
                <c:pt idx="13">
                  <c:v>58.374785953429203</c:v>
                </c:pt>
                <c:pt idx="14">
                  <c:v>59.000518985784325</c:v>
                </c:pt>
                <c:pt idx="15">
                  <c:v>59.314567363963647</c:v>
                </c:pt>
                <c:pt idx="16">
                  <c:v>59.517074987192217</c:v>
                </c:pt>
                <c:pt idx="17">
                  <c:v>59.690617832693817</c:v>
                </c:pt>
                <c:pt idx="18">
                  <c:v>59.887751729888478</c:v>
                </c:pt>
                <c:pt idx="19">
                  <c:v>60.053765981536053</c:v>
                </c:pt>
                <c:pt idx="20">
                  <c:v>60.214163675222778</c:v>
                </c:pt>
                <c:pt idx="21">
                  <c:v>60.388681255840936</c:v>
                </c:pt>
                <c:pt idx="22">
                  <c:v>60.546429294044032</c:v>
                </c:pt>
                <c:pt idx="23">
                  <c:v>60.699552586324415</c:v>
                </c:pt>
                <c:pt idx="24">
                  <c:v>60.818038478827475</c:v>
                </c:pt>
                <c:pt idx="25">
                  <c:v>60.925548535933764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98.061864123087929</c:v>
                </c:pt>
                <c:pt idx="1">
                  <c:v>93.761322015785822</c:v>
                </c:pt>
                <c:pt idx="2">
                  <c:v>94.876671735415925</c:v>
                </c:pt>
                <c:pt idx="3">
                  <c:v>92.597536364103263</c:v>
                </c:pt>
                <c:pt idx="4">
                  <c:v>99.482790777895858</c:v>
                </c:pt>
                <c:pt idx="5">
                  <c:v>102.33481001201233</c:v>
                </c:pt>
                <c:pt idx="6">
                  <c:v>100.8277494963782</c:v>
                </c:pt>
                <c:pt idx="7">
                  <c:v>96.455727630787635</c:v>
                </c:pt>
                <c:pt idx="8">
                  <c:v>100.31452238419843</c:v>
                </c:pt>
                <c:pt idx="9">
                  <c:v>99.824464467388012</c:v>
                </c:pt>
                <c:pt idx="10">
                  <c:v>92.751827852100845</c:v>
                </c:pt>
                <c:pt idx="11">
                  <c:v>93.303944993277355</c:v>
                </c:pt>
                <c:pt idx="12">
                  <c:v>93.149686640795395</c:v>
                </c:pt>
                <c:pt idx="13">
                  <c:v>93.203764164801498</c:v>
                </c:pt>
                <c:pt idx="14">
                  <c:v>93.336013977053426</c:v>
                </c:pt>
                <c:pt idx="15">
                  <c:v>93.128554329596653</c:v>
                </c:pt>
                <c:pt idx="16">
                  <c:v>92.850641579932272</c:v>
                </c:pt>
                <c:pt idx="17">
                  <c:v>92.499434618792634</c:v>
                </c:pt>
                <c:pt idx="18">
                  <c:v>92.103073050448245</c:v>
                </c:pt>
                <c:pt idx="19">
                  <c:v>91.714201682612526</c:v>
                </c:pt>
                <c:pt idx="20">
                  <c:v>91.318180532720646</c:v>
                </c:pt>
                <c:pt idx="21">
                  <c:v>90.917376119792678</c:v>
                </c:pt>
                <c:pt idx="22">
                  <c:v>90.491642285990011</c:v>
                </c:pt>
                <c:pt idx="23">
                  <c:v>90.079320162269198</c:v>
                </c:pt>
                <c:pt idx="24">
                  <c:v>89.67286962698914</c:v>
                </c:pt>
                <c:pt idx="25">
                  <c:v>89.239864891359389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67.858563894428215</c:v>
                </c:pt>
                <c:pt idx="1">
                  <c:v>75.353158627416462</c:v>
                </c:pt>
                <c:pt idx="2">
                  <c:v>80.146890190718111</c:v>
                </c:pt>
                <c:pt idx="3">
                  <c:v>79.089117636359958</c:v>
                </c:pt>
                <c:pt idx="4">
                  <c:v>80.228528773519201</c:v>
                </c:pt>
                <c:pt idx="5">
                  <c:v>85.457060714170154</c:v>
                </c:pt>
                <c:pt idx="6">
                  <c:v>86.543114895973844</c:v>
                </c:pt>
                <c:pt idx="7">
                  <c:v>93.014684818309064</c:v>
                </c:pt>
                <c:pt idx="8">
                  <c:v>93.663204499311817</c:v>
                </c:pt>
                <c:pt idx="9">
                  <c:v>96.367772575088594</c:v>
                </c:pt>
                <c:pt idx="10">
                  <c:v>99.249711616707259</c:v>
                </c:pt>
                <c:pt idx="11">
                  <c:v>96.382582097059483</c:v>
                </c:pt>
                <c:pt idx="12">
                  <c:v>97.683088577024222</c:v>
                </c:pt>
                <c:pt idx="13">
                  <c:v>99.454743416417898</c:v>
                </c:pt>
                <c:pt idx="14">
                  <c:v>101.35101347468424</c:v>
                </c:pt>
                <c:pt idx="15">
                  <c:v>102.81692348311208</c:v>
                </c:pt>
                <c:pt idx="16">
                  <c:v>104.19629397721478</c:v>
                </c:pt>
                <c:pt idx="17">
                  <c:v>105.5249007111521</c:v>
                </c:pt>
                <c:pt idx="18">
                  <c:v>106.86097515981831</c:v>
                </c:pt>
                <c:pt idx="19">
                  <c:v>108.18331897291947</c:v>
                </c:pt>
                <c:pt idx="20">
                  <c:v>109.54179605704323</c:v>
                </c:pt>
                <c:pt idx="21">
                  <c:v>110.91691453075853</c:v>
                </c:pt>
                <c:pt idx="22">
                  <c:v>112.31128299891279</c:v>
                </c:pt>
                <c:pt idx="23">
                  <c:v>113.75663260069601</c:v>
                </c:pt>
                <c:pt idx="24">
                  <c:v>115.25230336325619</c:v>
                </c:pt>
                <c:pt idx="25">
                  <c:v>116.78148846447014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147.98456173811689</c:v>
                </c:pt>
                <c:pt idx="1">
                  <c:v>146.9586279071126</c:v>
                </c:pt>
                <c:pt idx="2">
                  <c:v>154.96566785014835</c:v>
                </c:pt>
                <c:pt idx="3">
                  <c:v>149.17533273256282</c:v>
                </c:pt>
                <c:pt idx="4">
                  <c:v>154.46215310571867</c:v>
                </c:pt>
                <c:pt idx="5">
                  <c:v>155.58731462293665</c:v>
                </c:pt>
                <c:pt idx="6">
                  <c:v>164.704653777326</c:v>
                </c:pt>
                <c:pt idx="7">
                  <c:v>167.20597061071106</c:v>
                </c:pt>
                <c:pt idx="8">
                  <c:v>171.83080183509151</c:v>
                </c:pt>
                <c:pt idx="9">
                  <c:v>179.88937770098508</c:v>
                </c:pt>
                <c:pt idx="10">
                  <c:v>187.9737423140179</c:v>
                </c:pt>
                <c:pt idx="11">
                  <c:v>192.78309424010064</c:v>
                </c:pt>
                <c:pt idx="12">
                  <c:v>194.51380684324158</c:v>
                </c:pt>
                <c:pt idx="13">
                  <c:v>197.33254888745915</c:v>
                </c:pt>
                <c:pt idx="14">
                  <c:v>200.46124742950738</c:v>
                </c:pt>
                <c:pt idx="15">
                  <c:v>203.056191394579</c:v>
                </c:pt>
                <c:pt idx="16">
                  <c:v>205.57099211743196</c:v>
                </c:pt>
                <c:pt idx="17">
                  <c:v>208.07000966603513</c:v>
                </c:pt>
                <c:pt idx="18">
                  <c:v>210.59109200076949</c:v>
                </c:pt>
                <c:pt idx="19">
                  <c:v>212.97504096531429</c:v>
                </c:pt>
                <c:pt idx="20">
                  <c:v>215.42210213037566</c:v>
                </c:pt>
                <c:pt idx="21">
                  <c:v>217.92861469289852</c:v>
                </c:pt>
                <c:pt idx="22">
                  <c:v>220.58762535661623</c:v>
                </c:pt>
                <c:pt idx="23">
                  <c:v>223.16130554876821</c:v>
                </c:pt>
                <c:pt idx="24">
                  <c:v>225.83361040453991</c:v>
                </c:pt>
                <c:pt idx="25">
                  <c:v>228.4782752799232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89.214024852364901</c:v>
                </c:pt>
                <c:pt idx="1">
                  <c:v>90.747451032263129</c:v>
                </c:pt>
                <c:pt idx="2">
                  <c:v>97.438185380657529</c:v>
                </c:pt>
                <c:pt idx="3">
                  <c:v>92.823279638902278</c:v>
                </c:pt>
                <c:pt idx="4">
                  <c:v>96.567867683435878</c:v>
                </c:pt>
                <c:pt idx="5">
                  <c:v>98.927681539508498</c:v>
                </c:pt>
                <c:pt idx="6">
                  <c:v>104.05131704614435</c:v>
                </c:pt>
                <c:pt idx="7">
                  <c:v>106.16320728339588</c:v>
                </c:pt>
                <c:pt idx="8">
                  <c:v>106.01363337534102</c:v>
                </c:pt>
                <c:pt idx="9">
                  <c:v>105.9075120805287</c:v>
                </c:pt>
                <c:pt idx="10">
                  <c:v>114.04692823489304</c:v>
                </c:pt>
                <c:pt idx="11">
                  <c:v>107.79560438784918</c:v>
                </c:pt>
                <c:pt idx="12">
                  <c:v>108.33687335255057</c:v>
                </c:pt>
                <c:pt idx="13">
                  <c:v>109.47999447211504</c:v>
                </c:pt>
                <c:pt idx="14">
                  <c:v>110.91143067384513</c:v>
                </c:pt>
                <c:pt idx="15">
                  <c:v>112.01952122406874</c:v>
                </c:pt>
                <c:pt idx="16">
                  <c:v>113.03309987162621</c:v>
                </c:pt>
                <c:pt idx="17">
                  <c:v>114.00097457983566</c:v>
                </c:pt>
                <c:pt idx="18">
                  <c:v>114.912455272307</c:v>
                </c:pt>
                <c:pt idx="19">
                  <c:v>115.85860202329705</c:v>
                </c:pt>
                <c:pt idx="20">
                  <c:v>116.83284481989119</c:v>
                </c:pt>
                <c:pt idx="21">
                  <c:v>117.91850835817532</c:v>
                </c:pt>
                <c:pt idx="22">
                  <c:v>119.06185519570579</c:v>
                </c:pt>
                <c:pt idx="23">
                  <c:v>120.18995830410384</c:v>
                </c:pt>
                <c:pt idx="24">
                  <c:v>121.33204384457061</c:v>
                </c:pt>
                <c:pt idx="25">
                  <c:v>122.50160472153671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91.09921061551114</c:v>
                </c:pt>
                <c:pt idx="1">
                  <c:v>87.324965193756199</c:v>
                </c:pt>
                <c:pt idx="2">
                  <c:v>89.966491974950117</c:v>
                </c:pt>
                <c:pt idx="3">
                  <c:v>85.416184789063522</c:v>
                </c:pt>
                <c:pt idx="4">
                  <c:v>88.094620929286791</c:v>
                </c:pt>
                <c:pt idx="5">
                  <c:v>91.473118518408469</c:v>
                </c:pt>
                <c:pt idx="6">
                  <c:v>89.209250002865502</c:v>
                </c:pt>
                <c:pt idx="7">
                  <c:v>91.583192099674164</c:v>
                </c:pt>
                <c:pt idx="8">
                  <c:v>91.957060320922935</c:v>
                </c:pt>
                <c:pt idx="9">
                  <c:v>89.19837784161291</c:v>
                </c:pt>
                <c:pt idx="10">
                  <c:v>90.840055521878469</c:v>
                </c:pt>
                <c:pt idx="11">
                  <c:v>87.768238884507042</c:v>
                </c:pt>
                <c:pt idx="12">
                  <c:v>87.30933403626004</c:v>
                </c:pt>
                <c:pt idx="13">
                  <c:v>87.072051523294249</c:v>
                </c:pt>
                <c:pt idx="14">
                  <c:v>86.872134797742575</c:v>
                </c:pt>
                <c:pt idx="15">
                  <c:v>86.247879678187871</c:v>
                </c:pt>
                <c:pt idx="16">
                  <c:v>85.438376329400171</c:v>
                </c:pt>
                <c:pt idx="17">
                  <c:v>84.508517652680098</c:v>
                </c:pt>
                <c:pt idx="18">
                  <c:v>83.770101774598302</c:v>
                </c:pt>
                <c:pt idx="19">
                  <c:v>83.042735680581558</c:v>
                </c:pt>
                <c:pt idx="20">
                  <c:v>82.413245460128621</c:v>
                </c:pt>
                <c:pt idx="21">
                  <c:v>81.605231754751344</c:v>
                </c:pt>
                <c:pt idx="22">
                  <c:v>80.502324140743156</c:v>
                </c:pt>
                <c:pt idx="23">
                  <c:v>79.542162772397262</c:v>
                </c:pt>
                <c:pt idx="24">
                  <c:v>78.467901923508563</c:v>
                </c:pt>
                <c:pt idx="25">
                  <c:v>77.40787987362387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82.638220083145939</c:v>
                </c:pt>
                <c:pt idx="1">
                  <c:v>81.411294001462778</c:v>
                </c:pt>
                <c:pt idx="2">
                  <c:v>82.505225721520617</c:v>
                </c:pt>
                <c:pt idx="3">
                  <c:v>79.972222260718524</c:v>
                </c:pt>
                <c:pt idx="4">
                  <c:v>84.918225569446392</c:v>
                </c:pt>
                <c:pt idx="5">
                  <c:v>89.232165346625578</c:v>
                </c:pt>
                <c:pt idx="6">
                  <c:v>88.060248445086572</c:v>
                </c:pt>
                <c:pt idx="7">
                  <c:v>85.703663201956971</c:v>
                </c:pt>
                <c:pt idx="8">
                  <c:v>83.519123384471641</c:v>
                </c:pt>
                <c:pt idx="9">
                  <c:v>83.662829367193694</c:v>
                </c:pt>
                <c:pt idx="10">
                  <c:v>78.06994375969181</c:v>
                </c:pt>
                <c:pt idx="11">
                  <c:v>80.180864283832662</c:v>
                </c:pt>
                <c:pt idx="12">
                  <c:v>80.369808240164858</c:v>
                </c:pt>
                <c:pt idx="13">
                  <c:v>81.249733933921007</c:v>
                </c:pt>
                <c:pt idx="14">
                  <c:v>81.995260999197995</c:v>
                </c:pt>
                <c:pt idx="15">
                  <c:v>82.10121782379629</c:v>
                </c:pt>
                <c:pt idx="16">
                  <c:v>82.078806428305285</c:v>
                </c:pt>
                <c:pt idx="17">
                  <c:v>81.999926961031775</c:v>
                </c:pt>
                <c:pt idx="18">
                  <c:v>81.958261789151408</c:v>
                </c:pt>
                <c:pt idx="19">
                  <c:v>81.951227247090188</c:v>
                </c:pt>
                <c:pt idx="20">
                  <c:v>81.981790791931473</c:v>
                </c:pt>
                <c:pt idx="21">
                  <c:v>82.008203180497205</c:v>
                </c:pt>
                <c:pt idx="22">
                  <c:v>82.047142069075207</c:v>
                </c:pt>
                <c:pt idx="23">
                  <c:v>82.084198560785666</c:v>
                </c:pt>
                <c:pt idx="24">
                  <c:v>82.101807829297172</c:v>
                </c:pt>
                <c:pt idx="25">
                  <c:v>82.096461593245564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71.544615506984243</c:v>
                </c:pt>
                <c:pt idx="1">
                  <c:v>70.808063350669599</c:v>
                </c:pt>
                <c:pt idx="2">
                  <c:v>74.529307592164216</c:v>
                </c:pt>
                <c:pt idx="3">
                  <c:v>71.389907195305554</c:v>
                </c:pt>
                <c:pt idx="4">
                  <c:v>74.808960803708075</c:v>
                </c:pt>
                <c:pt idx="5">
                  <c:v>77.531064914316701</c:v>
                </c:pt>
                <c:pt idx="6">
                  <c:v>83.503790268154845</c:v>
                </c:pt>
                <c:pt idx="7">
                  <c:v>82.768875624956763</c:v>
                </c:pt>
                <c:pt idx="8">
                  <c:v>80.533316412824931</c:v>
                </c:pt>
                <c:pt idx="9">
                  <c:v>84.563624735165419</c:v>
                </c:pt>
                <c:pt idx="10">
                  <c:v>82.627906553635498</c:v>
                </c:pt>
                <c:pt idx="11">
                  <c:v>84.936765374826365</c:v>
                </c:pt>
                <c:pt idx="12">
                  <c:v>85.667143810689183</c:v>
                </c:pt>
                <c:pt idx="13">
                  <c:v>86.636416697314019</c:v>
                </c:pt>
                <c:pt idx="14">
                  <c:v>87.768347081088152</c:v>
                </c:pt>
                <c:pt idx="15">
                  <c:v>88.731026401315987</c:v>
                </c:pt>
                <c:pt idx="16">
                  <c:v>89.662132774597993</c:v>
                </c:pt>
                <c:pt idx="17">
                  <c:v>90.580491748448694</c:v>
                </c:pt>
                <c:pt idx="18">
                  <c:v>91.393325225929715</c:v>
                </c:pt>
                <c:pt idx="19">
                  <c:v>92.243081375466389</c:v>
                </c:pt>
                <c:pt idx="20">
                  <c:v>93.118555795981464</c:v>
                </c:pt>
                <c:pt idx="21">
                  <c:v>94.022000153201958</c:v>
                </c:pt>
                <c:pt idx="22">
                  <c:v>95.001930030286957</c:v>
                </c:pt>
                <c:pt idx="23">
                  <c:v>95.992658693782275</c:v>
                </c:pt>
                <c:pt idx="24">
                  <c:v>97.012902244588929</c:v>
                </c:pt>
                <c:pt idx="25">
                  <c:v>98.092314107262126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69.436447162013181</c:v>
                </c:pt>
                <c:pt idx="1">
                  <c:v>73.26995421512359</c:v>
                </c:pt>
                <c:pt idx="2">
                  <c:v>74.21733473031432</c:v>
                </c:pt>
                <c:pt idx="3">
                  <c:v>71.180846734058193</c:v>
                </c:pt>
                <c:pt idx="4">
                  <c:v>70.09810420842922</c:v>
                </c:pt>
                <c:pt idx="5">
                  <c:v>73.265659624274889</c:v>
                </c:pt>
                <c:pt idx="6">
                  <c:v>70.800280617929559</c:v>
                </c:pt>
                <c:pt idx="7">
                  <c:v>70.109087137940037</c:v>
                </c:pt>
                <c:pt idx="8">
                  <c:v>72.296818177831</c:v>
                </c:pt>
                <c:pt idx="9">
                  <c:v>67.29894975780212</c:v>
                </c:pt>
                <c:pt idx="10">
                  <c:v>67.016568083463156</c:v>
                </c:pt>
                <c:pt idx="11">
                  <c:v>66.428446899353361</c:v>
                </c:pt>
                <c:pt idx="12">
                  <c:v>66.569320414261568</c:v>
                </c:pt>
                <c:pt idx="13">
                  <c:v>66.802960951248068</c:v>
                </c:pt>
                <c:pt idx="14">
                  <c:v>67.10603258109731</c:v>
                </c:pt>
                <c:pt idx="15">
                  <c:v>67.2141183013796</c:v>
                </c:pt>
                <c:pt idx="16">
                  <c:v>67.2525819342994</c:v>
                </c:pt>
                <c:pt idx="17">
                  <c:v>67.216126229329703</c:v>
                </c:pt>
                <c:pt idx="18">
                  <c:v>67.173963997089274</c:v>
                </c:pt>
                <c:pt idx="19">
                  <c:v>67.136026071182812</c:v>
                </c:pt>
                <c:pt idx="20">
                  <c:v>67.155320736704937</c:v>
                </c:pt>
                <c:pt idx="21">
                  <c:v>67.123469954083333</c:v>
                </c:pt>
                <c:pt idx="22">
                  <c:v>67.156768628625827</c:v>
                </c:pt>
                <c:pt idx="23">
                  <c:v>67.156210770872946</c:v>
                </c:pt>
                <c:pt idx="24">
                  <c:v>67.145522284421887</c:v>
                </c:pt>
                <c:pt idx="25">
                  <c:v>67.143562532645262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49.830492024347123</c:v>
                </c:pt>
                <c:pt idx="1">
                  <c:v>50.84216365640988</c:v>
                </c:pt>
                <c:pt idx="2">
                  <c:v>50.472224824111393</c:v>
                </c:pt>
                <c:pt idx="3">
                  <c:v>50.50657264892611</c:v>
                </c:pt>
                <c:pt idx="4">
                  <c:v>51.183748148559943</c:v>
                </c:pt>
                <c:pt idx="5">
                  <c:v>52.628124707746551</c:v>
                </c:pt>
                <c:pt idx="6">
                  <c:v>55.885595450140904</c:v>
                </c:pt>
                <c:pt idx="7">
                  <c:v>54.579591592267974</c:v>
                </c:pt>
                <c:pt idx="8">
                  <c:v>58.249519610006288</c:v>
                </c:pt>
                <c:pt idx="9">
                  <c:v>56.637091474235255</c:v>
                </c:pt>
                <c:pt idx="10">
                  <c:v>50.626316063611924</c:v>
                </c:pt>
                <c:pt idx="11">
                  <c:v>57.217458839193995</c:v>
                </c:pt>
                <c:pt idx="12">
                  <c:v>57.704938085012834</c:v>
                </c:pt>
                <c:pt idx="13">
                  <c:v>58.374785953429203</c:v>
                </c:pt>
                <c:pt idx="14">
                  <c:v>59.000518985784325</c:v>
                </c:pt>
                <c:pt idx="15">
                  <c:v>59.314567363963647</c:v>
                </c:pt>
                <c:pt idx="16">
                  <c:v>59.517074987192217</c:v>
                </c:pt>
                <c:pt idx="17">
                  <c:v>59.690617832693817</c:v>
                </c:pt>
                <c:pt idx="18">
                  <c:v>59.887751729888478</c:v>
                </c:pt>
                <c:pt idx="19">
                  <c:v>60.053765981536053</c:v>
                </c:pt>
                <c:pt idx="20">
                  <c:v>60.214163675222778</c:v>
                </c:pt>
                <c:pt idx="21">
                  <c:v>60.388681255840936</c:v>
                </c:pt>
                <c:pt idx="22">
                  <c:v>60.546429294044032</c:v>
                </c:pt>
                <c:pt idx="23">
                  <c:v>60.699552586324415</c:v>
                </c:pt>
                <c:pt idx="24">
                  <c:v>60.818038478827475</c:v>
                </c:pt>
                <c:pt idx="25">
                  <c:v>60.925548535933764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98.061864123087929</c:v>
                </c:pt>
                <c:pt idx="1">
                  <c:v>93.761322015785822</c:v>
                </c:pt>
                <c:pt idx="2">
                  <c:v>94.876671735415925</c:v>
                </c:pt>
                <c:pt idx="3">
                  <c:v>92.597536364103263</c:v>
                </c:pt>
                <c:pt idx="4">
                  <c:v>99.482790777895858</c:v>
                </c:pt>
                <c:pt idx="5">
                  <c:v>102.33481001201233</c:v>
                </c:pt>
                <c:pt idx="6">
                  <c:v>100.8277494963782</c:v>
                </c:pt>
                <c:pt idx="7">
                  <c:v>96.455727630787635</c:v>
                </c:pt>
                <c:pt idx="8">
                  <c:v>100.31452238419843</c:v>
                </c:pt>
                <c:pt idx="9">
                  <c:v>99.824464467388012</c:v>
                </c:pt>
                <c:pt idx="10">
                  <c:v>92.751827852100845</c:v>
                </c:pt>
                <c:pt idx="11">
                  <c:v>93.303944993277355</c:v>
                </c:pt>
                <c:pt idx="12">
                  <c:v>93.149686640795395</c:v>
                </c:pt>
                <c:pt idx="13">
                  <c:v>93.203764164801498</c:v>
                </c:pt>
                <c:pt idx="14">
                  <c:v>93.336013977053426</c:v>
                </c:pt>
                <c:pt idx="15">
                  <c:v>93.128554329596653</c:v>
                </c:pt>
                <c:pt idx="16">
                  <c:v>92.850641579932272</c:v>
                </c:pt>
                <c:pt idx="17">
                  <c:v>92.499434618792634</c:v>
                </c:pt>
                <c:pt idx="18">
                  <c:v>92.103073050448245</c:v>
                </c:pt>
                <c:pt idx="19">
                  <c:v>91.714201682612526</c:v>
                </c:pt>
                <c:pt idx="20">
                  <c:v>91.318180532720646</c:v>
                </c:pt>
                <c:pt idx="21">
                  <c:v>90.917376119792678</c:v>
                </c:pt>
                <c:pt idx="22">
                  <c:v>90.491642285990011</c:v>
                </c:pt>
                <c:pt idx="23">
                  <c:v>90.079320162269198</c:v>
                </c:pt>
                <c:pt idx="24">
                  <c:v>89.67286962698914</c:v>
                </c:pt>
                <c:pt idx="25">
                  <c:v>89.239864891359389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116.78148846447014</c:v>
                </c:pt>
                <c:pt idx="1">
                  <c:v>228.4782752799232</c:v>
                </c:pt>
                <c:pt idx="2">
                  <c:v>122.50160472153671</c:v>
                </c:pt>
                <c:pt idx="3">
                  <c:v>77.40787987362387</c:v>
                </c:pt>
                <c:pt idx="4">
                  <c:v>82.096461593245564</c:v>
                </c:pt>
                <c:pt idx="5">
                  <c:v>98.092314107262126</c:v>
                </c:pt>
                <c:pt idx="6">
                  <c:v>67.143562532645262</c:v>
                </c:pt>
                <c:pt idx="7">
                  <c:v>60.925548535933764</c:v>
                </c:pt>
                <c:pt idx="8">
                  <c:v>89.239864891359389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99.249711616707259</c:v>
                </c:pt>
                <c:pt idx="1">
                  <c:v>187.9737423140179</c:v>
                </c:pt>
                <c:pt idx="2">
                  <c:v>114.04692823489304</c:v>
                </c:pt>
                <c:pt idx="3">
                  <c:v>90.840055521878469</c:v>
                </c:pt>
                <c:pt idx="4">
                  <c:v>78.06994375969181</c:v>
                </c:pt>
                <c:pt idx="5">
                  <c:v>82.627906553635498</c:v>
                </c:pt>
                <c:pt idx="6">
                  <c:v>67.016568083463156</c:v>
                </c:pt>
                <c:pt idx="7">
                  <c:v>50.626316063611924</c:v>
                </c:pt>
                <c:pt idx="8">
                  <c:v>92.751827852100845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12.38841377331233</c:v>
                </c:pt>
                <c:pt idx="1">
                  <c:v>24.237432230037033</c:v>
                </c:pt>
                <c:pt idx="2">
                  <c:v>12.995215141883262</c:v>
                </c:pt>
                <c:pt idx="3">
                  <c:v>8.2115826557653833</c:v>
                </c:pt>
                <c:pt idx="4">
                  <c:v>8.7089567782945156</c:v>
                </c:pt>
                <c:pt idx="5">
                  <c:v>10.405828792910128</c:v>
                </c:pt>
                <c:pt idx="6">
                  <c:v>7.1227233511563748</c:v>
                </c:pt>
                <c:pt idx="7">
                  <c:v>6.4631039949349836</c:v>
                </c:pt>
                <c:pt idx="8">
                  <c:v>9.4667432817059876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11.497841367176347</c:v>
                </c:pt>
                <c:pt idx="1">
                  <c:v>21.776307811026825</c:v>
                </c:pt>
                <c:pt idx="2">
                  <c:v>13.212063469994085</c:v>
                </c:pt>
                <c:pt idx="3">
                  <c:v>10.523602851458865</c:v>
                </c:pt>
                <c:pt idx="4">
                  <c:v>9.0442159908725763</c:v>
                </c:pt>
                <c:pt idx="5">
                  <c:v>9.572245063285866</c:v>
                </c:pt>
                <c:pt idx="6">
                  <c:v>7.76370889390597</c:v>
                </c:pt>
                <c:pt idx="7">
                  <c:v>5.8649374554550802</c:v>
                </c:pt>
                <c:pt idx="8">
                  <c:v>10.745077096824367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10.340420469336459</c:v>
                </c:pt>
                <c:pt idx="1">
                  <c:v>18.826276488460302</c:v>
                </c:pt>
                <c:pt idx="2">
                  <c:v>11.970383893691656</c:v>
                </c:pt>
                <c:pt idx="3">
                  <c:v>11.068371638540928</c:v>
                </c:pt>
                <c:pt idx="4">
                  <c:v>10.797213259646602</c:v>
                </c:pt>
                <c:pt idx="5">
                  <c:v>9.3813642073523695</c:v>
                </c:pt>
                <c:pt idx="6">
                  <c:v>8.865244371231551</c:v>
                </c:pt>
                <c:pt idx="7">
                  <c:v>6.3680746031151259</c:v>
                </c:pt>
                <c:pt idx="8">
                  <c:v>12.382651068624993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8.8395717803045379E-2</c:v>
                </c:pt>
                <c:pt idx="1">
                  <c:v>9.7800659367400261E-2</c:v>
                </c:pt>
                <c:pt idx="2">
                  <c:v>0.10029418707965287</c:v>
                </c:pt>
                <c:pt idx="3">
                  <c:v>0.10242700927196877</c:v>
                </c:pt>
                <c:pt idx="4">
                  <c:v>0.10030509507907057</c:v>
                </c:pt>
                <c:pt idx="5">
                  <c:v>0.1034042046933646</c:v>
                </c:pt>
                <c:pt idx="6">
                  <c:v>0.10258955802487697</c:v>
                </c:pt>
                <c:pt idx="7">
                  <c:v>0.10974096351312566</c:v>
                </c:pt>
                <c:pt idx="8">
                  <c:v>0.10911650170357567</c:v>
                </c:pt>
                <c:pt idx="9">
                  <c:v>0.11162074775593747</c:v>
                </c:pt>
                <c:pt idx="10">
                  <c:v>0.11497841367176348</c:v>
                </c:pt>
                <c:pt idx="11">
                  <c:v>0.11119394979108081</c:v>
                </c:pt>
                <c:pt idx="12">
                  <c:v>0.11211137396020698</c:v>
                </c:pt>
                <c:pt idx="13">
                  <c:v>0.11306724868767287</c:v>
                </c:pt>
                <c:pt idx="14">
                  <c:v>0.11403103669285643</c:v>
                </c:pt>
                <c:pt idx="15">
                  <c:v>0.11492675573489833</c:v>
                </c:pt>
                <c:pt idx="16">
                  <c:v>0.11582513781371136</c:v>
                </c:pt>
                <c:pt idx="17">
                  <c:v>0.11671933545533818</c:v>
                </c:pt>
                <c:pt idx="18">
                  <c:v>0.11760398124232327</c:v>
                </c:pt>
                <c:pt idx="19">
                  <c:v>0.11847163248081868</c:v>
                </c:pt>
                <c:pt idx="20">
                  <c:v>0.11932683519685579</c:v>
                </c:pt>
                <c:pt idx="21">
                  <c:v>0.12019227238281258</c:v>
                </c:pt>
                <c:pt idx="22">
                  <c:v>0.12106331309229398</c:v>
                </c:pt>
                <c:pt idx="23">
                  <c:v>0.1219698375195902</c:v>
                </c:pt>
                <c:pt idx="24">
                  <c:v>0.12291782786222834</c:v>
                </c:pt>
                <c:pt idx="25">
                  <c:v>0.1238841377331233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0.19277156497094702</c:v>
                </c:pt>
                <c:pt idx="1">
                  <c:v>0.19073720293676849</c:v>
                </c:pt>
                <c:pt idx="2">
                  <c:v>0.19392088258573606</c:v>
                </c:pt>
                <c:pt idx="3">
                  <c:v>0.1931945082406975</c:v>
                </c:pt>
                <c:pt idx="4">
                  <c:v>0.1931151074342137</c:v>
                </c:pt>
                <c:pt idx="5">
                  <c:v>0.18826276488460303</c:v>
                </c:pt>
                <c:pt idx="6">
                  <c:v>0.19524346513257218</c:v>
                </c:pt>
                <c:pt idx="7">
                  <c:v>0.19727362787725009</c:v>
                </c:pt>
                <c:pt idx="8">
                  <c:v>0.20018080826290005</c:v>
                </c:pt>
                <c:pt idx="9">
                  <c:v>0.20836205212368694</c:v>
                </c:pt>
                <c:pt idx="10">
                  <c:v>0.21776307811026824</c:v>
                </c:pt>
                <c:pt idx="11">
                  <c:v>0.22240858498598937</c:v>
                </c:pt>
                <c:pt idx="12">
                  <c:v>0.22324447821109683</c:v>
                </c:pt>
                <c:pt idx="13">
                  <c:v>0.22434172180014383</c:v>
                </c:pt>
                <c:pt idx="14">
                  <c:v>0.22554094998605681</c:v>
                </c:pt>
                <c:pt idx="15">
                  <c:v>0.22697225824595535</c:v>
                </c:pt>
                <c:pt idx="16">
                  <c:v>0.22851377514165394</c:v>
                </c:pt>
                <c:pt idx="17">
                  <c:v>0.23014277286914175</c:v>
                </c:pt>
                <c:pt idx="18">
                  <c:v>0.23176235100249648</c:v>
                </c:pt>
                <c:pt idx="19">
                  <c:v>0.2332291246041914</c:v>
                </c:pt>
                <c:pt idx="20">
                  <c:v>0.23466511052352582</c:v>
                </c:pt>
                <c:pt idx="21">
                  <c:v>0.23615275927923651</c:v>
                </c:pt>
                <c:pt idx="22">
                  <c:v>0.23777725656550636</c:v>
                </c:pt>
                <c:pt idx="23">
                  <c:v>0.23927350481607298</c:v>
                </c:pt>
                <c:pt idx="24">
                  <c:v>0.24085398763544946</c:v>
                </c:pt>
                <c:pt idx="25">
                  <c:v>0.24237432230037032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0.11621433334770362</c:v>
                </c:pt>
                <c:pt idx="1">
                  <c:v>0.11778086955517571</c:v>
                </c:pt>
                <c:pt idx="2">
                  <c:v>0.12193216193435444</c:v>
                </c:pt>
                <c:pt idx="3">
                  <c:v>0.12021389551901412</c:v>
                </c:pt>
                <c:pt idx="4">
                  <c:v>0.12073322666696157</c:v>
                </c:pt>
                <c:pt idx="5">
                  <c:v>0.11970383893691657</c:v>
                </c:pt>
                <c:pt idx="6">
                  <c:v>0.12334405389153491</c:v>
                </c:pt>
                <c:pt idx="7">
                  <c:v>0.12525390673183534</c:v>
                </c:pt>
                <c:pt idx="8">
                  <c:v>0.12350460213954817</c:v>
                </c:pt>
                <c:pt idx="9">
                  <c:v>0.12267042576073288</c:v>
                </c:pt>
                <c:pt idx="10">
                  <c:v>0.13212063469994084</c:v>
                </c:pt>
                <c:pt idx="11">
                  <c:v>0.12436084156711338</c:v>
                </c:pt>
                <c:pt idx="12">
                  <c:v>0.12433877653786798</c:v>
                </c:pt>
                <c:pt idx="13">
                  <c:v>0.12446466941726818</c:v>
                </c:pt>
                <c:pt idx="14">
                  <c:v>0.12478755749182054</c:v>
                </c:pt>
                <c:pt idx="15">
                  <c:v>0.1252132403608964</c:v>
                </c:pt>
                <c:pt idx="16">
                  <c:v>0.12564817682484011</c:v>
                </c:pt>
                <c:pt idx="17">
                  <c:v>0.1260945796162507</c:v>
                </c:pt>
                <c:pt idx="18">
                  <c:v>0.12646489716327497</c:v>
                </c:pt>
                <c:pt idx="19">
                  <c:v>0.12687684061607848</c:v>
                </c:pt>
                <c:pt idx="20">
                  <c:v>0.12726917141419827</c:v>
                </c:pt>
                <c:pt idx="21">
                  <c:v>0.12777937013051752</c:v>
                </c:pt>
                <c:pt idx="22">
                  <c:v>0.1283399340478252</c:v>
                </c:pt>
                <c:pt idx="23">
                  <c:v>0.12886764798405409</c:v>
                </c:pt>
                <c:pt idx="24">
                  <c:v>0.12940193683117307</c:v>
                </c:pt>
                <c:pt idx="25">
                  <c:v>0.12995215141883262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0.11867006390198781</c:v>
                </c:pt>
                <c:pt idx="1">
                  <c:v>0.11333883450609972</c:v>
                </c:pt>
                <c:pt idx="2">
                  <c:v>0.11258223688485311</c:v>
                </c:pt>
                <c:pt idx="3">
                  <c:v>0.11062108938415351</c:v>
                </c:pt>
                <c:pt idx="4">
                  <c:v>0.11013961571215271</c:v>
                </c:pt>
                <c:pt idx="5">
                  <c:v>0.11068371638540928</c:v>
                </c:pt>
                <c:pt idx="6">
                  <c:v>0.10575003615857248</c:v>
                </c:pt>
                <c:pt idx="7">
                  <c:v>0.10805205395532974</c:v>
                </c:pt>
                <c:pt idx="8">
                  <c:v>0.10712886434755201</c:v>
                </c:pt>
                <c:pt idx="9">
                  <c:v>0.10331658984376317</c:v>
                </c:pt>
                <c:pt idx="10">
                  <c:v>0.10523602851458864</c:v>
                </c:pt>
                <c:pt idx="11">
                  <c:v>0.10125581754956124</c:v>
                </c:pt>
                <c:pt idx="12">
                  <c:v>0.10020536349685071</c:v>
                </c:pt>
                <c:pt idx="13">
                  <c:v>9.8989721004146436E-2</c:v>
                </c:pt>
                <c:pt idx="14">
                  <c:v>9.7740705801452443E-2</c:v>
                </c:pt>
                <c:pt idx="15">
                  <c:v>9.6406201086692692E-2</c:v>
                </c:pt>
                <c:pt idx="16">
                  <c:v>9.4973739805913893E-2</c:v>
                </c:pt>
                <c:pt idx="17">
                  <c:v>9.3473464123279781E-2</c:v>
                </c:pt>
                <c:pt idx="18">
                  <c:v>9.2191723527072847E-2</c:v>
                </c:pt>
                <c:pt idx="19">
                  <c:v>9.0940161155661475E-2</c:v>
                </c:pt>
                <c:pt idx="20">
                  <c:v>8.9774972777858578E-2</c:v>
                </c:pt>
                <c:pt idx="21">
                  <c:v>8.8429418402273183E-2</c:v>
                </c:pt>
                <c:pt idx="22">
                  <c:v>8.6775592014227715E-2</c:v>
                </c:pt>
                <c:pt idx="23">
                  <c:v>8.5285090174572656E-2</c:v>
                </c:pt>
                <c:pt idx="24">
                  <c:v>8.3686865944399128E-2</c:v>
                </c:pt>
                <c:pt idx="25">
                  <c:v>8.2115826557653829E-2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0.10764838456617441</c:v>
                </c:pt>
                <c:pt idx="1">
                  <c:v>0.10566349677078325</c:v>
                </c:pt>
                <c:pt idx="2">
                  <c:v>0.10324536016147873</c:v>
                </c:pt>
                <c:pt idx="3">
                  <c:v>0.10357070347732311</c:v>
                </c:pt>
                <c:pt idx="4">
                  <c:v>0.1061683520800235</c:v>
                </c:pt>
                <c:pt idx="5">
                  <c:v>0.10797213259646603</c:v>
                </c:pt>
                <c:pt idx="6">
                  <c:v>0.10438799179347048</c:v>
                </c:pt>
                <c:pt idx="7">
                  <c:v>0.10111524427308327</c:v>
                </c:pt>
                <c:pt idx="8">
                  <c:v>9.7298769754667169E-2</c:v>
                </c:pt>
                <c:pt idx="9">
                  <c:v>9.690488141216623E-2</c:v>
                </c:pt>
                <c:pt idx="10">
                  <c:v>9.0442159908725756E-2</c:v>
                </c:pt>
                <c:pt idx="11">
                  <c:v>9.2502470917449717E-2</c:v>
                </c:pt>
                <c:pt idx="12">
                  <c:v>9.2240834703117197E-2</c:v>
                </c:pt>
                <c:pt idx="13">
                  <c:v>9.2370494930032382E-2</c:v>
                </c:pt>
                <c:pt idx="14">
                  <c:v>9.2253686421945438E-2</c:v>
                </c:pt>
                <c:pt idx="15">
                  <c:v>9.1771143180752149E-2</c:v>
                </c:pt>
                <c:pt idx="16">
                  <c:v>9.1239224575706143E-2</c:v>
                </c:pt>
                <c:pt idx="17">
                  <c:v>9.0698753732789975E-2</c:v>
                </c:pt>
                <c:pt idx="18">
                  <c:v>9.019773465186455E-2</c:v>
                </c:pt>
                <c:pt idx="19">
                  <c:v>8.9744849464265933E-2</c:v>
                </c:pt>
                <c:pt idx="20">
                  <c:v>8.9304977561967966E-2</c:v>
                </c:pt>
                <c:pt idx="21">
                  <c:v>8.8866088062357407E-2</c:v>
                </c:pt>
                <c:pt idx="22">
                  <c:v>8.8440792264233431E-2</c:v>
                </c:pt>
                <c:pt idx="23">
                  <c:v>8.8010660411580705E-2</c:v>
                </c:pt>
                <c:pt idx="24">
                  <c:v>8.7562465889568328E-2</c:v>
                </c:pt>
                <c:pt idx="25">
                  <c:v>8.708956778294516E-2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9.3197339874769136E-2</c:v>
                </c:pt>
                <c:pt idx="1">
                  <c:v>9.1901592585722336E-2</c:v>
                </c:pt>
                <c:pt idx="2">
                  <c:v>9.326445855576293E-2</c:v>
                </c:pt>
                <c:pt idx="3">
                  <c:v>9.2455889062250191E-2</c:v>
                </c:pt>
                <c:pt idx="4">
                  <c:v>9.3529322310832816E-2</c:v>
                </c:pt>
                <c:pt idx="5">
                  <c:v>9.3813642073523704E-2</c:v>
                </c:pt>
                <c:pt idx="6">
                  <c:v>9.8986695213238329E-2</c:v>
                </c:pt>
                <c:pt idx="7">
                  <c:v>9.7652711265145173E-2</c:v>
                </c:pt>
                <c:pt idx="8">
                  <c:v>9.3820340704008007E-2</c:v>
                </c:pt>
                <c:pt idx="9">
                  <c:v>9.7948253587960207E-2</c:v>
                </c:pt>
                <c:pt idx="10">
                  <c:v>9.5722450632858655E-2</c:v>
                </c:pt>
                <c:pt idx="11">
                  <c:v>9.798922397611709E-2</c:v>
                </c:pt>
                <c:pt idx="12">
                  <c:v>9.8320613483570782E-2</c:v>
                </c:pt>
                <c:pt idx="13">
                  <c:v>9.849446025021856E-2</c:v>
                </c:pt>
                <c:pt idx="14">
                  <c:v>9.8749043185195465E-2</c:v>
                </c:pt>
                <c:pt idx="15">
                  <c:v>9.918181415927925E-2</c:v>
                </c:pt>
                <c:pt idx="16">
                  <c:v>9.9668889255889237E-2</c:v>
                </c:pt>
                <c:pt idx="17">
                  <c:v>0.10018957355891027</c:v>
                </c:pt>
                <c:pt idx="18">
                  <c:v>0.10058132905365172</c:v>
                </c:pt>
                <c:pt idx="19">
                  <c:v>0.10101546651890073</c:v>
                </c:pt>
                <c:pt idx="20">
                  <c:v>0.10143655628441615</c:v>
                </c:pt>
                <c:pt idx="21">
                  <c:v>0.10188453131967241</c:v>
                </c:pt>
                <c:pt idx="22">
                  <c:v>0.10240510207456335</c:v>
                </c:pt>
                <c:pt idx="23">
                  <c:v>0.1029233084373356</c:v>
                </c:pt>
                <c:pt idx="24">
                  <c:v>0.10346530933035805</c:v>
                </c:pt>
                <c:pt idx="25">
                  <c:v>0.10405828792910128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9.0451141850400443E-2</c:v>
                </c:pt>
                <c:pt idx="1">
                  <c:v>9.5096874034038117E-2</c:v>
                </c:pt>
                <c:pt idx="2">
                  <c:v>9.2874062066320942E-2</c:v>
                </c:pt>
                <c:pt idx="3">
                  <c:v>9.2185138313695361E-2</c:v>
                </c:pt>
                <c:pt idx="4">
                  <c:v>8.7639610435058315E-2</c:v>
                </c:pt>
                <c:pt idx="5">
                  <c:v>8.865244371231551E-2</c:v>
                </c:pt>
                <c:pt idx="6">
                  <c:v>8.3927756764490616E-2</c:v>
                </c:pt>
                <c:pt idx="7">
                  <c:v>8.271638815496761E-2</c:v>
                </c:pt>
                <c:pt idx="8">
                  <c:v>8.4224919764755199E-2</c:v>
                </c:pt>
                <c:pt idx="9">
                  <c:v>7.795094661238447E-2</c:v>
                </c:pt>
                <c:pt idx="10">
                  <c:v>7.7637088939059698E-2</c:v>
                </c:pt>
                <c:pt idx="11">
                  <c:v>7.6636682982697629E-2</c:v>
                </c:pt>
                <c:pt idx="12">
                  <c:v>7.6401945146885059E-2</c:v>
                </c:pt>
                <c:pt idx="13">
                  <c:v>7.5946372585993571E-2</c:v>
                </c:pt>
                <c:pt idx="14">
                  <c:v>7.5501666941677981E-2</c:v>
                </c:pt>
                <c:pt idx="15">
                  <c:v>7.5130633112437104E-2</c:v>
                </c:pt>
                <c:pt idx="16">
                  <c:v>7.4758316956757859E-2</c:v>
                </c:pt>
                <c:pt idx="17">
                  <c:v>7.4346637926192977E-2</c:v>
                </c:pt>
                <c:pt idx="18">
                  <c:v>7.3927133736813422E-2</c:v>
                </c:pt>
                <c:pt idx="19">
                  <c:v>7.3520711718216114E-2</c:v>
                </c:pt>
                <c:pt idx="20">
                  <c:v>7.3154103534762524E-2</c:v>
                </c:pt>
                <c:pt idx="21">
                  <c:v>7.2736628296340214E-2</c:v>
                </c:pt>
                <c:pt idx="22">
                  <c:v>7.2390063488392151E-2</c:v>
                </c:pt>
                <c:pt idx="23">
                  <c:v>7.2004875046772526E-2</c:v>
                </c:pt>
                <c:pt idx="24">
                  <c:v>7.1611425620386027E-2</c:v>
                </c:pt>
                <c:pt idx="25">
                  <c:v>7.1227233511563751E-2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6.4911513863215795E-2</c:v>
                </c:pt>
                <c:pt idx="1">
                  <c:v>6.5987905747231748E-2</c:v>
                </c:pt>
                <c:pt idx="2">
                  <c:v>6.3159914836246153E-2</c:v>
                </c:pt>
                <c:pt idx="3">
                  <c:v>6.5410227596579038E-2</c:v>
                </c:pt>
                <c:pt idx="4">
                  <c:v>6.3992083651907478E-2</c:v>
                </c:pt>
                <c:pt idx="5">
                  <c:v>6.3680746031151259E-2</c:v>
                </c:pt>
                <c:pt idx="6">
                  <c:v>6.6247656374265246E-2</c:v>
                </c:pt>
                <c:pt idx="7">
                  <c:v>6.4394315598534188E-2</c:v>
                </c:pt>
                <c:pt idx="8">
                  <c:v>6.7859986637595932E-2</c:v>
                </c:pt>
                <c:pt idx="9">
                  <c:v>6.5601542218376399E-2</c:v>
                </c:pt>
                <c:pt idx="10">
                  <c:v>5.8649374554550805E-2</c:v>
                </c:pt>
                <c:pt idx="11">
                  <c:v>6.6010217893225281E-2</c:v>
                </c:pt>
                <c:pt idx="12">
                  <c:v>6.6228248791481287E-2</c:v>
                </c:pt>
                <c:pt idx="13">
                  <c:v>6.6364621874802257E-2</c:v>
                </c:pt>
                <c:pt idx="14">
                  <c:v>6.6382072706614406E-2</c:v>
                </c:pt>
                <c:pt idx="15">
                  <c:v>6.6300668839591403E-2</c:v>
                </c:pt>
                <c:pt idx="16">
                  <c:v>6.6159487535785003E-2</c:v>
                </c:pt>
                <c:pt idx="17">
                  <c:v>6.6022798404910404E-2</c:v>
                </c:pt>
                <c:pt idx="18">
                  <c:v>6.5908419987309161E-2</c:v>
                </c:pt>
                <c:pt idx="19">
                  <c:v>6.576492346509151E-2</c:v>
                </c:pt>
                <c:pt idx="20">
                  <c:v>6.5592913791993862E-2</c:v>
                </c:pt>
                <c:pt idx="21">
                  <c:v>6.543864709045874E-2</c:v>
                </c:pt>
                <c:pt idx="22">
                  <c:v>6.5264603257325887E-2</c:v>
                </c:pt>
                <c:pt idx="23">
                  <c:v>6.5082047500942916E-2</c:v>
                </c:pt>
                <c:pt idx="24">
                  <c:v>6.4863095717028529E-2</c:v>
                </c:pt>
                <c:pt idx="25">
                  <c:v>6.4631039949349836E-2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0.12773993982175624</c:v>
                </c:pt>
                <c:pt idx="1">
                  <c:v>0.12169256449678031</c:v>
                </c:pt>
                <c:pt idx="2">
                  <c:v>0.11872673589559471</c:v>
                </c:pt>
                <c:pt idx="3">
                  <c:v>0.11992153913431862</c:v>
                </c:pt>
                <c:pt idx="4">
                  <c:v>0.12437758662977934</c:v>
                </c:pt>
                <c:pt idx="5">
                  <c:v>0.12382651068624993</c:v>
                </c:pt>
                <c:pt idx="6">
                  <c:v>0.11952278664697877</c:v>
                </c:pt>
                <c:pt idx="7">
                  <c:v>0.11380078863072884</c:v>
                </c:pt>
                <c:pt idx="8">
                  <c:v>0.1168652066853979</c:v>
                </c:pt>
                <c:pt idx="9">
                  <c:v>0.11562456068499222</c:v>
                </c:pt>
                <c:pt idx="10">
                  <c:v>0.10745077096824367</c:v>
                </c:pt>
                <c:pt idx="11">
                  <c:v>0.10764221033676553</c:v>
                </c:pt>
                <c:pt idx="12">
                  <c:v>0.10690836566892309</c:v>
                </c:pt>
                <c:pt idx="13">
                  <c:v>0.10596068944972184</c:v>
                </c:pt>
                <c:pt idx="14">
                  <c:v>0.10501328077238055</c:v>
                </c:pt>
                <c:pt idx="15">
                  <c:v>0.1040972852794973</c:v>
                </c:pt>
                <c:pt idx="16">
                  <c:v>0.10321325208974237</c:v>
                </c:pt>
                <c:pt idx="17">
                  <c:v>0.10231208431318604</c:v>
                </c:pt>
                <c:pt idx="18">
                  <c:v>0.10136242963519351</c:v>
                </c:pt>
                <c:pt idx="19">
                  <c:v>0.10043628997677564</c:v>
                </c:pt>
                <c:pt idx="20">
                  <c:v>9.9475358914420997E-2</c:v>
                </c:pt>
                <c:pt idx="21">
                  <c:v>9.8520285036331423E-2</c:v>
                </c:pt>
                <c:pt idx="22">
                  <c:v>9.7543343195631807E-2</c:v>
                </c:pt>
                <c:pt idx="23">
                  <c:v>9.6583028109078331E-2</c:v>
                </c:pt>
                <c:pt idx="24">
                  <c:v>9.5637085169408997E-2</c:v>
                </c:pt>
                <c:pt idx="25">
                  <c:v>9.4667432817059874E-2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10.91071186091844</c:v>
                </c:pt>
                <c:pt idx="1">
                  <c:v>24.302063078048434</c:v>
                </c:pt>
                <c:pt idx="2">
                  <c:v>6.9798305410202062</c:v>
                </c:pt>
                <c:pt idx="3">
                  <c:v>-2.2747406767955596</c:v>
                </c:pt>
                <c:pt idx="4">
                  <c:v>-5.5693359794318837</c:v>
                </c:pt>
                <c:pt idx="5">
                  <c:v>7.0325598208487179</c:v>
                </c:pt>
                <c:pt idx="6">
                  <c:v>-5.9667098664727689</c:v>
                </c:pt>
                <c:pt idx="7">
                  <c:v>4.0089667664887045</c:v>
                </c:pt>
                <c:pt idx="8">
                  <c:v>-2.5103455446243146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2.881939041618665</c:v>
                </c:pt>
                <c:pt idx="1">
                  <c:v>8.0843646130328182</c:v>
                </c:pt>
                <c:pt idx="2">
                  <c:v>8.1394161543643406</c:v>
                </c:pt>
                <c:pt idx="3">
                  <c:v>1.641677680265559</c:v>
                </c:pt>
                <c:pt idx="4">
                  <c:v>-5.5928856075018842</c:v>
                </c:pt>
                <c:pt idx="5">
                  <c:v>-1.9357181815299214</c:v>
                </c:pt>
                <c:pt idx="6">
                  <c:v>-0.28238167433896422</c:v>
                </c:pt>
                <c:pt idx="7">
                  <c:v>-6.0107754106233315</c:v>
                </c:pt>
                <c:pt idx="8">
                  <c:v>-7.0726366152871663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3.5672118664048185</c:v>
                </c:pt>
                <c:pt idx="1">
                  <c:v>15.082449080561105</c:v>
                </c:pt>
                <c:pt idx="2">
                  <c:v>-2.0274070108243052</c:v>
                </c:pt>
                <c:pt idx="3">
                  <c:v>-4.5921758436905975</c:v>
                </c:pt>
                <c:pt idx="4">
                  <c:v>4.0312740641044797</c:v>
                </c:pt>
                <c:pt idx="5">
                  <c:v>6.1031198476804889</c:v>
                </c:pt>
                <c:pt idx="6">
                  <c:v>0.19755021791644367</c:v>
                </c:pt>
                <c:pt idx="7">
                  <c:v>8.6882513003517232</c:v>
                </c:pt>
                <c:pt idx="8">
                  <c:v>0.3767264774958079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13.964564981358066</c:v>
                </c:pt>
                <c:pt idx="1">
                  <c:v>25.422083885344193</c:v>
                </c:pt>
                <c:pt idx="2">
                  <c:v>10.482083497467968</c:v>
                </c:pt>
                <c:pt idx="3">
                  <c:v>-8.8399998045640018</c:v>
                </c:pt>
                <c:pt idx="4">
                  <c:v>-4.7562305507256042E-3</c:v>
                </c:pt>
                <c:pt idx="5">
                  <c:v>9.3612877059461397</c:v>
                </c:pt>
                <c:pt idx="6">
                  <c:v>-7.0555768734337221E-2</c:v>
                </c:pt>
                <c:pt idx="7">
                  <c:v>1.610981171970117</c:v>
                </c:pt>
                <c:pt idx="8">
                  <c:v>-3.8886894382372645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17.531776847762885</c:v>
                </c:pt>
                <c:pt idx="1">
                  <c:v>40.504532965905298</c:v>
                </c:pt>
                <c:pt idx="2">
                  <c:v>8.4546764866436632</c:v>
                </c:pt>
                <c:pt idx="3">
                  <c:v>-13.432175648254599</c:v>
                </c:pt>
                <c:pt idx="4">
                  <c:v>4.0265178335537541</c:v>
                </c:pt>
                <c:pt idx="5">
                  <c:v>15.464407553626629</c:v>
                </c:pt>
                <c:pt idx="6">
                  <c:v>0.12699444918210645</c:v>
                </c:pt>
                <c:pt idx="7">
                  <c:v>10.29923247232184</c:v>
                </c:pt>
                <c:pt idx="8">
                  <c:v>-3.5119629607414566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10.017089629876168</c:v>
                </c:pt>
                <c:pt idx="1">
                  <c:v>22.190380085889444</c:v>
                </c:pt>
                <c:pt idx="2">
                  <c:v>8.9799700467287167</c:v>
                </c:pt>
                <c:pt idx="3">
                  <c:v>-14.905299259617749</c:v>
                </c:pt>
                <c:pt idx="4">
                  <c:v>2.9990398572014687</c:v>
                </c:pt>
                <c:pt idx="5">
                  <c:v>10.531731984170335</c:v>
                </c:pt>
                <c:pt idx="6">
                  <c:v>-1.4514272687394438</c:v>
                </c:pt>
                <c:pt idx="7">
                  <c:v>2.8218653011480281</c:v>
                </c:pt>
                <c:pt idx="8">
                  <c:v>-3.363966759238842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7.514687217886717</c:v>
                </c:pt>
                <c:pt idx="1">
                  <c:v>18.314152880015598</c:v>
                </c:pt>
                <c:pt idx="2">
                  <c:v>-0.52529356008514583</c:v>
                </c:pt>
                <c:pt idx="3">
                  <c:v>1.4731236113631105</c:v>
                </c:pt>
                <c:pt idx="4">
                  <c:v>1.0274779763522588</c:v>
                </c:pt>
                <c:pt idx="5">
                  <c:v>4.9326755694562188</c:v>
                </c:pt>
                <c:pt idx="6">
                  <c:v>1.5784217179214863</c:v>
                </c:pt>
                <c:pt idx="7">
                  <c:v>7.4773671711737251</c:v>
                </c:pt>
                <c:pt idx="8">
                  <c:v>-0.14799620150245119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2.9046550303185761</c:v>
                </c:pt>
                <c:pt idx="1">
                  <c:v>0.67763945142943172</c:v>
                </c:pt>
                <c:pt idx="2">
                  <c:v>0.53020475693791624</c:v>
                </c:pt>
                <c:pt idx="3">
                  <c:v>-0.25801380480568792</c:v>
                </c:pt>
                <c:pt idx="4">
                  <c:v>6.8389055785547157</c:v>
                </c:pt>
                <c:pt idx="5">
                  <c:v>2.4669196455719966</c:v>
                </c:pt>
                <c:pt idx="6">
                  <c:v>-0.44193571097568762</c:v>
                </c:pt>
                <c:pt idx="7">
                  <c:v>4.2175117522140582</c:v>
                </c:pt>
                <c:pt idx="8">
                  <c:v>2.4481340756544068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4.3814409115726676</c:v>
                </c:pt>
                <c:pt idx="1">
                  <c:v>10.197528357761961</c:v>
                </c:pt>
                <c:pt idx="2">
                  <c:v>1.9254576388768392</c:v>
                </c:pt>
                <c:pt idx="3">
                  <c:v>-5.8992476199314723</c:v>
                </c:pt>
                <c:pt idx="4">
                  <c:v>1.7444758698184435</c:v>
                </c:pt>
                <c:pt idx="5">
                  <c:v>3.9417354211715008</c:v>
                </c:pt>
                <c:pt idx="6">
                  <c:v>0.40251133527841887</c:v>
                </c:pt>
                <c:pt idx="7">
                  <c:v>2.6671652877129102</c:v>
                </c:pt>
                <c:pt idx="8">
                  <c:v>-4.8343668268358542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10.245680905871595</c:v>
                </c:pt>
                <c:pt idx="1">
                  <c:v>29.629365156713774</c:v>
                </c:pt>
                <c:pt idx="2">
                  <c:v>5.999014090828851</c:v>
                </c:pt>
                <c:pt idx="3">
                  <c:v>-7.2749142235174915</c:v>
                </c:pt>
                <c:pt idx="4">
                  <c:v>-4.5568636148194059</c:v>
                </c:pt>
                <c:pt idx="5">
                  <c:v>9.0557524868831081</c:v>
                </c:pt>
                <c:pt idx="6">
                  <c:v>0.16641882487931525</c:v>
                </c:pt>
                <c:pt idx="7">
                  <c:v>3.4145554323948311</c:v>
                </c:pt>
                <c:pt idx="8">
                  <c:v>-1.1257302095599506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0.55254583543210689</c:v>
                </c:pt>
                <c:pt idx="1">
                  <c:v>1.1190739772030671</c:v>
                </c:pt>
                <c:pt idx="2">
                  <c:v>0.66185707844924302</c:v>
                </c:pt>
                <c:pt idx="3">
                  <c:v>-0.78150235736103202</c:v>
                </c:pt>
                <c:pt idx="4">
                  <c:v>1.3067040210580423</c:v>
                </c:pt>
                <c:pt idx="5">
                  <c:v>1.9396058061356616</c:v>
                </c:pt>
                <c:pt idx="6">
                  <c:v>-0.27001154253327808</c:v>
                </c:pt>
                <c:pt idx="7">
                  <c:v>0.66211853988079894</c:v>
                </c:pt>
                <c:pt idx="8">
                  <c:v>5.7308869458666756E-2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2.8938050401319817</c:v>
                </c:pt>
                <c:pt idx="1">
                  <c:v>6.5311986841521836</c:v>
                </c:pt>
                <c:pt idx="2">
                  <c:v>2.4692599780596076</c:v>
                </c:pt>
                <c:pt idx="3">
                  <c:v>-5.6491255423520954</c:v>
                </c:pt>
                <c:pt idx="4">
                  <c:v>0.73863283493744536</c:v>
                </c:pt>
                <c:pt idx="5">
                  <c:v>2.847221656242823</c:v>
                </c:pt>
                <c:pt idx="6">
                  <c:v>-0.32140170332871776</c:v>
                </c:pt>
                <c:pt idx="7">
                  <c:v>1.4860568186825918</c:v>
                </c:pt>
                <c:pt idx="8">
                  <c:v>-4.3099192694270236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6.570738754312039</c:v>
                </c:pt>
                <c:pt idx="1">
                  <c:v>14.540107424534284</c:v>
                </c:pt>
                <c:pt idx="2">
                  <c:v>5.8488529902198643</c:v>
                </c:pt>
                <c:pt idx="3">
                  <c:v>-8.4746713599046295</c:v>
                </c:pt>
                <c:pt idx="4">
                  <c:v>0.95370300120599083</c:v>
                </c:pt>
                <c:pt idx="5">
                  <c:v>5.7449045217918666</c:v>
                </c:pt>
                <c:pt idx="6">
                  <c:v>-0.86001402287743645</c:v>
                </c:pt>
                <c:pt idx="7">
                  <c:v>0.67368994258463344</c:v>
                </c:pt>
                <c:pt idx="8">
                  <c:v>0.88864364072945357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2.3521091948864594</c:v>
                </c:pt>
                <c:pt idx="1">
                  <c:v>-0.44143452577362297</c:v>
                </c:pt>
                <c:pt idx="2">
                  <c:v>-0.13165232151133388</c:v>
                </c:pt>
                <c:pt idx="3">
                  <c:v>0.52348855255534188</c:v>
                </c:pt>
                <c:pt idx="4">
                  <c:v>5.5322015574966734</c:v>
                </c:pt>
                <c:pt idx="5">
                  <c:v>0.52731383943633481</c:v>
                </c:pt>
                <c:pt idx="6">
                  <c:v>-0.17192416844240999</c:v>
                </c:pt>
                <c:pt idx="7">
                  <c:v>3.5553932123332501</c:v>
                </c:pt>
                <c:pt idx="8">
                  <c:v>2.3908252061957391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1.4876358714406885</c:v>
                </c:pt>
                <c:pt idx="1">
                  <c:v>3.6663296736097752</c:v>
                </c:pt>
                <c:pt idx="2">
                  <c:v>-0.54380233918277376</c:v>
                </c:pt>
                <c:pt idx="3">
                  <c:v>-0.25012207757939109</c:v>
                </c:pt>
                <c:pt idx="4">
                  <c:v>1.0058430348809999</c:v>
                </c:pt>
                <c:pt idx="5">
                  <c:v>1.0945137649286663</c:v>
                </c:pt>
                <c:pt idx="6">
                  <c:v>0.72391303860715617</c:v>
                </c:pt>
                <c:pt idx="7">
                  <c:v>1.1811084690303177</c:v>
                </c:pt>
                <c:pt idx="8">
                  <c:v>-0.52444755740880211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3.6749421515595202</c:v>
                </c:pt>
                <c:pt idx="1">
                  <c:v>15.089257732179405</c:v>
                </c:pt>
                <c:pt idx="2">
                  <c:v>0.15016110060896182</c:v>
                </c:pt>
                <c:pt idx="3">
                  <c:v>1.1997571363871451</c:v>
                </c:pt>
                <c:pt idx="4">
                  <c:v>-5.5105666160254074</c:v>
                </c:pt>
                <c:pt idx="5">
                  <c:v>3.3108479650912166</c:v>
                </c:pt>
                <c:pt idx="6">
                  <c:v>1.0264328477567393</c:v>
                </c:pt>
                <c:pt idx="7">
                  <c:v>2.7408654898101865</c:v>
                </c:pt>
                <c:pt idx="8">
                  <c:v>-2.0143738502893775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46.01604458075095</c:v>
                </c:pt>
                <c:pt idx="1">
                  <c:v>50.235691609639197</c:v>
                </c:pt>
                <c:pt idx="2">
                  <c:v>46.129092495152754</c:v>
                </c:pt>
                <c:pt idx="3">
                  <c:v>40.441108308472757</c:v>
                </c:pt>
                <c:pt idx="4">
                  <c:v>43.846823728237332</c:v>
                </c:pt>
                <c:pt idx="5">
                  <c:v>43.87403408581509</c:v>
                </c:pt>
                <c:pt idx="6">
                  <c:v>41.937417716864466</c:v>
                </c:pt>
                <c:pt idx="7">
                  <c:v>35.749635017693038</c:v>
                </c:pt>
                <c:pt idx="8">
                  <c:v>40.655305438405271</c:v>
                </c:pt>
                <c:pt idx="9">
                  <c:v>41.897343190964847</c:v>
                </c:pt>
                <c:pt idx="10">
                  <c:v>30.55771490964031</c:v>
                </c:pt>
                <c:pt idx="11">
                  <c:v>27.902895100819244</c:v>
                </c:pt>
                <c:pt idx="12">
                  <c:v>29.634495747340271</c:v>
                </c:pt>
                <c:pt idx="13">
                  <c:v>27.951244775385138</c:v>
                </c:pt>
                <c:pt idx="14">
                  <c:v>26.311616918750151</c:v>
                </c:pt>
                <c:pt idx="15">
                  <c:v>25.304129799739052</c:v>
                </c:pt>
                <c:pt idx="16">
                  <c:v>24.355979378092623</c:v>
                </c:pt>
                <c:pt idx="17">
                  <c:v>23.383955294537451</c:v>
                </c:pt>
                <c:pt idx="18">
                  <c:v>22.507429800244932</c:v>
                </c:pt>
                <c:pt idx="19">
                  <c:v>21.660396779100505</c:v>
                </c:pt>
                <c:pt idx="20">
                  <c:v>20.85653555710546</c:v>
                </c:pt>
                <c:pt idx="21">
                  <c:v>20.068308206701005</c:v>
                </c:pt>
                <c:pt idx="22">
                  <c:v>19.294475480468339</c:v>
                </c:pt>
                <c:pt idx="23">
                  <c:v>18.534936609247513</c:v>
                </c:pt>
                <c:pt idx="24">
                  <c:v>17.832222858727182</c:v>
                </c:pt>
                <c:pt idx="25">
                  <c:v>17.742720489476667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138.92398347027063</c:v>
                </c:pt>
                <c:pt idx="1">
                  <c:v>133.12067865983045</c:v>
                </c:pt>
                <c:pt idx="2">
                  <c:v>129.81861269252715</c:v>
                </c:pt>
                <c:pt idx="3">
                  <c:v>118.45132697424432</c:v>
                </c:pt>
                <c:pt idx="4">
                  <c:v>121.14853543704982</c:v>
                </c:pt>
                <c:pt idx="5">
                  <c:v>131.86558093753584</c:v>
                </c:pt>
                <c:pt idx="6">
                  <c:v>128.22992363772985</c:v>
                </c:pt>
                <c:pt idx="7">
                  <c:v>125.73883446445241</c:v>
                </c:pt>
                <c:pt idx="8">
                  <c:v>125.96464800861169</c:v>
                </c:pt>
                <c:pt idx="9">
                  <c:v>128.15499411835717</c:v>
                </c:pt>
                <c:pt idx="10">
                  <c:v>113.95351120354026</c:v>
                </c:pt>
                <c:pt idx="11">
                  <c:v>106.07166415239027</c:v>
                </c:pt>
                <c:pt idx="12">
                  <c:v>111.94884786858434</c:v>
                </c:pt>
                <c:pt idx="13">
                  <c:v>109.94258391768182</c:v>
                </c:pt>
                <c:pt idx="14">
                  <c:v>107.93294174379925</c:v>
                </c:pt>
                <c:pt idx="15">
                  <c:v>105.35045806529479</c:v>
                </c:pt>
                <c:pt idx="16">
                  <c:v>102.61722938684171</c:v>
                </c:pt>
                <c:pt idx="17">
                  <c:v>99.782486142462758</c:v>
                </c:pt>
                <c:pt idx="18">
                  <c:v>96.918803675770988</c:v>
                </c:pt>
                <c:pt idx="19">
                  <c:v>93.994641873301333</c:v>
                </c:pt>
                <c:pt idx="20">
                  <c:v>91.055249881979719</c:v>
                </c:pt>
                <c:pt idx="21">
                  <c:v>88.061096648602316</c:v>
                </c:pt>
                <c:pt idx="22">
                  <c:v>85.011301321436122</c:v>
                </c:pt>
                <c:pt idx="23">
                  <c:v>81.898982407081277</c:v>
                </c:pt>
                <c:pt idx="24">
                  <c:v>78.71166585462656</c:v>
                </c:pt>
                <c:pt idx="25">
                  <c:v>75.394371967707343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172.47353818722092</c:v>
                </c:pt>
                <c:pt idx="1">
                  <c:v>190.60414817208635</c:v>
                </c:pt>
                <c:pt idx="2">
                  <c:v>179.66470804826187</c:v>
                </c:pt>
                <c:pt idx="3">
                  <c:v>183.97177401282883</c:v>
                </c:pt>
                <c:pt idx="4">
                  <c:v>179.85150465759921</c:v>
                </c:pt>
                <c:pt idx="5">
                  <c:v>184.94299916415531</c:v>
                </c:pt>
                <c:pt idx="6">
                  <c:v>180.13522383403489</c:v>
                </c:pt>
                <c:pt idx="7">
                  <c:v>188.4464599064444</c:v>
                </c:pt>
                <c:pt idx="8">
                  <c:v>190.72026023265559</c:v>
                </c:pt>
                <c:pt idx="9">
                  <c:v>183.54264481484984</c:v>
                </c:pt>
                <c:pt idx="10">
                  <c:v>180.41196233010544</c:v>
                </c:pt>
                <c:pt idx="11">
                  <c:v>179.61771897619968</c:v>
                </c:pt>
                <c:pt idx="12">
                  <c:v>179.29035198331118</c:v>
                </c:pt>
                <c:pt idx="13">
                  <c:v>178.62153522126866</c:v>
                </c:pt>
                <c:pt idx="14">
                  <c:v>178.03220951475552</c:v>
                </c:pt>
                <c:pt idx="15">
                  <c:v>176.52646295305229</c:v>
                </c:pt>
                <c:pt idx="16">
                  <c:v>174.79914836059757</c:v>
                </c:pt>
                <c:pt idx="17">
                  <c:v>172.9409515922039</c:v>
                </c:pt>
                <c:pt idx="18">
                  <c:v>171.04995580013366</c:v>
                </c:pt>
                <c:pt idx="19">
                  <c:v>169.10010685757845</c:v>
                </c:pt>
                <c:pt idx="20">
                  <c:v>167.16372560409496</c:v>
                </c:pt>
                <c:pt idx="21">
                  <c:v>165.18103971617379</c:v>
                </c:pt>
                <c:pt idx="22">
                  <c:v>163.1583973018522</c:v>
                </c:pt>
                <c:pt idx="23">
                  <c:v>161.10766370793093</c:v>
                </c:pt>
                <c:pt idx="24">
                  <c:v>159.00612477653618</c:v>
                </c:pt>
                <c:pt idx="25">
                  <c:v>156.75708581802138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153.08660664226798</c:v>
                </c:pt>
                <c:pt idx="1">
                  <c:v>156.63348563543437</c:v>
                </c:pt>
                <c:pt idx="2">
                  <c:v>158.44500544678456</c:v>
                </c:pt>
                <c:pt idx="3">
                  <c:v>155.55333833888002</c:v>
                </c:pt>
                <c:pt idx="4">
                  <c:v>164.40552039978624</c:v>
                </c:pt>
                <c:pt idx="5">
                  <c:v>170.83364115065683</c:v>
                </c:pt>
                <c:pt idx="6">
                  <c:v>172.09647713579824</c:v>
                </c:pt>
                <c:pt idx="7">
                  <c:v>171.32163089783549</c:v>
                </c:pt>
                <c:pt idx="8">
                  <c:v>172.56782570795181</c:v>
                </c:pt>
                <c:pt idx="9">
                  <c:v>173.03295786889836</c:v>
                </c:pt>
                <c:pt idx="10">
                  <c:v>168.24552528403194</c:v>
                </c:pt>
                <c:pt idx="11">
                  <c:v>182.17136972829485</c:v>
                </c:pt>
                <c:pt idx="12">
                  <c:v>177.5789507872114</c:v>
                </c:pt>
                <c:pt idx="13">
                  <c:v>179.60545090860154</c:v>
                </c:pt>
                <c:pt idx="14">
                  <c:v>181.79468348521686</c:v>
                </c:pt>
                <c:pt idx="15">
                  <c:v>183.11372527404473</c:v>
                </c:pt>
                <c:pt idx="16">
                  <c:v>184.2738350785402</c:v>
                </c:pt>
                <c:pt idx="17">
                  <c:v>185.34369414174094</c:v>
                </c:pt>
                <c:pt idx="18">
                  <c:v>186.4092012394307</c:v>
                </c:pt>
                <c:pt idx="19">
                  <c:v>187.48574472132998</c:v>
                </c:pt>
                <c:pt idx="20">
                  <c:v>188.65677355202263</c:v>
                </c:pt>
                <c:pt idx="21">
                  <c:v>189.84759077385635</c:v>
                </c:pt>
                <c:pt idx="22">
                  <c:v>191.08150445344268</c:v>
                </c:pt>
                <c:pt idx="23">
                  <c:v>192.3586664834493</c:v>
                </c:pt>
                <c:pt idx="24">
                  <c:v>193.64851401727088</c:v>
                </c:pt>
                <c:pt idx="25">
                  <c:v>194.83134194290352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36.565004916806899</c:v>
                </c:pt>
                <c:pt idx="1">
                  <c:v>34.234276261830978</c:v>
                </c:pt>
                <c:pt idx="2">
                  <c:v>41.587130881618826</c:v>
                </c:pt>
                <c:pt idx="3">
                  <c:v>39.797316376572951</c:v>
                </c:pt>
                <c:pt idx="4">
                  <c:v>39.974944185437728</c:v>
                </c:pt>
                <c:pt idx="5">
                  <c:v>40.29615976721923</c:v>
                </c:pt>
                <c:pt idx="6">
                  <c:v>42.359370268152858</c:v>
                </c:pt>
                <c:pt idx="7">
                  <c:v>42.257175173500151</c:v>
                </c:pt>
                <c:pt idx="8">
                  <c:v>42.116964572022574</c:v>
                </c:pt>
                <c:pt idx="9">
                  <c:v>43.37401951974541</c:v>
                </c:pt>
                <c:pt idx="10">
                  <c:v>49.782489382680595</c:v>
                </c:pt>
                <c:pt idx="11">
                  <c:v>49.263386944383825</c:v>
                </c:pt>
                <c:pt idx="12">
                  <c:v>47.885443367057917</c:v>
                </c:pt>
                <c:pt idx="13">
                  <c:v>49.024831717547734</c:v>
                </c:pt>
                <c:pt idx="14">
                  <c:v>50.202131938264117</c:v>
                </c:pt>
                <c:pt idx="15">
                  <c:v>51.1041591178654</c:v>
                </c:pt>
                <c:pt idx="16">
                  <c:v>52.002703133551421</c:v>
                </c:pt>
                <c:pt idx="17">
                  <c:v>52.926354656799909</c:v>
                </c:pt>
                <c:pt idx="18" formatCode="General">
                  <c:v>53.849808567763006</c:v>
                </c:pt>
                <c:pt idx="19" formatCode="General">
                  <c:v>54.79614466183795</c:v>
                </c:pt>
                <c:pt idx="20" formatCode="General">
                  <c:v>55.803161754748878</c:v>
                </c:pt>
                <c:pt idx="21" formatCode="General">
                  <c:v>56.832494025954979</c:v>
                </c:pt>
                <c:pt idx="22">
                  <c:v>57.901346016139271</c:v>
                </c:pt>
                <c:pt idx="23">
                  <c:v>58.997714602965459</c:v>
                </c:pt>
                <c:pt idx="24">
                  <c:v>60.152830724324239</c:v>
                </c:pt>
                <c:pt idx="25">
                  <c:v>61.295738738073034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42.824334269056166</c:v>
                </c:pt>
                <c:pt idx="1">
                  <c:v>39.325770448899178</c:v>
                </c:pt>
                <c:pt idx="2">
                  <c:v>44.800680188985794</c:v>
                </c:pt>
                <c:pt idx="3">
                  <c:v>43.307036025175186</c:v>
                </c:pt>
                <c:pt idx="4">
                  <c:v>43.334614216863763</c:v>
                </c:pt>
                <c:pt idx="5">
                  <c:v>42.00692708563485</c:v>
                </c:pt>
                <c:pt idx="6">
                  <c:v>43.838514324174014</c:v>
                </c:pt>
                <c:pt idx="7">
                  <c:v>43.205952792880446</c:v>
                </c:pt>
                <c:pt idx="8">
                  <c:v>42.684494168140404</c:v>
                </c:pt>
                <c:pt idx="9">
                  <c:v>43.259958572523608</c:v>
                </c:pt>
                <c:pt idx="10">
                  <c:v>49.276513473593162</c:v>
                </c:pt>
                <c:pt idx="11">
                  <c:v>47.066947937871284</c:v>
                </c:pt>
                <c:pt idx="12">
                  <c:v>45.90856844133598</c:v>
                </c:pt>
                <c:pt idx="13">
                  <c:v>46.641738272366581</c:v>
                </c:pt>
                <c:pt idx="14">
                  <c:v>47.474594760448234</c:v>
                </c:pt>
                <c:pt idx="15">
                  <c:v>48.108418418094274</c:v>
                </c:pt>
                <c:pt idx="16">
                  <c:v>48.722515031696183</c:v>
                </c:pt>
                <c:pt idx="17">
                  <c:v>49.376369640175447</c:v>
                </c:pt>
                <c:pt idx="18" formatCode="General">
                  <c:v>50.091726209406275</c:v>
                </c:pt>
                <c:pt idx="19" formatCode="General">
                  <c:v>50.825340275547127</c:v>
                </c:pt>
                <c:pt idx="20" formatCode="General">
                  <c:v>51.608817175878748</c:v>
                </c:pt>
                <c:pt idx="21" formatCode="General">
                  <c:v>52.455658436920807</c:v>
                </c:pt>
                <c:pt idx="22">
                  <c:v>53.325651953925949</c:v>
                </c:pt>
                <c:pt idx="23">
                  <c:v>54.227335011881479</c:v>
                </c:pt>
                <c:pt idx="24">
                  <c:v>55.153828539715953</c:v>
                </c:pt>
                <c:pt idx="25">
                  <c:v>56.06025417003297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112.96030144131511</c:v>
                </c:pt>
                <c:pt idx="1">
                  <c:v>111.34720442806761</c:v>
                </c:pt>
                <c:pt idx="2">
                  <c:v>134.47844857005424</c:v>
                </c:pt>
                <c:pt idx="3">
                  <c:v>133.77696512979622</c:v>
                </c:pt>
                <c:pt idx="4">
                  <c:v>138.35484289684524</c:v>
                </c:pt>
                <c:pt idx="5">
                  <c:v>139.75929006865081</c:v>
                </c:pt>
                <c:pt idx="6">
                  <c:v>145.95614479691628</c:v>
                </c:pt>
                <c:pt idx="7">
                  <c:v>149.70048522832229</c:v>
                </c:pt>
                <c:pt idx="8">
                  <c:v>148.82294374807358</c:v>
                </c:pt>
                <c:pt idx="9">
                  <c:v>155.81077457527169</c:v>
                </c:pt>
                <c:pt idx="10">
                  <c:v>176.49034958217979</c:v>
                </c:pt>
                <c:pt idx="11">
                  <c:v>174.8172667748334</c:v>
                </c:pt>
                <c:pt idx="12">
                  <c:v>171.92660970036167</c:v>
                </c:pt>
                <c:pt idx="13">
                  <c:v>176.0703606555069</c:v>
                </c:pt>
                <c:pt idx="14">
                  <c:v>180.54340124132966</c:v>
                </c:pt>
                <c:pt idx="15">
                  <c:v>184.37161282222056</c:v>
                </c:pt>
                <c:pt idx="16">
                  <c:v>188.02360860871974</c:v>
                </c:pt>
                <c:pt idx="17">
                  <c:v>191.58499059797862</c:v>
                </c:pt>
                <c:pt idx="18" formatCode="General">
                  <c:v>195.18221673053625</c:v>
                </c:pt>
                <c:pt idx="19" formatCode="General">
                  <c:v>198.82464183374057</c:v>
                </c:pt>
                <c:pt idx="20" formatCode="General">
                  <c:v>202.56456780041168</c:v>
                </c:pt>
                <c:pt idx="21" formatCode="General">
                  <c:v>206.33246727602119</c:v>
                </c:pt>
                <c:pt idx="22" formatCode="General">
                  <c:v>210.17394431363388</c:v>
                </c:pt>
                <c:pt idx="23" formatCode="General">
                  <c:v>214.10891544962266</c:v>
                </c:pt>
                <c:pt idx="24" formatCode="General">
                  <c:v>218.09487601049148</c:v>
                </c:pt>
                <c:pt idx="25" formatCode="General">
                  <c:v>222.07278431551529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56.525143553277069</c:v>
                </c:pt>
                <c:pt idx="1">
                  <c:v>47.770745289371085</c:v>
                </c:pt>
                <c:pt idx="2">
                  <c:v>55.87429835097749</c:v>
                </c:pt>
                <c:pt idx="3">
                  <c:v>49.449101762050269</c:v>
                </c:pt>
                <c:pt idx="4">
                  <c:v>59.775390306268662</c:v>
                </c:pt>
                <c:pt idx="5">
                  <c:v>63.103180891734524</c:v>
                </c:pt>
                <c:pt idx="6">
                  <c:v>77.42899224312194</c:v>
                </c:pt>
                <c:pt idx="7">
                  <c:v>79.339368117985799</c:v>
                </c:pt>
                <c:pt idx="8">
                  <c:v>82.514943046667383</c:v>
                </c:pt>
                <c:pt idx="9">
                  <c:v>81.994496559092099</c:v>
                </c:pt>
                <c:pt idx="10">
                  <c:v>82.374604798259114</c:v>
                </c:pt>
                <c:pt idx="11">
                  <c:v>87.192765625743988</c:v>
                </c:pt>
                <c:pt idx="12">
                  <c:v>93.417021997663468</c:v>
                </c:pt>
                <c:pt idx="13">
                  <c:v>97.46499801982273</c:v>
                </c:pt>
                <c:pt idx="14">
                  <c:v>101.64039527512524</c:v>
                </c:pt>
                <c:pt idx="15">
                  <c:v>105.35112003597378</c:v>
                </c:pt>
                <c:pt idx="16">
                  <c:v>108.89664269408057</c:v>
                </c:pt>
                <c:pt idx="17">
                  <c:v>112.3509912738576</c:v>
                </c:pt>
                <c:pt idx="18" formatCode="General">
                  <c:v>115.75453813399442</c:v>
                </c:pt>
                <c:pt idx="19" formatCode="General">
                  <c:v>119.11036557100996</c:v>
                </c:pt>
                <c:pt idx="20" formatCode="General">
                  <c:v>122.45712539744169</c:v>
                </c:pt>
                <c:pt idx="21" formatCode="General">
                  <c:v>125.75501988943753</c:v>
                </c:pt>
                <c:pt idx="22" formatCode="General">
                  <c:v>129.00707692769294</c:v>
                </c:pt>
                <c:pt idx="23" formatCode="General">
                  <c:v>132.22816716075855</c:v>
                </c:pt>
                <c:pt idx="24" formatCode="General">
                  <c:v>135.39117278025975</c:v>
                </c:pt>
                <c:pt idx="25" formatCode="General">
                  <c:v>138.43973640203356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8.2930429390344891</c:v>
                </c:pt>
                <c:pt idx="1">
                  <c:v>7.2049994948408358</c:v>
                </c:pt>
                <c:pt idx="2">
                  <c:v>8.3200233256367699</c:v>
                </c:pt>
                <c:pt idx="3">
                  <c:v>7.4030330719798663</c:v>
                </c:pt>
                <c:pt idx="4">
                  <c:v>9.1528241719125312</c:v>
                </c:pt>
                <c:pt idx="5">
                  <c:v>9.7551868485974733</c:v>
                </c:pt>
                <c:pt idx="6">
                  <c:v>11.603936043207218</c:v>
                </c:pt>
                <c:pt idx="7">
                  <c:v>11.824458400885622</c:v>
                </c:pt>
                <c:pt idx="8">
                  <c:v>12.330615077471091</c:v>
                </c:pt>
                <c:pt idx="9">
                  <c:v>12.282810780296854</c:v>
                </c:pt>
                <c:pt idx="10">
                  <c:v>12.110329035969551</c:v>
                </c:pt>
                <c:pt idx="11">
                  <c:v>12.692984759463183</c:v>
                </c:pt>
                <c:pt idx="12">
                  <c:v>13.71371010713351</c:v>
                </c:pt>
                <c:pt idx="13">
                  <c:v>14.28425651181837</c:v>
                </c:pt>
                <c:pt idx="14">
                  <c:v>14.870025122311647</c:v>
                </c:pt>
                <c:pt idx="15">
                  <c:v>15.39991351371618</c:v>
                </c:pt>
                <c:pt idx="16">
                  <c:v>15.908338327879587</c:v>
                </c:pt>
                <c:pt idx="17">
                  <c:v>16.401206660243719</c:v>
                </c:pt>
                <c:pt idx="18" formatCode="General">
                  <c:v>16.887319842718714</c:v>
                </c:pt>
                <c:pt idx="19" formatCode="General">
                  <c:v>17.360617426554363</c:v>
                </c:pt>
                <c:pt idx="20" formatCode="General">
                  <c:v>17.832043276315925</c:v>
                </c:pt>
                <c:pt idx="21" formatCode="General">
                  <c:v>18.295325026332502</c:v>
                </c:pt>
                <c:pt idx="22" formatCode="General">
                  <c:v>18.753302231408252</c:v>
                </c:pt>
                <c:pt idx="23" formatCode="General">
                  <c:v>19.199618567062135</c:v>
                </c:pt>
                <c:pt idx="24" formatCode="General">
                  <c:v>19.645764438047738</c:v>
                </c:pt>
                <c:pt idx="25" formatCode="General">
                  <c:v>20.072966156235353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46.01604458075095</c:v>
                </c:pt>
                <c:pt idx="1">
                  <c:v>50.235691609639197</c:v>
                </c:pt>
                <c:pt idx="2">
                  <c:v>46.129092495152754</c:v>
                </c:pt>
                <c:pt idx="3">
                  <c:v>40.441108308472757</c:v>
                </c:pt>
                <c:pt idx="4">
                  <c:v>43.846823728237332</c:v>
                </c:pt>
                <c:pt idx="5">
                  <c:v>43.87403408581509</c:v>
                </c:pt>
                <c:pt idx="6">
                  <c:v>41.937417716864466</c:v>
                </c:pt>
                <c:pt idx="7">
                  <c:v>35.749635017693038</c:v>
                </c:pt>
                <c:pt idx="8">
                  <c:v>40.655305438405271</c:v>
                </c:pt>
                <c:pt idx="9">
                  <c:v>41.897343190964847</c:v>
                </c:pt>
                <c:pt idx="10">
                  <c:v>30.55771490964031</c:v>
                </c:pt>
                <c:pt idx="11">
                  <c:v>27.902895100819244</c:v>
                </c:pt>
                <c:pt idx="12">
                  <c:v>29.634495747340271</c:v>
                </c:pt>
                <c:pt idx="13">
                  <c:v>27.951244775385138</c:v>
                </c:pt>
                <c:pt idx="14">
                  <c:v>26.311616918750151</c:v>
                </c:pt>
                <c:pt idx="15">
                  <c:v>25.304129799739052</c:v>
                </c:pt>
                <c:pt idx="16">
                  <c:v>24.355979378092623</c:v>
                </c:pt>
                <c:pt idx="17">
                  <c:v>23.383955294537451</c:v>
                </c:pt>
                <c:pt idx="18">
                  <c:v>22.507429800244932</c:v>
                </c:pt>
                <c:pt idx="19">
                  <c:v>21.660396779100505</c:v>
                </c:pt>
                <c:pt idx="20">
                  <c:v>20.85653555710546</c:v>
                </c:pt>
                <c:pt idx="21">
                  <c:v>20.068308206701005</c:v>
                </c:pt>
                <c:pt idx="22">
                  <c:v>19.294475480468339</c:v>
                </c:pt>
                <c:pt idx="23">
                  <c:v>18.534936609247513</c:v>
                </c:pt>
                <c:pt idx="24">
                  <c:v>17.832222858727182</c:v>
                </c:pt>
                <c:pt idx="25">
                  <c:v>17.742720489476667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138.92398347027063</c:v>
                </c:pt>
                <c:pt idx="1">
                  <c:v>133.12067865983045</c:v>
                </c:pt>
                <c:pt idx="2">
                  <c:v>129.81861269252715</c:v>
                </c:pt>
                <c:pt idx="3">
                  <c:v>118.45132697424432</c:v>
                </c:pt>
                <c:pt idx="4">
                  <c:v>121.14853543704982</c:v>
                </c:pt>
                <c:pt idx="5">
                  <c:v>131.86558093753584</c:v>
                </c:pt>
                <c:pt idx="6">
                  <c:v>128.22992363772985</c:v>
                </c:pt>
                <c:pt idx="7">
                  <c:v>125.73883446445241</c:v>
                </c:pt>
                <c:pt idx="8">
                  <c:v>125.96464800861169</c:v>
                </c:pt>
                <c:pt idx="9">
                  <c:v>128.15499411835717</c:v>
                </c:pt>
                <c:pt idx="10">
                  <c:v>113.95351120354026</c:v>
                </c:pt>
                <c:pt idx="11">
                  <c:v>106.07166415239027</c:v>
                </c:pt>
                <c:pt idx="12">
                  <c:v>111.94884786858434</c:v>
                </c:pt>
                <c:pt idx="13">
                  <c:v>109.94258391768182</c:v>
                </c:pt>
                <c:pt idx="14">
                  <c:v>107.93294174379925</c:v>
                </c:pt>
                <c:pt idx="15">
                  <c:v>105.35045806529479</c:v>
                </c:pt>
                <c:pt idx="16">
                  <c:v>102.61722938684171</c:v>
                </c:pt>
                <c:pt idx="17">
                  <c:v>99.782486142462758</c:v>
                </c:pt>
                <c:pt idx="18">
                  <c:v>96.918803675770988</c:v>
                </c:pt>
                <c:pt idx="19">
                  <c:v>93.994641873301333</c:v>
                </c:pt>
                <c:pt idx="20">
                  <c:v>91.055249881979719</c:v>
                </c:pt>
                <c:pt idx="21">
                  <c:v>88.061096648602316</c:v>
                </c:pt>
                <c:pt idx="22">
                  <c:v>85.011301321436122</c:v>
                </c:pt>
                <c:pt idx="23">
                  <c:v>81.898982407081277</c:v>
                </c:pt>
                <c:pt idx="24">
                  <c:v>78.71166585462656</c:v>
                </c:pt>
                <c:pt idx="25">
                  <c:v>75.394371967707343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172.47353818722092</c:v>
                </c:pt>
                <c:pt idx="1">
                  <c:v>190.60414817208635</c:v>
                </c:pt>
                <c:pt idx="2">
                  <c:v>179.66470804826187</c:v>
                </c:pt>
                <c:pt idx="3">
                  <c:v>183.97177401282883</c:v>
                </c:pt>
                <c:pt idx="4">
                  <c:v>179.85150465759921</c:v>
                </c:pt>
                <c:pt idx="5">
                  <c:v>184.94299916415531</c:v>
                </c:pt>
                <c:pt idx="6">
                  <c:v>180.13522383403489</c:v>
                </c:pt>
                <c:pt idx="7">
                  <c:v>188.4464599064444</c:v>
                </c:pt>
                <c:pt idx="8">
                  <c:v>190.72026023265559</c:v>
                </c:pt>
                <c:pt idx="9">
                  <c:v>183.54264481484984</c:v>
                </c:pt>
                <c:pt idx="10">
                  <c:v>180.41196233010544</c:v>
                </c:pt>
                <c:pt idx="11">
                  <c:v>179.61771897619968</c:v>
                </c:pt>
                <c:pt idx="12">
                  <c:v>179.29035198331118</c:v>
                </c:pt>
                <c:pt idx="13">
                  <c:v>178.62153522126866</c:v>
                </c:pt>
                <c:pt idx="14">
                  <c:v>178.03220951475552</c:v>
                </c:pt>
                <c:pt idx="15">
                  <c:v>176.52646295305229</c:v>
                </c:pt>
                <c:pt idx="16">
                  <c:v>174.79914836059757</c:v>
                </c:pt>
                <c:pt idx="17">
                  <c:v>172.9409515922039</c:v>
                </c:pt>
                <c:pt idx="18">
                  <c:v>171.04995580013366</c:v>
                </c:pt>
                <c:pt idx="19">
                  <c:v>169.10010685757845</c:v>
                </c:pt>
                <c:pt idx="20">
                  <c:v>167.16372560409496</c:v>
                </c:pt>
                <c:pt idx="21">
                  <c:v>165.18103971617379</c:v>
                </c:pt>
                <c:pt idx="22">
                  <c:v>163.1583973018522</c:v>
                </c:pt>
                <c:pt idx="23">
                  <c:v>161.10766370793093</c:v>
                </c:pt>
                <c:pt idx="24">
                  <c:v>159.00612477653618</c:v>
                </c:pt>
                <c:pt idx="25">
                  <c:v>156.75708581802138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153.08660664226798</c:v>
                </c:pt>
                <c:pt idx="1">
                  <c:v>156.63348563543437</c:v>
                </c:pt>
                <c:pt idx="2">
                  <c:v>158.44500544678456</c:v>
                </c:pt>
                <c:pt idx="3">
                  <c:v>155.55333833888002</c:v>
                </c:pt>
                <c:pt idx="4">
                  <c:v>164.40552039978624</c:v>
                </c:pt>
                <c:pt idx="5">
                  <c:v>170.83364115065683</c:v>
                </c:pt>
                <c:pt idx="6">
                  <c:v>172.09647713579824</c:v>
                </c:pt>
                <c:pt idx="7">
                  <c:v>171.32163089783549</c:v>
                </c:pt>
                <c:pt idx="8">
                  <c:v>172.56782570795181</c:v>
                </c:pt>
                <c:pt idx="9">
                  <c:v>173.03295786889836</c:v>
                </c:pt>
                <c:pt idx="10">
                  <c:v>168.24552528403194</c:v>
                </c:pt>
                <c:pt idx="11">
                  <c:v>182.17136972829485</c:v>
                </c:pt>
                <c:pt idx="12">
                  <c:v>177.5789507872114</c:v>
                </c:pt>
                <c:pt idx="13">
                  <c:v>179.60545090860154</c:v>
                </c:pt>
                <c:pt idx="14">
                  <c:v>181.79468348521686</c:v>
                </c:pt>
                <c:pt idx="15">
                  <c:v>183.11372527404473</c:v>
                </c:pt>
                <c:pt idx="16">
                  <c:v>184.2738350785402</c:v>
                </c:pt>
                <c:pt idx="17">
                  <c:v>185.34369414174094</c:v>
                </c:pt>
                <c:pt idx="18">
                  <c:v>186.4092012394307</c:v>
                </c:pt>
                <c:pt idx="19">
                  <c:v>187.48574472132998</c:v>
                </c:pt>
                <c:pt idx="20">
                  <c:v>188.65677355202263</c:v>
                </c:pt>
                <c:pt idx="21">
                  <c:v>189.84759077385635</c:v>
                </c:pt>
                <c:pt idx="22">
                  <c:v>191.08150445344268</c:v>
                </c:pt>
                <c:pt idx="23">
                  <c:v>192.3586664834493</c:v>
                </c:pt>
                <c:pt idx="24">
                  <c:v>193.64851401727088</c:v>
                </c:pt>
                <c:pt idx="25">
                  <c:v>194.83134194290352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36.565004916806899</c:v>
                </c:pt>
                <c:pt idx="1">
                  <c:v>34.234276261830978</c:v>
                </c:pt>
                <c:pt idx="2">
                  <c:v>41.587130881618826</c:v>
                </c:pt>
                <c:pt idx="3">
                  <c:v>39.797316376572951</c:v>
                </c:pt>
                <c:pt idx="4">
                  <c:v>39.974944185437728</c:v>
                </c:pt>
                <c:pt idx="5">
                  <c:v>40.29615976721923</c:v>
                </c:pt>
                <c:pt idx="6">
                  <c:v>42.359370268152858</c:v>
                </c:pt>
                <c:pt idx="7">
                  <c:v>42.257175173500151</c:v>
                </c:pt>
                <c:pt idx="8">
                  <c:v>42.116964572022574</c:v>
                </c:pt>
                <c:pt idx="9">
                  <c:v>43.37401951974541</c:v>
                </c:pt>
                <c:pt idx="10">
                  <c:v>49.782489382680595</c:v>
                </c:pt>
                <c:pt idx="11">
                  <c:v>49.263386944383825</c:v>
                </c:pt>
                <c:pt idx="12">
                  <c:v>47.885443367057917</c:v>
                </c:pt>
                <c:pt idx="13">
                  <c:v>49.024831717547734</c:v>
                </c:pt>
                <c:pt idx="14">
                  <c:v>50.202131938264117</c:v>
                </c:pt>
                <c:pt idx="15">
                  <c:v>51.1041591178654</c:v>
                </c:pt>
                <c:pt idx="16">
                  <c:v>52.002703133551421</c:v>
                </c:pt>
                <c:pt idx="17">
                  <c:v>52.926354656799909</c:v>
                </c:pt>
                <c:pt idx="18" formatCode="General">
                  <c:v>53.849808567763006</c:v>
                </c:pt>
                <c:pt idx="19" formatCode="General">
                  <c:v>54.79614466183795</c:v>
                </c:pt>
                <c:pt idx="20" formatCode="General">
                  <c:v>55.803161754748878</c:v>
                </c:pt>
                <c:pt idx="21" formatCode="General">
                  <c:v>56.832494025954979</c:v>
                </c:pt>
                <c:pt idx="22">
                  <c:v>57.901346016139271</c:v>
                </c:pt>
                <c:pt idx="23">
                  <c:v>58.997714602965459</c:v>
                </c:pt>
                <c:pt idx="24">
                  <c:v>60.152830724324239</c:v>
                </c:pt>
                <c:pt idx="25">
                  <c:v>61.295738738073034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42.824334269056166</c:v>
                </c:pt>
                <c:pt idx="1">
                  <c:v>39.325770448899178</c:v>
                </c:pt>
                <c:pt idx="2">
                  <c:v>44.800680188985794</c:v>
                </c:pt>
                <c:pt idx="3">
                  <c:v>43.307036025175186</c:v>
                </c:pt>
                <c:pt idx="4">
                  <c:v>43.334614216863763</c:v>
                </c:pt>
                <c:pt idx="5">
                  <c:v>42.00692708563485</c:v>
                </c:pt>
                <c:pt idx="6">
                  <c:v>43.838514324174014</c:v>
                </c:pt>
                <c:pt idx="7">
                  <c:v>43.205952792880446</c:v>
                </c:pt>
                <c:pt idx="8">
                  <c:v>42.684494168140404</c:v>
                </c:pt>
                <c:pt idx="9">
                  <c:v>43.259958572523608</c:v>
                </c:pt>
                <c:pt idx="10">
                  <c:v>49.276513473593162</c:v>
                </c:pt>
                <c:pt idx="11">
                  <c:v>47.066947937871284</c:v>
                </c:pt>
                <c:pt idx="12">
                  <c:v>45.90856844133598</c:v>
                </c:pt>
                <c:pt idx="13">
                  <c:v>46.641738272366581</c:v>
                </c:pt>
                <c:pt idx="14">
                  <c:v>47.474594760448234</c:v>
                </c:pt>
                <c:pt idx="15">
                  <c:v>48.108418418094274</c:v>
                </c:pt>
                <c:pt idx="16">
                  <c:v>48.722515031696183</c:v>
                </c:pt>
                <c:pt idx="17">
                  <c:v>49.376369640175447</c:v>
                </c:pt>
                <c:pt idx="18" formatCode="General">
                  <c:v>50.091726209406275</c:v>
                </c:pt>
                <c:pt idx="19" formatCode="General">
                  <c:v>50.825340275547127</c:v>
                </c:pt>
                <c:pt idx="20" formatCode="General">
                  <c:v>51.608817175878748</c:v>
                </c:pt>
                <c:pt idx="21" formatCode="General">
                  <c:v>52.455658436920807</c:v>
                </c:pt>
                <c:pt idx="22">
                  <c:v>53.325651953925949</c:v>
                </c:pt>
                <c:pt idx="23">
                  <c:v>54.227335011881479</c:v>
                </c:pt>
                <c:pt idx="24">
                  <c:v>55.153828539715953</c:v>
                </c:pt>
                <c:pt idx="25">
                  <c:v>56.06025417003297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112.96030144131511</c:v>
                </c:pt>
                <c:pt idx="1">
                  <c:v>111.34720442806761</c:v>
                </c:pt>
                <c:pt idx="2">
                  <c:v>134.47844857005424</c:v>
                </c:pt>
                <c:pt idx="3">
                  <c:v>133.77696512979622</c:v>
                </c:pt>
                <c:pt idx="4">
                  <c:v>138.35484289684524</c:v>
                </c:pt>
                <c:pt idx="5">
                  <c:v>139.75929006865081</c:v>
                </c:pt>
                <c:pt idx="6">
                  <c:v>145.95614479691628</c:v>
                </c:pt>
                <c:pt idx="7">
                  <c:v>149.70048522832229</c:v>
                </c:pt>
                <c:pt idx="8">
                  <c:v>148.82294374807358</c:v>
                </c:pt>
                <c:pt idx="9">
                  <c:v>155.81077457527169</c:v>
                </c:pt>
                <c:pt idx="10">
                  <c:v>176.49034958217979</c:v>
                </c:pt>
                <c:pt idx="11">
                  <c:v>174.8172667748334</c:v>
                </c:pt>
                <c:pt idx="12">
                  <c:v>171.92660970036167</c:v>
                </c:pt>
                <c:pt idx="13">
                  <c:v>176.0703606555069</c:v>
                </c:pt>
                <c:pt idx="14">
                  <c:v>180.54340124132966</c:v>
                </c:pt>
                <c:pt idx="15">
                  <c:v>184.37161282222056</c:v>
                </c:pt>
                <c:pt idx="16">
                  <c:v>188.02360860871974</c:v>
                </c:pt>
                <c:pt idx="17">
                  <c:v>191.58499059797862</c:v>
                </c:pt>
                <c:pt idx="18" formatCode="General">
                  <c:v>195.18221673053625</c:v>
                </c:pt>
                <c:pt idx="19" formatCode="General">
                  <c:v>198.82464183374057</c:v>
                </c:pt>
                <c:pt idx="20" formatCode="General">
                  <c:v>202.56456780041168</c:v>
                </c:pt>
                <c:pt idx="21" formatCode="General">
                  <c:v>206.33246727602119</c:v>
                </c:pt>
                <c:pt idx="22" formatCode="General">
                  <c:v>210.17394431363388</c:v>
                </c:pt>
                <c:pt idx="23" formatCode="General">
                  <c:v>214.10891544962266</c:v>
                </c:pt>
                <c:pt idx="24" formatCode="General">
                  <c:v>218.09487601049148</c:v>
                </c:pt>
                <c:pt idx="25" formatCode="General">
                  <c:v>222.07278431551529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56.525143553277069</c:v>
                </c:pt>
                <c:pt idx="1">
                  <c:v>47.770745289371085</c:v>
                </c:pt>
                <c:pt idx="2">
                  <c:v>55.87429835097749</c:v>
                </c:pt>
                <c:pt idx="3">
                  <c:v>49.449101762050269</c:v>
                </c:pt>
                <c:pt idx="4">
                  <c:v>59.775390306268662</c:v>
                </c:pt>
                <c:pt idx="5">
                  <c:v>63.103180891734524</c:v>
                </c:pt>
                <c:pt idx="6">
                  <c:v>77.42899224312194</c:v>
                </c:pt>
                <c:pt idx="7">
                  <c:v>79.339368117985799</c:v>
                </c:pt>
                <c:pt idx="8">
                  <c:v>82.514943046667383</c:v>
                </c:pt>
                <c:pt idx="9">
                  <c:v>81.994496559092099</c:v>
                </c:pt>
                <c:pt idx="10">
                  <c:v>82.374604798259114</c:v>
                </c:pt>
                <c:pt idx="11">
                  <c:v>87.192765625743988</c:v>
                </c:pt>
                <c:pt idx="12">
                  <c:v>93.417021997663468</c:v>
                </c:pt>
                <c:pt idx="13">
                  <c:v>97.46499801982273</c:v>
                </c:pt>
                <c:pt idx="14">
                  <c:v>101.64039527512524</c:v>
                </c:pt>
                <c:pt idx="15">
                  <c:v>105.35112003597378</c:v>
                </c:pt>
                <c:pt idx="16">
                  <c:v>108.89664269408057</c:v>
                </c:pt>
                <c:pt idx="17">
                  <c:v>112.3509912738576</c:v>
                </c:pt>
                <c:pt idx="18" formatCode="General">
                  <c:v>115.75453813399442</c:v>
                </c:pt>
                <c:pt idx="19" formatCode="General">
                  <c:v>119.11036557100996</c:v>
                </c:pt>
                <c:pt idx="20" formatCode="General">
                  <c:v>122.45712539744169</c:v>
                </c:pt>
                <c:pt idx="21" formatCode="General">
                  <c:v>125.75501988943753</c:v>
                </c:pt>
                <c:pt idx="22" formatCode="General">
                  <c:v>129.00707692769294</c:v>
                </c:pt>
                <c:pt idx="23" formatCode="General">
                  <c:v>132.22816716075855</c:v>
                </c:pt>
                <c:pt idx="24" formatCode="General">
                  <c:v>135.39117278025975</c:v>
                </c:pt>
                <c:pt idx="25" formatCode="General">
                  <c:v>138.43973640203356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8.2930429390344891</c:v>
                </c:pt>
                <c:pt idx="1">
                  <c:v>7.2049994948408358</c:v>
                </c:pt>
                <c:pt idx="2">
                  <c:v>8.3200233256367699</c:v>
                </c:pt>
                <c:pt idx="3">
                  <c:v>7.4030330719798663</c:v>
                </c:pt>
                <c:pt idx="4">
                  <c:v>9.1528241719125312</c:v>
                </c:pt>
                <c:pt idx="5">
                  <c:v>9.7551868485974733</c:v>
                </c:pt>
                <c:pt idx="6">
                  <c:v>11.603936043207218</c:v>
                </c:pt>
                <c:pt idx="7">
                  <c:v>11.824458400885622</c:v>
                </c:pt>
                <c:pt idx="8">
                  <c:v>12.330615077471091</c:v>
                </c:pt>
                <c:pt idx="9">
                  <c:v>12.282810780296854</c:v>
                </c:pt>
                <c:pt idx="10">
                  <c:v>12.110329035969551</c:v>
                </c:pt>
                <c:pt idx="11">
                  <c:v>12.692984759463183</c:v>
                </c:pt>
                <c:pt idx="12">
                  <c:v>13.71371010713351</c:v>
                </c:pt>
                <c:pt idx="13">
                  <c:v>14.28425651181837</c:v>
                </c:pt>
                <c:pt idx="14">
                  <c:v>14.870025122311647</c:v>
                </c:pt>
                <c:pt idx="15">
                  <c:v>15.39991351371618</c:v>
                </c:pt>
                <c:pt idx="16">
                  <c:v>15.908338327879587</c:v>
                </c:pt>
                <c:pt idx="17">
                  <c:v>16.401206660243719</c:v>
                </c:pt>
                <c:pt idx="18" formatCode="General">
                  <c:v>16.887319842718714</c:v>
                </c:pt>
                <c:pt idx="19" formatCode="General">
                  <c:v>17.360617426554363</c:v>
                </c:pt>
                <c:pt idx="20" formatCode="General">
                  <c:v>17.832043276315925</c:v>
                </c:pt>
                <c:pt idx="21" formatCode="General">
                  <c:v>18.295325026332502</c:v>
                </c:pt>
                <c:pt idx="22" formatCode="General">
                  <c:v>18.753302231408252</c:v>
                </c:pt>
                <c:pt idx="23" formatCode="General">
                  <c:v>19.199618567062135</c:v>
                </c:pt>
                <c:pt idx="24" formatCode="General">
                  <c:v>19.645764438047738</c:v>
                </c:pt>
                <c:pt idx="25" formatCode="General">
                  <c:v>20.072966156235353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58.04382214414732</c:v>
                </c:pt>
                <c:pt idx="1">
                  <c:v>27.413238570022834</c:v>
                </c:pt>
                <c:pt idx="2">
                  <c:v>47.878800004795295</c:v>
                </c:pt>
                <c:pt idx="3">
                  <c:v>28.757483349072352</c:v>
                </c:pt>
                <c:pt idx="4">
                  <c:v>34.028366671079333</c:v>
                </c:pt>
                <c:pt idx="5">
                  <c:v>44.922664597989673</c:v>
                </c:pt>
                <c:pt idx="6">
                  <c:v>13.403488654234831</c:v>
                </c:pt>
                <c:pt idx="7">
                  <c:v>12.294453855042798</c:v>
                </c:pt>
                <c:pt idx="8">
                  <c:v>8.5063338069577004</c:v>
                </c:pt>
                <c:pt idx="9">
                  <c:v>15.842618216336673</c:v>
                </c:pt>
                <c:pt idx="10">
                  <c:v>48.880787006936494</c:v>
                </c:pt>
                <c:pt idx="11">
                  <c:v>70.993102721099092</c:v>
                </c:pt>
                <c:pt idx="12">
                  <c:v>20.480015797309377</c:v>
                </c:pt>
                <c:pt idx="13">
                  <c:v>9.4442391935058989</c:v>
                </c:pt>
                <c:pt idx="14">
                  <c:v>32.090629976815443</c:v>
                </c:pt>
                <c:pt idx="15">
                  <c:v>28.481405179792567</c:v>
                </c:pt>
                <c:pt idx="16">
                  <c:v>19.215890996511668</c:v>
                </c:pt>
                <c:pt idx="17">
                  <c:v>58.91175666095134</c:v>
                </c:pt>
                <c:pt idx="18">
                  <c:v>17.753566283317454</c:v>
                </c:pt>
                <c:pt idx="19">
                  <c:v>0.86574197004790432</c:v>
                </c:pt>
                <c:pt idx="20">
                  <c:v>61.214582402947343</c:v>
                </c:pt>
                <c:pt idx="21">
                  <c:v>12.051077221327551</c:v>
                </c:pt>
                <c:pt idx="22">
                  <c:v>20.113900018275949</c:v>
                </c:pt>
                <c:pt idx="23">
                  <c:v>32.514224689470602</c:v>
                </c:pt>
                <c:pt idx="24">
                  <c:v>14.938290278550634</c:v>
                </c:pt>
                <c:pt idx="25">
                  <c:v>87.396519733461687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69.998475636006759</c:v>
                </c:pt>
                <c:pt idx="1">
                  <c:v>29.251235980700496</c:v>
                </c:pt>
                <c:pt idx="2">
                  <c:v>56.687748049961037</c:v>
                </c:pt>
                <c:pt idx="3">
                  <c:v>33.637989939326211</c:v>
                </c:pt>
                <c:pt idx="4">
                  <c:v>40.10045341948743</c:v>
                </c:pt>
                <c:pt idx="5">
                  <c:v>57.54755090524322</c:v>
                </c:pt>
                <c:pt idx="6">
                  <c:v>17.447950629284087</c:v>
                </c:pt>
                <c:pt idx="7">
                  <c:v>14.676912857595536</c:v>
                </c:pt>
                <c:pt idx="8">
                  <c:v>8.9966936393212684</c:v>
                </c:pt>
                <c:pt idx="9">
                  <c:v>18.865972717294429</c:v>
                </c:pt>
                <c:pt idx="10">
                  <c:v>54.059398391397743</c:v>
                </c:pt>
                <c:pt idx="11">
                  <c:v>71.993936131271198</c:v>
                </c:pt>
                <c:pt idx="12">
                  <c:v>18.846119390607271</c:v>
                </c:pt>
                <c:pt idx="13">
                  <c:v>7.3544940081625176</c:v>
                </c:pt>
                <c:pt idx="14">
                  <c:v>28.137860203149184</c:v>
                </c:pt>
                <c:pt idx="15">
                  <c:v>26.457347182741373</c:v>
                </c:pt>
                <c:pt idx="16">
                  <c:v>16.120242365638738</c:v>
                </c:pt>
                <c:pt idx="17">
                  <c:v>61.90519641831672</c:v>
                </c:pt>
                <c:pt idx="18">
                  <c:v>19.798938786560015</c:v>
                </c:pt>
                <c:pt idx="19">
                  <c:v>0.9237713487587621</c:v>
                </c:pt>
                <c:pt idx="20">
                  <c:v>53.701280590550837</c:v>
                </c:pt>
                <c:pt idx="21">
                  <c:v>13.315287492912315</c:v>
                </c:pt>
                <c:pt idx="22">
                  <c:v>17.370298459108287</c:v>
                </c:pt>
                <c:pt idx="23">
                  <c:v>33.256017604503633</c:v>
                </c:pt>
                <c:pt idx="24">
                  <c:v>12.385454024959389</c:v>
                </c:pt>
                <c:pt idx="25">
                  <c:v>80.366373827141459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74.111270550590163</c:v>
                </c:pt>
                <c:pt idx="1">
                  <c:v>42.670217913879981</c:v>
                </c:pt>
                <c:pt idx="2">
                  <c:v>67.488384848656253</c:v>
                </c:pt>
                <c:pt idx="3">
                  <c:v>41.338210807629025</c:v>
                </c:pt>
                <c:pt idx="4">
                  <c:v>45.002570355241339</c:v>
                </c:pt>
                <c:pt idx="5">
                  <c:v>74.649109268396572</c:v>
                </c:pt>
                <c:pt idx="6">
                  <c:v>17.001023226084467</c:v>
                </c:pt>
                <c:pt idx="7">
                  <c:v>17.03014340980155</c:v>
                </c:pt>
                <c:pt idx="8">
                  <c:v>13.1844245344993</c:v>
                </c:pt>
                <c:pt idx="9">
                  <c:v>19.520803468087749</c:v>
                </c:pt>
                <c:pt idx="10">
                  <c:v>55.76521008306365</c:v>
                </c:pt>
                <c:pt idx="11">
                  <c:v>62.848336994329635</c:v>
                </c:pt>
                <c:pt idx="12">
                  <c:v>14.559542879294234</c:v>
                </c:pt>
                <c:pt idx="13">
                  <c:v>9.3677221238986235</c:v>
                </c:pt>
                <c:pt idx="14">
                  <c:v>28.912413363582704</c:v>
                </c:pt>
                <c:pt idx="15">
                  <c:v>26.972649110972775</c:v>
                </c:pt>
                <c:pt idx="16">
                  <c:v>16.843676994791462</c:v>
                </c:pt>
                <c:pt idx="17">
                  <c:v>76.657939722018085</c:v>
                </c:pt>
                <c:pt idx="18">
                  <c:v>20.612785762067617</c:v>
                </c:pt>
                <c:pt idx="19">
                  <c:v>0.82158862317642545</c:v>
                </c:pt>
                <c:pt idx="20">
                  <c:v>47.57229663919437</c:v>
                </c:pt>
                <c:pt idx="21">
                  <c:v>19.571265893450899</c:v>
                </c:pt>
                <c:pt idx="22">
                  <c:v>22.312057188650932</c:v>
                </c:pt>
                <c:pt idx="23">
                  <c:v>38.613491347282832</c:v>
                </c:pt>
                <c:pt idx="24">
                  <c:v>11.296168748561383</c:v>
                </c:pt>
                <c:pt idx="25">
                  <c:v>77.943696142798004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11.954653491859439</c:v>
                </c:pt>
                <c:pt idx="1">
                  <c:v>1.8379974106776622</c:v>
                </c:pt>
                <c:pt idx="2">
                  <c:v>8.8089480451657423</c:v>
                </c:pt>
                <c:pt idx="3">
                  <c:v>4.8805065902538587</c:v>
                </c:pt>
                <c:pt idx="4">
                  <c:v>6.0720867484080969</c:v>
                </c:pt>
                <c:pt idx="5">
                  <c:v>12.624886307253547</c:v>
                </c:pt>
                <c:pt idx="6">
                  <c:v>4.0444619750492556</c:v>
                </c:pt>
                <c:pt idx="7">
                  <c:v>2.3824590025527375</c:v>
                </c:pt>
                <c:pt idx="8">
                  <c:v>0.49035983236356806</c:v>
                </c:pt>
                <c:pt idx="9">
                  <c:v>3.0233545009577565</c:v>
                </c:pt>
                <c:pt idx="10">
                  <c:v>5.1786113844612487</c:v>
                </c:pt>
                <c:pt idx="11">
                  <c:v>1.0008334101721061</c:v>
                </c:pt>
                <c:pt idx="12">
                  <c:v>-1.6338964067021067</c:v>
                </c:pt>
                <c:pt idx="13">
                  <c:v>-2.0897451853433813</c:v>
                </c:pt>
                <c:pt idx="14">
                  <c:v>-3.9527697736662581</c:v>
                </c:pt>
                <c:pt idx="15">
                  <c:v>-2.0240579970511945</c:v>
                </c:pt>
                <c:pt idx="16">
                  <c:v>-3.0956486308729296</c:v>
                </c:pt>
                <c:pt idx="17">
                  <c:v>2.9934397573653797</c:v>
                </c:pt>
                <c:pt idx="18">
                  <c:v>2.0453725032425609</c:v>
                </c:pt>
                <c:pt idx="19">
                  <c:v>5.8029378710857782E-2</c:v>
                </c:pt>
                <c:pt idx="20">
                  <c:v>-7.5133018123965059</c:v>
                </c:pt>
                <c:pt idx="21">
                  <c:v>1.2642102715847638</c:v>
                </c:pt>
                <c:pt idx="22">
                  <c:v>-2.7436015591676615</c:v>
                </c:pt>
                <c:pt idx="23">
                  <c:v>0.74179291503303091</c:v>
                </c:pt>
                <c:pt idx="24">
                  <c:v>-2.552836253591245</c:v>
                </c:pt>
                <c:pt idx="25">
                  <c:v>-7.0301459063202287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4.1127949145834037</c:v>
                </c:pt>
                <c:pt idx="1">
                  <c:v>13.418981933179484</c:v>
                </c:pt>
                <c:pt idx="2">
                  <c:v>10.800636798695216</c:v>
                </c:pt>
                <c:pt idx="3">
                  <c:v>7.7002208683028144</c:v>
                </c:pt>
                <c:pt idx="4">
                  <c:v>4.9021169357539094</c:v>
                </c:pt>
                <c:pt idx="5">
                  <c:v>17.101558363153352</c:v>
                </c:pt>
                <c:pt idx="6">
                  <c:v>-0.44692740319961999</c:v>
                </c:pt>
                <c:pt idx="7">
                  <c:v>2.3532305522060142</c:v>
                </c:pt>
                <c:pt idx="8">
                  <c:v>4.1877308951780314</c:v>
                </c:pt>
                <c:pt idx="9">
                  <c:v>0.65483075079331954</c:v>
                </c:pt>
                <c:pt idx="10">
                  <c:v>1.7058116916659074</c:v>
                </c:pt>
                <c:pt idx="11">
                  <c:v>-9.1455991369415628</c:v>
                </c:pt>
                <c:pt idx="12">
                  <c:v>-4.2865765113130365</c:v>
                </c:pt>
                <c:pt idx="13">
                  <c:v>2.0132281157361058</c:v>
                </c:pt>
                <c:pt idx="14">
                  <c:v>0.77455316043351985</c:v>
                </c:pt>
                <c:pt idx="15">
                  <c:v>0.51530192823140197</c:v>
                </c:pt>
                <c:pt idx="16">
                  <c:v>0.72343462915272383</c:v>
                </c:pt>
                <c:pt idx="17">
                  <c:v>14.752743303701365</c:v>
                </c:pt>
                <c:pt idx="18">
                  <c:v>0.81384697550760166</c:v>
                </c:pt>
                <c:pt idx="19">
                  <c:v>-0.10218272558233665</c:v>
                </c:pt>
                <c:pt idx="20">
                  <c:v>-6.1289839513564672</c:v>
                </c:pt>
                <c:pt idx="21">
                  <c:v>6.2559784005385843</c:v>
                </c:pt>
                <c:pt idx="22">
                  <c:v>4.9417587295426451</c:v>
                </c:pt>
                <c:pt idx="23">
                  <c:v>5.3574737427791987</c:v>
                </c:pt>
                <c:pt idx="24">
                  <c:v>-1.0892852763980052</c:v>
                </c:pt>
                <c:pt idx="25">
                  <c:v>-2.422677684343455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7.023381352014411</c:v>
                </c:pt>
                <c:pt idx="1">
                  <c:v>8.1091557415818478</c:v>
                </c:pt>
                <c:pt idx="2">
                  <c:v>7.8618717479863154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3.3170391173220515</c:v>
                </c:pt>
                <c:pt idx="1">
                  <c:v>3.3886856255945008</c:v>
                </c:pt>
                <c:pt idx="2">
                  <c:v>4.5265420253260142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1.6218403404294381</c:v>
                </c:pt>
                <c:pt idx="1">
                  <c:v>2.0213032889464109</c:v>
                </c:pt>
                <c:pt idx="2">
                  <c:v>1.8035025333531847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1.4876456227205224</c:v>
                </c:pt>
                <c:pt idx="1">
                  <c:v>1.700285200305784</c:v>
                </c:pt>
                <c:pt idx="2">
                  <c:v>1.8065916606608219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1.0292779494332542</c:v>
                </c:pt>
                <c:pt idx="1">
                  <c:v>1.0422454091704116</c:v>
                </c:pt>
                <c:pt idx="2">
                  <c:v>1.3986301137622619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1.9169783318434048</c:v>
                </c:pt>
                <c:pt idx="1">
                  <c:v>2.185577751385761</c:v>
                </c:pt>
                <c:pt idx="2">
                  <c:v>2.0708058591302918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5.9146416492650395</c:v>
                </c:pt>
                <c:pt idx="1">
                  <c:v>6.2626518201857202</c:v>
                </c:pt>
                <c:pt idx="2">
                  <c:v>5.9156849749767044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8.5902618978941074</c:v>
                </c:pt>
                <c:pt idx="1">
                  <c:v>8.3403250604169816</c:v>
                </c:pt>
                <c:pt idx="2">
                  <c:v>6.6670772387629595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2.4781097406468233</c:v>
                </c:pt>
                <c:pt idx="1">
                  <c:v>2.1832777910418839</c:v>
                </c:pt>
                <c:pt idx="2">
                  <c:v>1.5445054170024235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7.1284026079364011</c:v>
                </c:pt>
                <c:pt idx="1">
                  <c:v>7.171568729292729</c:v>
                </c:pt>
                <c:pt idx="2">
                  <c:v>8.1320275051548521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2.148205644630802</c:v>
                </c:pt>
                <c:pt idx="1">
                  <c:v>2.2936596358631767</c:v>
                </c:pt>
                <c:pt idx="2">
                  <c:v>2.1866455240363369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0.10475595478516869</c:v>
                </c:pt>
                <c:pt idx="1">
                  <c:v>0.10701669812996041</c:v>
                </c:pt>
                <c:pt idx="2">
                  <c:v>8.7155763718940571E-2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7.4070476519017614</c:v>
                </c:pt>
                <c:pt idx="1">
                  <c:v>6.221164730723924</c:v>
                </c:pt>
                <c:pt idx="2">
                  <c:v>5.0465643370558606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1.4581967193297924</c:v>
                </c:pt>
                <c:pt idx="1">
                  <c:v>1.5425441631820458</c:v>
                </c:pt>
                <c:pt idx="2">
                  <c:v>2.0761590141005151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2.4338092338890873</c:v>
                </c:pt>
                <c:pt idx="1">
                  <c:v>2.0123074710245779</c:v>
                </c:pt>
                <c:pt idx="2">
                  <c:v>2.3669076342601292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3.9342653692260408</c:v>
                </c:pt>
                <c:pt idx="1">
                  <c:v>3.8526299844305028</c:v>
                </c:pt>
                <c:pt idx="2">
                  <c:v>4.0961963606748544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5.7933998604606654</c:v>
                </c:pt>
                <c:pt idx="1">
                  <c:v>6.5671398326883761</c:v>
                </c:pt>
                <c:pt idx="2">
                  <c:v>7.1593027918295915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3.4796945622076891</c:v>
                </c:pt>
                <c:pt idx="1">
                  <c:v>3.8968805645168301</c:v>
                </c:pt>
                <c:pt idx="2">
                  <c:v>4.3852400484613359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4.1174786064853519</c:v>
                </c:pt>
                <c:pt idx="1">
                  <c:v>4.6455414797547538</c:v>
                </c:pt>
                <c:pt idx="2">
                  <c:v>4.7739626352934108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5.4357034593066</c:v>
                </c:pt>
                <c:pt idx="1">
                  <c:v>6.6667459340668671</c:v>
                </c:pt>
                <c:pt idx="2">
                  <c:v>7.9189267544526931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1.1427657756738752</c:v>
                </c:pt>
                <c:pt idx="1">
                  <c:v>0.85200051530897347</c:v>
                </c:pt>
                <c:pt idx="2">
                  <c:v>0.99374669145081174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3.8830098333950991</c:v>
                </c:pt>
                <c:pt idx="1">
                  <c:v>3.2597037085308074</c:v>
                </c:pt>
                <c:pt idx="2">
                  <c:v>3.0670866131499994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3.4462887285773238</c:v>
                </c:pt>
                <c:pt idx="1">
                  <c:v>3.0650203002933694</c:v>
                </c:pt>
                <c:pt idx="2">
                  <c:v>2.8613125431327049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2.3251489220003068</c:v>
                </c:pt>
                <c:pt idx="1">
                  <c:v>1.8674914667394273</c:v>
                </c:pt>
                <c:pt idx="2">
                  <c:v>1.7868109305609998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1.8075534225295624</c:v>
                </c:pt>
                <c:pt idx="1">
                  <c:v>1.4348251830634726</c:v>
                </c:pt>
                <c:pt idx="2">
                  <c:v>1.1983201648685466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10.575097646095434</c:v>
                </c:pt>
                <c:pt idx="1">
                  <c:v>9.3102519137608954</c:v>
                </c:pt>
                <c:pt idx="2">
                  <c:v>8.2684231168374414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-3.5119629607414566</c:v>
                </c:pt>
                <c:pt idx="1">
                  <c:v>10.29923247232184</c:v>
                </c:pt>
                <c:pt idx="2">
                  <c:v>0.12699444918210645</c:v>
                </c:pt>
                <c:pt idx="3">
                  <c:v>15.464407553626629</c:v>
                </c:pt>
                <c:pt idx="4">
                  <c:v>4.0265178335537541</c:v>
                </c:pt>
                <c:pt idx="5">
                  <c:v>-13.432175648254599</c:v>
                </c:pt>
                <c:pt idx="6">
                  <c:v>8.4546764866436632</c:v>
                </c:pt>
                <c:pt idx="7">
                  <c:v>40.504532965905298</c:v>
                </c:pt>
                <c:pt idx="8">
                  <c:v>17.531776847762885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40.58344569680564</c:v>
                </c:pt>
                <c:pt idx="1">
                  <c:v>38.514841462400327</c:v>
                </c:pt>
                <c:pt idx="2">
                  <c:v>30.94935089706636</c:v>
                </c:pt>
                <c:pt idx="3">
                  <c:v>66.294933390846779</c:v>
                </c:pt>
                <c:pt idx="4">
                  <c:v>38.71384483638095</c:v>
                </c:pt>
                <c:pt idx="5">
                  <c:v>29.190907992263533</c:v>
                </c:pt>
                <c:pt idx="6">
                  <c:v>61.774152542064556</c:v>
                </c:pt>
                <c:pt idx="7">
                  <c:v>137.50248897120474</c:v>
                </c:pt>
                <c:pt idx="8">
                  <c:v>74.209657903451586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4.1127949145834037</c:v>
                </c:pt>
                <c:pt idx="1">
                  <c:v>13.418981933179484</c:v>
                </c:pt>
                <c:pt idx="2">
                  <c:v>10.800636798695216</c:v>
                </c:pt>
                <c:pt idx="3">
                  <c:v>7.7002208683028144</c:v>
                </c:pt>
                <c:pt idx="4">
                  <c:v>4.9021169357539094</c:v>
                </c:pt>
                <c:pt idx="5">
                  <c:v>17.101558363153352</c:v>
                </c:pt>
                <c:pt idx="6">
                  <c:v>-0.44692740319961999</c:v>
                </c:pt>
                <c:pt idx="7">
                  <c:v>2.3532305522060142</c:v>
                </c:pt>
                <c:pt idx="8">
                  <c:v>4.1877308951780314</c:v>
                </c:pt>
                <c:pt idx="9">
                  <c:v>0.65483075079331954</c:v>
                </c:pt>
                <c:pt idx="10">
                  <c:v>1.7058116916659074</c:v>
                </c:pt>
                <c:pt idx="11">
                  <c:v>-9.1455991369415628</c:v>
                </c:pt>
                <c:pt idx="12">
                  <c:v>-4.2865765113130365</c:v>
                </c:pt>
                <c:pt idx="13">
                  <c:v>2.0132281157361058</c:v>
                </c:pt>
                <c:pt idx="14">
                  <c:v>0.77455316043351985</c:v>
                </c:pt>
                <c:pt idx="15">
                  <c:v>0.51530192823140197</c:v>
                </c:pt>
                <c:pt idx="16">
                  <c:v>0.72343462915272383</c:v>
                </c:pt>
                <c:pt idx="17">
                  <c:v>14.752743303701365</c:v>
                </c:pt>
                <c:pt idx="18">
                  <c:v>0.81384697550760166</c:v>
                </c:pt>
                <c:pt idx="19">
                  <c:v>-0.10218272558233665</c:v>
                </c:pt>
                <c:pt idx="20">
                  <c:v>-6.1289839513564672</c:v>
                </c:pt>
                <c:pt idx="21">
                  <c:v>6.2559784005385843</c:v>
                </c:pt>
                <c:pt idx="22">
                  <c:v>4.9417587295426451</c:v>
                </c:pt>
                <c:pt idx="23">
                  <c:v>5.3574737427791987</c:v>
                </c:pt>
                <c:pt idx="24">
                  <c:v>-1.0892852763980052</c:v>
                </c:pt>
                <c:pt idx="25">
                  <c:v>-2.422677684343455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39.40271552725882</c:v>
                </c:pt>
                <c:pt idx="1">
                  <c:v>34.806942376192765</c:v>
                </c:pt>
                <c:pt idx="2">
                  <c:v>33.877502837381883</c:v>
                </c:pt>
                <c:pt idx="3">
                  <c:v>28.007688454648004</c:v>
                </c:pt>
                <c:pt idx="4">
                  <c:v>26.43569913480232</c:v>
                </c:pt>
                <c:pt idx="5">
                  <c:v>49.18159854437252</c:v>
                </c:pt>
                <c:pt idx="6">
                  <c:v>6.2149395714965028</c:v>
                </c:pt>
                <c:pt idx="7">
                  <c:v>11.564380514663409</c:v>
                </c:pt>
                <c:pt idx="8">
                  <c:v>8.3540739843503875</c:v>
                </c:pt>
                <c:pt idx="9">
                  <c:v>9.1643530350315832</c:v>
                </c:pt>
                <c:pt idx="10">
                  <c:v>26.476405436522665</c:v>
                </c:pt>
                <c:pt idx="11">
                  <c:v>23.940610480912447</c:v>
                </c:pt>
                <c:pt idx="12">
                  <c:v>5.2502975113510857</c:v>
                </c:pt>
                <c:pt idx="13">
                  <c:v>6.613640181846586</c:v>
                </c:pt>
                <c:pt idx="14">
                  <c:v>11.839466714360853</c:v>
                </c:pt>
                <c:pt idx="15">
                  <c:v>12.306874983045843</c:v>
                </c:pt>
                <c:pt idx="16">
                  <c:v>7.9538629571276633</c:v>
                </c:pt>
                <c:pt idx="17">
                  <c:v>54.825505940930043</c:v>
                </c:pt>
                <c:pt idx="18">
                  <c:v>11.179321164534441</c:v>
                </c:pt>
                <c:pt idx="19">
                  <c:v>0.29010628538229405</c:v>
                </c:pt>
                <c:pt idx="20">
                  <c:v>16.53685645044709</c:v>
                </c:pt>
                <c:pt idx="21">
                  <c:v>14.412494446619283</c:v>
                </c:pt>
                <c:pt idx="22">
                  <c:v>13.405430301532316</c:v>
                </c:pt>
                <c:pt idx="23">
                  <c:v>25.109411160868017</c:v>
                </c:pt>
                <c:pt idx="24">
                  <c:v>3.1156250507044509</c:v>
                </c:pt>
                <c:pt idx="25">
                  <c:v>37.467820646101188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automation/Data/Results/Workbooks/LSIPs/ES_LSIP/ES_LSIP_Database.Main.xlsx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Essex Southend-on-Sea and Thurrock</v>
      </c>
      <c r="L1" s="19" t="str">
        <f>CONCATENATE("Industry Table 1.1  Employment by Industry Sector (SIC 2007), ",B$5,"-",F$5,", ",Info!B5)</f>
        <v>Industry Table 1.1  Employment by Industry Sector (SIC 2007), 2015-2035, Essex Southend-on-Sea and Thurrock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17.681000000000026</v>
      </c>
      <c r="N5" s="11">
        <f t="shared" si="1"/>
        <v>19.463999999999984</v>
      </c>
      <c r="O5" s="11">
        <f t="shared" si="1"/>
        <v>14.003000000000004</v>
      </c>
      <c r="P5" s="11">
        <f t="shared" si="1"/>
        <v>14.482999999999995</v>
      </c>
      <c r="Q5" s="11">
        <f t="shared" si="1"/>
        <v>14.810999999999977</v>
      </c>
      <c r="R5" s="40">
        <f t="shared" ref="R5:R10" si="2">IF(D$5-B$5 &lt;&gt; 0,(EXP(LN(D7/B7)/(D$5-B$5))-1)*100,0)</f>
        <v>-4.5572700587635744</v>
      </c>
      <c r="S5" s="40">
        <f t="shared" si="0"/>
        <v>0.37469058710279946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52.741999999999834</v>
      </c>
      <c r="N6" s="11">
        <f t="shared" si="1"/>
        <v>52.202000000000119</v>
      </c>
      <c r="O6" s="11">
        <f t="shared" si="1"/>
        <v>50.774999999999977</v>
      </c>
      <c r="P6" s="11">
        <f t="shared" si="1"/>
        <v>47.522000000000091</v>
      </c>
      <c r="Q6" s="11">
        <f t="shared" si="1"/>
        <v>42.301000000000037</v>
      </c>
      <c r="R6" s="40">
        <f t="shared" si="2"/>
        <v>-0.75727798409566116</v>
      </c>
      <c r="S6" s="40">
        <f t="shared" si="0"/>
        <v>-1.2099102133905415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17.681000000000026</v>
      </c>
      <c r="C7" s="11">
        <f t="array" ref="C7:C12">MMULT(aggregation!$B$3:$W$8,'Ind T2'!C5:C26)</f>
        <v>19.463999999999984</v>
      </c>
      <c r="D7" s="11">
        <f t="array" ref="D7:D12">MMULT(aggregation!$B$3:$W$8,'Ind T2'!D5:D26)</f>
        <v>14.003000000000004</v>
      </c>
      <c r="E7" s="11">
        <f t="array" ref="E7:E12">MMULT(aggregation!$B$3:$W$8,'Ind T2'!E5:E26)</f>
        <v>14.482999999999995</v>
      </c>
      <c r="F7" s="11">
        <f t="array" ref="F7:F12">MMULT(aggregation!$B$3:$W$8,'Ind T2'!F5:F26)</f>
        <v>14.810999999999977</v>
      </c>
      <c r="G7" s="11"/>
      <c r="H7" s="11">
        <f>F7-D7</f>
        <v>0.80799999999997318</v>
      </c>
      <c r="I7" s="11">
        <f t="array" ref="I7:I12">MMULT(aggregation!$B$3:$W$8,'RD T1'!AB7:AB28)</f>
        <v>6.8112224731530269</v>
      </c>
      <c r="J7" s="11">
        <f>SUM(H7:I7)</f>
        <v>7.6192224731530001</v>
      </c>
      <c r="K7" s="11"/>
      <c r="L7" t="str">
        <f t="shared" si="1"/>
        <v>Construction</v>
      </c>
      <c r="M7" s="11">
        <f t="shared" si="1"/>
        <v>75.831999999999965</v>
      </c>
      <c r="N7" s="11">
        <f t="shared" si="1"/>
        <v>78.046999999999855</v>
      </c>
      <c r="O7" s="11">
        <f t="shared" si="1"/>
        <v>92.878000000000043</v>
      </c>
      <c r="P7" s="11">
        <f t="shared" si="1"/>
        <v>103.65599999999949</v>
      </c>
      <c r="Q7" s="11">
        <f t="shared" si="1"/>
        <v>117.70799999999997</v>
      </c>
      <c r="R7" s="40">
        <f>IF(D$5-B$5 &lt;&gt; 0,(EXP(LN(D9/B9)/(D$5-B$5))-1)*100,0)</f>
        <v>4.1386800986953354</v>
      </c>
      <c r="S7" s="40">
        <f t="shared" si="0"/>
        <v>1.5920073748604491</v>
      </c>
    </row>
    <row r="8" spans="1:19" x14ac:dyDescent="0.2">
      <c r="A8" t="str">
        <f>name!C5</f>
        <v>Manufacturing</v>
      </c>
      <c r="B8" s="11">
        <v>52.741999999999834</v>
      </c>
      <c r="C8" s="11">
        <v>52.202000000000119</v>
      </c>
      <c r="D8" s="11">
        <v>50.774999999999977</v>
      </c>
      <c r="E8" s="11">
        <v>47.522000000000091</v>
      </c>
      <c r="F8" s="11">
        <v>42.301000000000037</v>
      </c>
      <c r="G8" s="11"/>
      <c r="H8" s="11">
        <f t="shared" ref="H8:H12" si="3">F8-D8</f>
        <v>-8.4739999999999398</v>
      </c>
      <c r="I8" s="11">
        <v>19.680107400395652</v>
      </c>
      <c r="J8" s="11">
        <f t="shared" ref="J8:J12" si="4">SUM(H8:I8)</f>
        <v>11.206107400395712</v>
      </c>
      <c r="K8" s="11"/>
      <c r="L8" t="str">
        <f t="shared" si="1"/>
        <v>Trade, accomod. and transport</v>
      </c>
      <c r="M8" s="11">
        <f t="shared" si="1"/>
        <v>235.21900000000022</v>
      </c>
      <c r="N8" s="11">
        <f t="shared" si="1"/>
        <v>243.85800000000012</v>
      </c>
      <c r="O8" s="11">
        <f t="shared" si="1"/>
        <v>238.43700000000007</v>
      </c>
      <c r="P8" s="11">
        <f t="shared" si="1"/>
        <v>246.74500000000018</v>
      </c>
      <c r="Q8" s="11">
        <f t="shared" si="1"/>
        <v>257.11199999999974</v>
      </c>
      <c r="R8" s="40">
        <f t="shared" si="2"/>
        <v>0.2721321975923674</v>
      </c>
      <c r="S8" s="40">
        <f t="shared" si="0"/>
        <v>0.50397679984015564</v>
      </c>
    </row>
    <row r="9" spans="1:19" x14ac:dyDescent="0.2">
      <c r="A9" t="str">
        <f>name!C6</f>
        <v>Construction</v>
      </c>
      <c r="B9" s="11">
        <v>75.831999999999965</v>
      </c>
      <c r="C9" s="11">
        <v>78.046999999999855</v>
      </c>
      <c r="D9" s="11">
        <v>92.878000000000043</v>
      </c>
      <c r="E9" s="11">
        <v>103.65599999999949</v>
      </c>
      <c r="F9" s="11">
        <v>117.70799999999997</v>
      </c>
      <c r="G9" s="11"/>
      <c r="H9" s="11">
        <f t="shared" si="3"/>
        <v>24.829999999999927</v>
      </c>
      <c r="I9" s="11">
        <v>44.238487898330909</v>
      </c>
      <c r="J9" s="11">
        <f t="shared" si="4"/>
        <v>69.068487898330829</v>
      </c>
      <c r="K9" s="11"/>
      <c r="L9" t="str">
        <f t="shared" si="1"/>
        <v>Business and other services</v>
      </c>
      <c r="M9" s="11">
        <f t="shared" si="1"/>
        <v>247.46999999999997</v>
      </c>
      <c r="N9" s="11">
        <f t="shared" si="1"/>
        <v>258.45899999999995</v>
      </c>
      <c r="O9" s="11">
        <f t="shared" si="1"/>
        <v>258.68699999999984</v>
      </c>
      <c r="P9" s="11">
        <f t="shared" si="1"/>
        <v>263.96900000000005</v>
      </c>
      <c r="Q9" s="11">
        <f t="shared" si="1"/>
        <v>276.78300000000013</v>
      </c>
      <c r="R9" s="40">
        <f t="shared" si="2"/>
        <v>0.8905313279166327</v>
      </c>
      <c r="S9" s="40">
        <f t="shared" si="0"/>
        <v>0.45178394024891766</v>
      </c>
    </row>
    <row r="10" spans="1:19" x14ac:dyDescent="0.2">
      <c r="A10" t="str">
        <f>name!C7</f>
        <v>Trade, accomod. and transport</v>
      </c>
      <c r="B10" s="11">
        <v>235.21900000000022</v>
      </c>
      <c r="C10" s="11">
        <v>243.85800000000012</v>
      </c>
      <c r="D10" s="11">
        <v>238.43700000000007</v>
      </c>
      <c r="E10" s="11">
        <v>246.74500000000018</v>
      </c>
      <c r="F10" s="11">
        <v>257.11199999999974</v>
      </c>
      <c r="G10" s="11"/>
      <c r="H10" s="11">
        <f t="shared" si="3"/>
        <v>18.67499999999967</v>
      </c>
      <c r="I10" s="11">
        <v>118.45487274868334</v>
      </c>
      <c r="J10" s="11">
        <f t="shared" si="4"/>
        <v>137.129872748683</v>
      </c>
      <c r="K10" s="11"/>
      <c r="L10" t="str">
        <f t="shared" si="1"/>
        <v>Non-marketed services</v>
      </c>
      <c r="M10" s="11">
        <f t="shared" si="1"/>
        <v>197.49300000000011</v>
      </c>
      <c r="N10" s="11">
        <f t="shared" si="1"/>
        <v>211.31999999999977</v>
      </c>
      <c r="O10" s="11">
        <f t="shared" si="1"/>
        <v>208.423</v>
      </c>
      <c r="P10" s="11">
        <f t="shared" si="1"/>
        <v>218.25499999999994</v>
      </c>
      <c r="Q10" s="11">
        <f t="shared" si="1"/>
        <v>233.95200000000011</v>
      </c>
      <c r="R10" s="40">
        <f t="shared" si="2"/>
        <v>1.083154657740204</v>
      </c>
      <c r="S10" s="40">
        <f t="shared" si="0"/>
        <v>0.77328316073945746</v>
      </c>
    </row>
    <row r="11" spans="1:19" x14ac:dyDescent="0.2">
      <c r="A11" t="str">
        <f>name!C8</f>
        <v>Business and other services</v>
      </c>
      <c r="B11" s="11">
        <v>247.46999999999997</v>
      </c>
      <c r="C11" s="11">
        <v>258.45899999999995</v>
      </c>
      <c r="D11" s="11">
        <v>258.68699999999984</v>
      </c>
      <c r="E11" s="11">
        <v>263.96900000000005</v>
      </c>
      <c r="F11" s="11">
        <v>276.78300000000013</v>
      </c>
      <c r="G11" s="11"/>
      <c r="H11" s="11">
        <f t="shared" si="3"/>
        <v>18.096000000000288</v>
      </c>
      <c r="I11" s="11">
        <v>128.81568959328027</v>
      </c>
      <c r="J11" s="11">
        <f t="shared" si="4"/>
        <v>146.91168959328056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197.49300000000011</v>
      </c>
      <c r="C12" s="11">
        <v>211.31999999999977</v>
      </c>
      <c r="D12" s="11">
        <v>208.423</v>
      </c>
      <c r="E12" s="11">
        <v>218.25499999999994</v>
      </c>
      <c r="F12" s="11">
        <v>233.95200000000011</v>
      </c>
      <c r="G12" s="11"/>
      <c r="H12" s="11">
        <f t="shared" si="3"/>
        <v>25.52900000000011</v>
      </c>
      <c r="I12" s="11">
        <v>120.26924357864112</v>
      </c>
      <c r="J12" s="11">
        <f t="shared" si="4"/>
        <v>145.79824357864123</v>
      </c>
      <c r="K12" s="11"/>
      <c r="L12" s="24" t="str">
        <f t="shared" ref="L12:Q12" si="5">A14</f>
        <v>All industries</v>
      </c>
      <c r="M12" s="34">
        <f t="shared" si="5"/>
        <v>826.43700000000013</v>
      </c>
      <c r="N12" s="34">
        <f t="shared" si="5"/>
        <v>863.34999999999968</v>
      </c>
      <c r="O12" s="34">
        <f t="shared" si="5"/>
        <v>863.20299999999997</v>
      </c>
      <c r="P12" s="34">
        <f t="shared" si="5"/>
        <v>894.62999999999965</v>
      </c>
      <c r="Q12" s="34">
        <f t="shared" si="5"/>
        <v>942.66700000000003</v>
      </c>
      <c r="R12" s="43">
        <f>IF(D$5-B$5 &lt;&gt; 0,(EXP(LN(D14/B14)/(D$5-B$5))-1)*100,0)</f>
        <v>0.87432408040100107</v>
      </c>
      <c r="S12" s="43">
        <f>F41</f>
        <v>0.58881475638519198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826.43700000000013</v>
      </c>
      <c r="C14" s="34">
        <f t="shared" ref="C14:F14" si="6">SUM(C7:C12)</f>
        <v>863.34999999999968</v>
      </c>
      <c r="D14" s="34">
        <f t="shared" si="6"/>
        <v>863.20299999999997</v>
      </c>
      <c r="E14" s="34">
        <f t="shared" si="6"/>
        <v>894.62999999999965</v>
      </c>
      <c r="F14" s="34">
        <f t="shared" si="6"/>
        <v>942.66700000000003</v>
      </c>
      <c r="G14" s="34"/>
      <c r="H14" s="34">
        <f>SUM(H7:H12)</f>
        <v>79.464000000000027</v>
      </c>
      <c r="I14" s="34">
        <f>SUM(I7:I12)</f>
        <v>438.26962369248434</v>
      </c>
      <c r="J14" s="34">
        <f t="shared" ref="J14" si="7">SUM(J7:J12)</f>
        <v>517.73362369248434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2.1394250257430416</v>
      </c>
      <c r="C20" s="18">
        <f t="shared" si="8"/>
        <v>2.2544738518561407</v>
      </c>
      <c r="D20" s="18">
        <f t="shared" si="8"/>
        <v>1.6222140099142384</v>
      </c>
      <c r="E20" s="18">
        <f t="shared" si="8"/>
        <v>1.6188815487967092</v>
      </c>
      <c r="F20" s="18">
        <f t="shared" si="8"/>
        <v>1.571180491096005</v>
      </c>
      <c r="G20" s="351"/>
      <c r="H20" s="40">
        <f>IF(D7&gt;0,(H7/D7)*100,0)</f>
        <v>5.7701921016923015</v>
      </c>
      <c r="I20" s="40">
        <f>IF(D7&gt;0,(I7/D7)*100,0)</f>
        <v>48.64116598695297</v>
      </c>
      <c r="J20" s="40">
        <f>IF(D7&gt;0,(J7/D7)*100,0)</f>
        <v>54.411358088645279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6.3818536682166735</v>
      </c>
      <c r="C21" s="18">
        <f t="shared" si="8"/>
        <v>6.0464469797880511</v>
      </c>
      <c r="D21" s="18">
        <f t="shared" si="8"/>
        <v>5.8821621333568093</v>
      </c>
      <c r="E21" s="18">
        <f t="shared" si="8"/>
        <v>5.3119166582833248</v>
      </c>
      <c r="F21" s="18">
        <f t="shared" si="8"/>
        <v>4.4873746508576238</v>
      </c>
      <c r="G21" s="351"/>
      <c r="H21" s="40">
        <f t="shared" ref="H21:H25" si="9">IF(D8&gt;0,(H8/D8)*100,0)</f>
        <v>-16.689315608074729</v>
      </c>
      <c r="I21" s="40">
        <f t="shared" ref="I21:I25" si="10">IF(D8&gt;0,(I8/D8)*100,0)</f>
        <v>38.759443427662553</v>
      </c>
      <c r="J21" s="40">
        <f t="shared" ref="J21:J27" si="11">IF(D8&gt;0,(J8/D8)*100,0)</f>
        <v>22.070127819587825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9.1757750439537382</v>
      </c>
      <c r="C22" s="18">
        <f t="shared" si="8"/>
        <v>9.0400185324607509</v>
      </c>
      <c r="D22" s="18">
        <f t="shared" si="8"/>
        <v>10.759693837950058</v>
      </c>
      <c r="E22" s="18">
        <f t="shared" si="8"/>
        <v>11.586465913282535</v>
      </c>
      <c r="F22" s="18">
        <f t="shared" si="8"/>
        <v>12.486699969342299</v>
      </c>
      <c r="G22" s="351"/>
      <c r="H22" s="40">
        <f t="shared" si="9"/>
        <v>26.733995133400711</v>
      </c>
      <c r="I22" s="40">
        <f t="shared" si="10"/>
        <v>47.630749906684997</v>
      </c>
      <c r="J22" s="40">
        <f t="shared" si="11"/>
        <v>74.364745040085694</v>
      </c>
      <c r="K22" s="351"/>
    </row>
    <row r="23" spans="1:12" x14ac:dyDescent="0.2">
      <c r="A23" t="str">
        <f>$A$10</f>
        <v>Trade, accomod. and transport</v>
      </c>
      <c r="B23" s="18">
        <f t="shared" si="8"/>
        <v>28.461818626223195</v>
      </c>
      <c r="C23" s="18">
        <f t="shared" si="8"/>
        <v>28.245555105113823</v>
      </c>
      <c r="D23" s="18">
        <f t="shared" si="8"/>
        <v>27.622355343992094</v>
      </c>
      <c r="E23" s="18">
        <f t="shared" si="8"/>
        <v>27.580675810111472</v>
      </c>
      <c r="F23" s="18">
        <f t="shared" si="8"/>
        <v>27.274954994711788</v>
      </c>
      <c r="G23" s="351"/>
      <c r="H23" s="40">
        <f t="shared" si="9"/>
        <v>7.8322575774731549</v>
      </c>
      <c r="I23" s="40">
        <f t="shared" si="10"/>
        <v>49.679736261017929</v>
      </c>
      <c r="J23" s="40">
        <f t="shared" si="11"/>
        <v>57.511993838491072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29.944206273436443</v>
      </c>
      <c r="C24" s="18">
        <f t="shared" si="8"/>
        <v>29.936757977645222</v>
      </c>
      <c r="D24" s="18">
        <f t="shared" si="8"/>
        <v>29.968269341047222</v>
      </c>
      <c r="E24" s="18">
        <f t="shared" si="8"/>
        <v>29.505941003543377</v>
      </c>
      <c r="F24" s="18">
        <f t="shared" si="8"/>
        <v>29.361694002229854</v>
      </c>
      <c r="G24" s="351"/>
      <c r="H24" s="40">
        <f t="shared" si="9"/>
        <v>6.9953263983115885</v>
      </c>
      <c r="I24" s="40">
        <f t="shared" si="10"/>
        <v>49.795965623815789</v>
      </c>
      <c r="J24" s="40">
        <f t="shared" si="11"/>
        <v>56.791292022127372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23.896921362426909</v>
      </c>
      <c r="C25" s="18">
        <f t="shared" si="8"/>
        <v>24.476747553136022</v>
      </c>
      <c r="D25" s="18">
        <f t="shared" si="8"/>
        <v>24.145305333739572</v>
      </c>
      <c r="E25" s="18">
        <f t="shared" si="8"/>
        <v>24.396119065982589</v>
      </c>
      <c r="F25" s="18">
        <f t="shared" si="8"/>
        <v>24.818095891762425</v>
      </c>
      <c r="G25" s="351"/>
      <c r="H25" s="40">
        <f t="shared" si="9"/>
        <v>12.248648181822597</v>
      </c>
      <c r="I25" s="40">
        <f t="shared" si="10"/>
        <v>57.704400943581625</v>
      </c>
      <c r="J25" s="40">
        <f t="shared" si="11"/>
        <v>69.95304912540422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9.2057140672588069</v>
      </c>
      <c r="I27" s="43">
        <f>IF(D14&gt;0,(I14/D14)*100,0)</f>
        <v>50.772486158236752</v>
      </c>
      <c r="J27" s="43">
        <f t="shared" si="11"/>
        <v>59.978200225495549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Essex Southend-on-Sea and Thurrock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2.430977671970691</v>
      </c>
      <c r="C34" s="18">
        <f t="shared" si="12"/>
        <v>-28.056925606247351</v>
      </c>
      <c r="D34" s="18">
        <f t="shared" si="12"/>
        <v>0.67635613557193164</v>
      </c>
      <c r="E34" s="18">
        <f t="shared" si="12"/>
        <v>0.22419694761168785</v>
      </c>
      <c r="F34" s="18">
        <f t="shared" ref="F34:F39" si="13">IF(F$5-D$5 &lt;&gt; 0,(EXP(LN(F7/D7)/(F$5-D$5))-1)*100,0)</f>
        <v>0.37469058710279946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-0.25695165654281427</v>
      </c>
      <c r="C35" s="18">
        <f t="shared" si="12"/>
        <v>-2.7336117390140968</v>
      </c>
      <c r="D35" s="18">
        <f t="shared" si="12"/>
        <v>-1.3154976049405187</v>
      </c>
      <c r="E35" s="18">
        <f t="shared" si="12"/>
        <v>-1.1570741602429768</v>
      </c>
      <c r="F35" s="18">
        <f t="shared" si="13"/>
        <v>-1.2099102133905415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0.72236763223405553</v>
      </c>
      <c r="C36" s="18">
        <f t="shared" si="12"/>
        <v>19.002652248004679</v>
      </c>
      <c r="D36" s="18">
        <f t="shared" si="12"/>
        <v>2.2201039285490776</v>
      </c>
      <c r="E36" s="18">
        <f t="shared" si="12"/>
        <v>1.2794078476099813</v>
      </c>
      <c r="F36" s="18">
        <f t="shared" si="13"/>
        <v>1.5920073748604491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0.90580514858604744</v>
      </c>
      <c r="C37" s="18">
        <f t="shared" si="12"/>
        <v>-2.223015033339093</v>
      </c>
      <c r="D37" s="18">
        <f>IF(E$5-D$5 &lt;&gt; 0,(EXP(LN(E10/D10)/(E$5-D$5))-1)*100,0)</f>
        <v>0.68735733492033546</v>
      </c>
      <c r="E37" s="18">
        <f t="shared" si="12"/>
        <v>0.41241181603608457</v>
      </c>
      <c r="F37" s="18">
        <f t="shared" si="13"/>
        <v>0.50397679984015564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1.0921132773690889</v>
      </c>
      <c r="C38" s="18">
        <f t="shared" si="12"/>
        <v>8.8215152113058082E-2</v>
      </c>
      <c r="D38" s="18">
        <f t="shared" si="12"/>
        <v>0.40507492634356268</v>
      </c>
      <c r="E38" s="18">
        <f t="shared" si="12"/>
        <v>0.47514659505736301</v>
      </c>
      <c r="F38" s="18">
        <f t="shared" si="13"/>
        <v>0.45178394024891766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1.7061521043806094</v>
      </c>
      <c r="C39" s="18">
        <f t="shared" si="12"/>
        <v>-1.3709066818094695</v>
      </c>
      <c r="D39" s="18">
        <f t="shared" si="12"/>
        <v>0.92615119218470987</v>
      </c>
      <c r="E39" s="18">
        <f t="shared" si="12"/>
        <v>0.69693599516915672</v>
      </c>
      <c r="F39" s="18">
        <f t="shared" si="13"/>
        <v>0.77328316073945746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1.0984006459009432</v>
      </c>
      <c r="C41" s="18">
        <f>IF(D$5-C$5 &lt;&gt; 0,(EXP(LN(D14/C14)/(D$5-C$5))-1)*100,0)</f>
        <v>-1.7026698326250145E-2</v>
      </c>
      <c r="D41" s="18">
        <f>IF(E$5-D$5 &lt;&gt; 0,(EXP(LN(E14/D14)/(E$5-D$5))-1)*100,0)</f>
        <v>0.71777042348430964</v>
      </c>
      <c r="E41" s="18">
        <f>IF(F$5-E$5 &lt;&gt; 0,(EXP(LN(F14/E14)/(F$5-E$5))-1)*100,0)</f>
        <v>0.5243988525019283</v>
      </c>
      <c r="F41" s="18">
        <f>IF(F$5-D$5 &lt;&gt; 0,(EXP(LN(F14/D14)/(F$5-D$5))-1)*100,0)</f>
        <v>0.58881475638519198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1.7829999999999586</v>
      </c>
      <c r="C45" s="27">
        <f>D7-C7</f>
        <v>-5.4609999999999808</v>
      </c>
      <c r="D45" s="27">
        <f>E7-D7</f>
        <v>0.47999999999999154</v>
      </c>
      <c r="E45" s="27">
        <f>F7-E7</f>
        <v>0.32799999999998164</v>
      </c>
      <c r="F45" s="27">
        <f>F7-D7</f>
        <v>0.80799999999997318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-0.53999999999971493</v>
      </c>
      <c r="C46" s="27">
        <f>D8-C8</f>
        <v>-1.4270000000001417</v>
      </c>
      <c r="D46" s="27">
        <f t="shared" si="14"/>
        <v>-3.2529999999998864</v>
      </c>
      <c r="E46" s="27">
        <f t="shared" si="14"/>
        <v>-5.2210000000000534</v>
      </c>
      <c r="F46" s="27">
        <f t="shared" ref="F46:F52" si="15">F8-D8</f>
        <v>-8.4739999999999398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2.2149999999998897</v>
      </c>
      <c r="C47" s="27">
        <f t="shared" ref="C47:C50" si="16">D9-C9</f>
        <v>14.831000000000188</v>
      </c>
      <c r="D47" s="27">
        <f t="shared" si="14"/>
        <v>10.777999999999452</v>
      </c>
      <c r="E47" s="27">
        <f t="shared" si="14"/>
        <v>14.052000000000476</v>
      </c>
      <c r="F47" s="27">
        <f t="shared" si="15"/>
        <v>24.829999999999927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8.6389999999998963</v>
      </c>
      <c r="C48" s="27">
        <f t="shared" si="16"/>
        <v>-5.4210000000000491</v>
      </c>
      <c r="D48" s="27">
        <f t="shared" si="14"/>
        <v>8.3080000000001064</v>
      </c>
      <c r="E48" s="27">
        <f t="shared" si="14"/>
        <v>10.366999999999564</v>
      </c>
      <c r="F48" s="27">
        <f t="shared" si="15"/>
        <v>18.67499999999967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10.988999999999976</v>
      </c>
      <c r="C49" s="27">
        <f t="shared" si="16"/>
        <v>0.22799999999989495</v>
      </c>
      <c r="D49" s="27">
        <f t="shared" si="14"/>
        <v>5.2820000000002096</v>
      </c>
      <c r="E49" s="27">
        <f t="shared" si="14"/>
        <v>12.814000000000078</v>
      </c>
      <c r="F49" s="27">
        <f t="shared" si="15"/>
        <v>18.096000000000288</v>
      </c>
    </row>
    <row r="50" spans="1:6" x14ac:dyDescent="0.2">
      <c r="A50" t="str">
        <f>$A$12</f>
        <v>Non-marketed services</v>
      </c>
      <c r="B50" s="27">
        <f t="shared" si="14"/>
        <v>13.826999999999657</v>
      </c>
      <c r="C50" s="27">
        <f t="shared" si="16"/>
        <v>-2.896999999999764</v>
      </c>
      <c r="D50" s="27">
        <f t="shared" si="14"/>
        <v>9.8319999999999368</v>
      </c>
      <c r="E50" s="27">
        <f t="shared" si="14"/>
        <v>15.697000000000173</v>
      </c>
      <c r="F50" s="27">
        <f t="shared" si="15"/>
        <v>25.52900000000011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36.912999999999556</v>
      </c>
      <c r="C52" s="29">
        <f>D14-C14</f>
        <v>-0.14699999999970714</v>
      </c>
      <c r="D52" s="29">
        <f t="shared" si="14"/>
        <v>31.42699999999968</v>
      </c>
      <c r="E52" s="29">
        <f t="shared" si="14"/>
        <v>48.037000000000376</v>
      </c>
      <c r="F52" s="29">
        <f t="shared" si="15"/>
        <v>79.464000000000055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Essex Southend-on-Sea and Thurrock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8.7390000000000185</v>
      </c>
      <c r="C5" s="11">
        <v>10.437999999999953</v>
      </c>
      <c r="D5" s="11">
        <v>6.1589999999999971</v>
      </c>
      <c r="E5" s="11">
        <v>6.4379999999999908</v>
      </c>
      <c r="F5" s="11">
        <v>6.3069999999999817</v>
      </c>
      <c r="G5" s="10"/>
    </row>
    <row r="6" spans="1:7" x14ac:dyDescent="0.2">
      <c r="A6" s="10" t="str">
        <f>name!B5</f>
        <v>Mining and quarrying</v>
      </c>
      <c r="B6" s="11">
        <v>0.4080000000000002</v>
      </c>
      <c r="C6" s="11">
        <v>0.25800000000000062</v>
      </c>
      <c r="D6" s="11">
        <v>0.39700000000000135</v>
      </c>
      <c r="E6" s="11">
        <v>0.28600000000000048</v>
      </c>
      <c r="F6" s="11">
        <v>0.17199999999999996</v>
      </c>
    </row>
    <row r="7" spans="1:7" x14ac:dyDescent="0.2">
      <c r="A7" s="10" t="str">
        <f>name!B6</f>
        <v>Food drink and tobacco</v>
      </c>
      <c r="B7" s="11">
        <v>4.3670000000000107</v>
      </c>
      <c r="C7" s="11">
        <v>3.9950000000000054</v>
      </c>
      <c r="D7" s="11">
        <v>3.8390000000000137</v>
      </c>
      <c r="E7" s="11">
        <v>4.1629999999999994</v>
      </c>
      <c r="F7" s="11">
        <v>4.456000000000004</v>
      </c>
      <c r="G7" s="11"/>
    </row>
    <row r="8" spans="1:7" x14ac:dyDescent="0.2">
      <c r="A8" s="10" t="str">
        <f>name!B7</f>
        <v>Engineering</v>
      </c>
      <c r="B8" s="11">
        <v>10.579999999999973</v>
      </c>
      <c r="C8" s="11">
        <v>10.257000000000039</v>
      </c>
      <c r="D8" s="11">
        <v>9.7210000000000125</v>
      </c>
      <c r="E8" s="11">
        <v>9.6910000000000025</v>
      </c>
      <c r="F8" s="11">
        <v>8.0300000000000082</v>
      </c>
      <c r="G8" s="11"/>
    </row>
    <row r="9" spans="1:7" x14ac:dyDescent="0.2">
      <c r="A9" s="10" t="str">
        <f>name!B8</f>
        <v>Rest of manufacturing</v>
      </c>
      <c r="B9" s="11">
        <v>37.794999999999845</v>
      </c>
      <c r="C9" s="11">
        <v>37.950000000000074</v>
      </c>
      <c r="D9" s="11">
        <v>37.214999999999954</v>
      </c>
      <c r="E9" s="11">
        <v>33.668000000000092</v>
      </c>
      <c r="F9" s="11">
        <v>29.815000000000026</v>
      </c>
      <c r="G9" s="11"/>
    </row>
    <row r="10" spans="1:7" x14ac:dyDescent="0.2">
      <c r="A10" s="10" t="str">
        <f>name!B9</f>
        <v>Electricity and gas</v>
      </c>
      <c r="B10" s="11">
        <v>1.0289999999999973</v>
      </c>
      <c r="C10" s="11">
        <v>1.0980000000000005</v>
      </c>
      <c r="D10" s="11">
        <v>0.92099999999999849</v>
      </c>
      <c r="E10" s="11">
        <v>0.85999999999999899</v>
      </c>
      <c r="F10" s="11">
        <v>0.82599999999999818</v>
      </c>
      <c r="G10" s="11"/>
    </row>
    <row r="11" spans="1:7" x14ac:dyDescent="0.2">
      <c r="A11" s="10" t="str">
        <f>name!B10</f>
        <v>Water and sewerage</v>
      </c>
      <c r="B11" s="11">
        <v>7.5050000000000088</v>
      </c>
      <c r="C11" s="11">
        <v>7.6700000000000292</v>
      </c>
      <c r="D11" s="11">
        <v>6.5260000000000078</v>
      </c>
      <c r="E11" s="11">
        <v>6.8990000000000045</v>
      </c>
      <c r="F11" s="11">
        <v>7.5059999999999976</v>
      </c>
      <c r="G11" s="11"/>
    </row>
    <row r="12" spans="1:7" x14ac:dyDescent="0.2">
      <c r="A12" s="10" t="str">
        <f>name!B11</f>
        <v>Construction</v>
      </c>
      <c r="B12" s="11">
        <v>75.831999999999965</v>
      </c>
      <c r="C12" s="11">
        <v>78.046999999999855</v>
      </c>
      <c r="D12" s="11">
        <v>92.878000000000043</v>
      </c>
      <c r="E12" s="11">
        <v>103.65599999999949</v>
      </c>
      <c r="F12" s="11">
        <v>117.70799999999997</v>
      </c>
      <c r="G12" s="11"/>
    </row>
    <row r="13" spans="1:7" x14ac:dyDescent="0.2">
      <c r="A13" s="10" t="str">
        <f>name!B12</f>
        <v>Wholesale and retail trade</v>
      </c>
      <c r="B13" s="11">
        <v>140.37000000000026</v>
      </c>
      <c r="C13" s="11">
        <v>135.95899999999995</v>
      </c>
      <c r="D13" s="11">
        <v>132.22900000000001</v>
      </c>
      <c r="E13" s="11">
        <v>134.62900000000016</v>
      </c>
      <c r="F13" s="11">
        <v>137.1279999999999</v>
      </c>
      <c r="G13" s="11"/>
    </row>
    <row r="14" spans="1:7" x14ac:dyDescent="0.2">
      <c r="A14" s="10" t="str">
        <f>name!B13</f>
        <v>Transport and storage</v>
      </c>
      <c r="B14" s="11">
        <v>42.984999999999964</v>
      </c>
      <c r="C14" s="11">
        <v>53.913000000000167</v>
      </c>
      <c r="D14" s="11">
        <v>51.39800000000006</v>
      </c>
      <c r="E14" s="11">
        <v>55.903999999999904</v>
      </c>
      <c r="F14" s="11">
        <v>57.496999999999922</v>
      </c>
      <c r="G14" s="11"/>
    </row>
    <row r="15" spans="1:7" x14ac:dyDescent="0.2">
      <c r="A15" s="10" t="str">
        <f>name!B14</f>
        <v>Accommodation and food</v>
      </c>
      <c r="B15" s="11">
        <v>51.863999999999997</v>
      </c>
      <c r="C15" s="11">
        <v>53.985999999999983</v>
      </c>
      <c r="D15" s="11">
        <v>54.809999999999988</v>
      </c>
      <c r="E15" s="11">
        <v>56.212000000000103</v>
      </c>
      <c r="F15" s="11">
        <v>62.486999999999917</v>
      </c>
      <c r="G15" s="11"/>
    </row>
    <row r="16" spans="1:7" x14ac:dyDescent="0.2">
      <c r="A16" s="10" t="str">
        <f>name!B15</f>
        <v>Media</v>
      </c>
      <c r="B16" s="11">
        <v>10.832000000000027</v>
      </c>
      <c r="C16" s="11">
        <v>6.8319999999999954</v>
      </c>
      <c r="D16" s="11">
        <v>7.2089999999999899</v>
      </c>
      <c r="E16" s="11">
        <v>7.0320000000000018</v>
      </c>
      <c r="F16" s="11">
        <v>6.9670000000000085</v>
      </c>
      <c r="G16" s="11"/>
    </row>
    <row r="17" spans="1:7" x14ac:dyDescent="0.2">
      <c r="A17" s="10" t="str">
        <f>name!B16</f>
        <v>Information technology</v>
      </c>
      <c r="B17" s="11">
        <v>18.523</v>
      </c>
      <c r="C17" s="11">
        <v>17.737000000000048</v>
      </c>
      <c r="D17" s="11">
        <v>17.535000000000007</v>
      </c>
      <c r="E17" s="11">
        <v>18.327000000000012</v>
      </c>
      <c r="F17" s="11">
        <v>19.281000000000045</v>
      </c>
      <c r="G17" s="11"/>
    </row>
    <row r="18" spans="1:7" x14ac:dyDescent="0.2">
      <c r="A18" s="10" t="str">
        <f>name!B17</f>
        <v>Finance and insurance</v>
      </c>
      <c r="B18" s="11">
        <v>22.754000000000005</v>
      </c>
      <c r="C18" s="11">
        <v>21.955000000000044</v>
      </c>
      <c r="D18" s="11">
        <v>22.744999999999933</v>
      </c>
      <c r="E18" s="11">
        <v>21.736000000000001</v>
      </c>
      <c r="F18" s="11">
        <v>19.27200000000002</v>
      </c>
      <c r="G18" s="11"/>
    </row>
    <row r="19" spans="1:7" x14ac:dyDescent="0.2">
      <c r="A19" s="10" t="str">
        <f>name!B18</f>
        <v>Real estate</v>
      </c>
      <c r="B19" s="11">
        <v>12.383000000000003</v>
      </c>
      <c r="C19" s="11">
        <v>14.264000000000012</v>
      </c>
      <c r="D19" s="11">
        <v>14.614999999999991</v>
      </c>
      <c r="E19" s="11">
        <v>14.989000000000006</v>
      </c>
      <c r="F19" s="11">
        <v>17.305999999999994</v>
      </c>
      <c r="G19" s="11"/>
    </row>
    <row r="20" spans="1:7" x14ac:dyDescent="0.2">
      <c r="A20" s="10" t="str">
        <f>name!B19</f>
        <v>Professional services</v>
      </c>
      <c r="B20" s="11">
        <v>66.43100000000004</v>
      </c>
      <c r="C20" s="11">
        <v>80.98999999999991</v>
      </c>
      <c r="D20" s="11">
        <v>75.90600000000002</v>
      </c>
      <c r="E20" s="11">
        <v>79.621000000000109</v>
      </c>
      <c r="F20" s="11">
        <v>86.137000000000128</v>
      </c>
      <c r="G20" s="11"/>
    </row>
    <row r="21" spans="1:7" x14ac:dyDescent="0.2">
      <c r="A21" s="10" t="str">
        <f>name!B20</f>
        <v>Support services</v>
      </c>
      <c r="B21" s="11">
        <v>69.120999999999853</v>
      </c>
      <c r="C21" s="11">
        <v>68.619999999999877</v>
      </c>
      <c r="D21" s="11">
        <v>65.131999999999948</v>
      </c>
      <c r="E21" s="11">
        <v>68.528000000000006</v>
      </c>
      <c r="F21" s="11">
        <v>72.889999999999972</v>
      </c>
      <c r="G21" s="11"/>
    </row>
    <row r="22" spans="1:7" x14ac:dyDescent="0.2">
      <c r="A22" s="10" t="str">
        <f>name!B21</f>
        <v>Public admin. and defence</v>
      </c>
      <c r="B22" s="11">
        <v>28.205000000000073</v>
      </c>
      <c r="C22" s="11">
        <v>26.413000000000103</v>
      </c>
      <c r="D22" s="11">
        <v>26.971000000000032</v>
      </c>
      <c r="E22" s="11">
        <v>28.952000000000012</v>
      </c>
      <c r="F22" s="11">
        <v>29.971999999999998</v>
      </c>
      <c r="G22" s="11"/>
    </row>
    <row r="23" spans="1:7" x14ac:dyDescent="0.2">
      <c r="A23" s="10" t="str">
        <f>name!B22</f>
        <v>Education</v>
      </c>
      <c r="B23" s="11">
        <v>69.8</v>
      </c>
      <c r="C23" s="11">
        <v>74.860999999999734</v>
      </c>
      <c r="D23" s="11">
        <v>75.495999999999952</v>
      </c>
      <c r="E23" s="11">
        <v>74.090999999999923</v>
      </c>
      <c r="F23" s="11">
        <v>75.677000000000092</v>
      </c>
      <c r="G23" s="11"/>
    </row>
    <row r="24" spans="1:7" x14ac:dyDescent="0.2">
      <c r="A24" s="10" t="str">
        <f>name!B23</f>
        <v>Health and social work</v>
      </c>
      <c r="B24" s="11">
        <v>99.488000000000056</v>
      </c>
      <c r="C24" s="11">
        <v>110.04599999999995</v>
      </c>
      <c r="D24" s="11">
        <v>105.95600000000002</v>
      </c>
      <c r="E24" s="11">
        <v>115.21200000000002</v>
      </c>
      <c r="F24" s="11">
        <v>128.30300000000003</v>
      </c>
      <c r="G24" s="11"/>
    </row>
    <row r="25" spans="1:7" x14ac:dyDescent="0.2">
      <c r="A25" s="10" t="str">
        <f>name!B24</f>
        <v>Arts and entertainment</v>
      </c>
      <c r="B25" s="11">
        <v>20.709999999999976</v>
      </c>
      <c r="C25" s="11">
        <v>23.776999999999994</v>
      </c>
      <c r="D25" s="11">
        <v>28.712999999999916</v>
      </c>
      <c r="E25" s="11">
        <v>26.923999999999946</v>
      </c>
      <c r="F25" s="11">
        <v>27.970999999999989</v>
      </c>
      <c r="G25" s="11"/>
    </row>
    <row r="26" spans="1:7" x14ac:dyDescent="0.2">
      <c r="A26" s="10" t="str">
        <f>name!B25</f>
        <v>Other services</v>
      </c>
      <c r="B26" s="11">
        <v>26.716000000000065</v>
      </c>
      <c r="C26" s="11">
        <v>24.284000000000045</v>
      </c>
      <c r="D26" s="11">
        <v>26.832000000000036</v>
      </c>
      <c r="E26" s="11">
        <v>26.811999999999998</v>
      </c>
      <c r="F26" s="11">
        <v>26.958999999999964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826.43700000000013</v>
      </c>
      <c r="C28" s="11">
        <f t="shared" ref="C28:F28" si="0">SUM(C5:C26)</f>
        <v>863.3499999999998</v>
      </c>
      <c r="D28" s="11">
        <f t="shared" si="0"/>
        <v>863.20299999999997</v>
      </c>
      <c r="E28" s="11">
        <f t="shared" si="0"/>
        <v>894.62999999999977</v>
      </c>
      <c r="F28" s="11">
        <f t="shared" si="0"/>
        <v>942.66699999999992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1.0574308749487278</v>
      </c>
      <c r="C32" s="18">
        <f t="shared" ref="C32:E32" si="1">C5/C$28*100</f>
        <v>1.2090114090461523</v>
      </c>
      <c r="D32" s="18">
        <f t="shared" si="1"/>
        <v>0.71350539791914502</v>
      </c>
      <c r="E32" s="18">
        <f t="shared" si="1"/>
        <v>0.71962710841353317</v>
      </c>
      <c r="F32" s="18">
        <f>F5/F$28*100</f>
        <v>0.66905916935672749</v>
      </c>
    </row>
    <row r="33" spans="1:6" x14ac:dyDescent="0.2">
      <c r="A33" t="str">
        <f>$A$6</f>
        <v>Mining and quarrying</v>
      </c>
      <c r="B33" s="18">
        <f t="shared" ref="B33:F53" si="2">B6/B$28*100</f>
        <v>4.9368554408866033E-2</v>
      </c>
      <c r="C33" s="18">
        <f t="shared" si="2"/>
        <v>2.9883592980830567E-2</v>
      </c>
      <c r="D33" s="18">
        <f t="shared" si="2"/>
        <v>4.5991499102760458E-2</v>
      </c>
      <c r="E33" s="18">
        <f t="shared" si="2"/>
        <v>3.1968523300135311E-2</v>
      </c>
      <c r="F33" s="18">
        <f t="shared" si="2"/>
        <v>1.8246103873372038E-2</v>
      </c>
    </row>
    <row r="34" spans="1:6" x14ac:dyDescent="0.2">
      <c r="A34" t="str">
        <f>$A$7</f>
        <v>Food drink and tobacco</v>
      </c>
      <c r="B34" s="18">
        <f t="shared" si="2"/>
        <v>0.52841293407725087</v>
      </c>
      <c r="C34" s="18">
        <f t="shared" si="2"/>
        <v>0.46273237968379066</v>
      </c>
      <c r="D34" s="18">
        <f t="shared" si="2"/>
        <v>0.44473895479974163</v>
      </c>
      <c r="E34" s="18">
        <f t="shared" si="2"/>
        <v>0.46533203670791284</v>
      </c>
      <c r="F34" s="18">
        <f t="shared" si="2"/>
        <v>0.47270138871945283</v>
      </c>
    </row>
    <row r="35" spans="1:6" x14ac:dyDescent="0.2">
      <c r="A35" t="str">
        <f>$A$8</f>
        <v>Engineering</v>
      </c>
      <c r="B35" s="18">
        <f t="shared" si="2"/>
        <v>1.2801943765828456</v>
      </c>
      <c r="C35" s="18">
        <f t="shared" si="2"/>
        <v>1.1880465628076726</v>
      </c>
      <c r="D35" s="18">
        <f t="shared" si="2"/>
        <v>1.1261545661912682</v>
      </c>
      <c r="E35" s="18">
        <f t="shared" si="2"/>
        <v>1.0832411164391991</v>
      </c>
      <c r="F35" s="18">
        <f t="shared" si="2"/>
        <v>0.8518384540882421</v>
      </c>
    </row>
    <row r="36" spans="1:6" x14ac:dyDescent="0.2">
      <c r="A36" t="str">
        <f>$A$9</f>
        <v>Rest of manufacturing</v>
      </c>
      <c r="B36" s="18">
        <f t="shared" si="2"/>
        <v>4.5732463575565765</v>
      </c>
      <c r="C36" s="18">
        <f t="shared" si="2"/>
        <v>4.3956680372965868</v>
      </c>
      <c r="D36" s="18">
        <f t="shared" si="2"/>
        <v>4.3112686123657999</v>
      </c>
      <c r="E36" s="18">
        <f t="shared" si="2"/>
        <v>3.7633435051362127</v>
      </c>
      <c r="F36" s="18">
        <f t="shared" si="2"/>
        <v>3.1628348080499293</v>
      </c>
    </row>
    <row r="37" spans="1:6" x14ac:dyDescent="0.2">
      <c r="A37" t="str">
        <f>$A$10</f>
        <v>Electricity and gas</v>
      </c>
      <c r="B37" s="18">
        <f t="shared" si="2"/>
        <v>0.12451039825177201</v>
      </c>
      <c r="C37" s="18">
        <f t="shared" si="2"/>
        <v>0.12717901198818565</v>
      </c>
      <c r="D37" s="18">
        <f t="shared" si="2"/>
        <v>0.10669564401421203</v>
      </c>
      <c r="E37" s="18">
        <f t="shared" si="2"/>
        <v>9.6129126007399618E-2</v>
      </c>
      <c r="F37" s="18">
        <f t="shared" si="2"/>
        <v>8.7623731391891113E-2</v>
      </c>
    </row>
    <row r="38" spans="1:6" x14ac:dyDescent="0.2">
      <c r="A38" t="str">
        <f>$A$11</f>
        <v>Water and sewerage</v>
      </c>
      <c r="B38" s="18">
        <f t="shared" si="2"/>
        <v>0.90811519813367592</v>
      </c>
      <c r="C38" s="18">
        <f t="shared" si="2"/>
        <v>0.88839983784097187</v>
      </c>
      <c r="D38" s="18">
        <f t="shared" si="2"/>
        <v>0.75602146887812116</v>
      </c>
      <c r="E38" s="18">
        <f t="shared" si="2"/>
        <v>0.77115679107564095</v>
      </c>
      <c r="F38" s="18">
        <f t="shared" si="2"/>
        <v>0.79625148647401445</v>
      </c>
    </row>
    <row r="39" spans="1:6" x14ac:dyDescent="0.2">
      <c r="A39" t="str">
        <f>$A$12</f>
        <v>Construction</v>
      </c>
      <c r="B39" s="18">
        <f t="shared" si="2"/>
        <v>9.1757750439537382</v>
      </c>
      <c r="C39" s="18">
        <f t="shared" si="2"/>
        <v>9.0400185324607492</v>
      </c>
      <c r="D39" s="18">
        <f t="shared" si="2"/>
        <v>10.759693837950058</v>
      </c>
      <c r="E39" s="18">
        <f t="shared" si="2"/>
        <v>11.586465913282533</v>
      </c>
      <c r="F39" s="18">
        <f t="shared" si="2"/>
        <v>12.4866999693423</v>
      </c>
    </row>
    <row r="40" spans="1:6" x14ac:dyDescent="0.2">
      <c r="A40" t="str">
        <f>$A$13</f>
        <v>Wholesale and retail trade</v>
      </c>
      <c r="B40" s="18">
        <f t="shared" si="2"/>
        <v>16.984960741109152</v>
      </c>
      <c r="C40" s="18">
        <f t="shared" si="2"/>
        <v>15.747842705739268</v>
      </c>
      <c r="D40" s="18">
        <f t="shared" si="2"/>
        <v>15.318412934153383</v>
      </c>
      <c r="E40" s="18">
        <f t="shared" si="2"/>
        <v>15.048567564244458</v>
      </c>
      <c r="F40" s="18">
        <f t="shared" si="2"/>
        <v>14.546812395045114</v>
      </c>
    </row>
    <row r="41" spans="1:6" x14ac:dyDescent="0.2">
      <c r="A41" t="str">
        <f>$A$14</f>
        <v>Transport and storage</v>
      </c>
      <c r="B41" s="18">
        <f t="shared" si="2"/>
        <v>5.2012434099634888</v>
      </c>
      <c r="C41" s="18">
        <f t="shared" si="2"/>
        <v>6.2446284820756564</v>
      </c>
      <c r="D41" s="18">
        <f t="shared" si="2"/>
        <v>5.9543351911427633</v>
      </c>
      <c r="E41" s="18">
        <f t="shared" si="2"/>
        <v>6.2488403026949602</v>
      </c>
      <c r="F41" s="18">
        <f t="shared" si="2"/>
        <v>6.0993967116701793</v>
      </c>
    </row>
    <row r="42" spans="1:6" x14ac:dyDescent="0.2">
      <c r="A42" t="str">
        <f>$A$15</f>
        <v>Accommodation and food</v>
      </c>
      <c r="B42" s="18">
        <f t="shared" si="2"/>
        <v>6.2756144751505554</v>
      </c>
      <c r="C42" s="18">
        <f t="shared" si="2"/>
        <v>6.253083917298893</v>
      </c>
      <c r="D42" s="18">
        <f t="shared" si="2"/>
        <v>6.3496072186959491</v>
      </c>
      <c r="E42" s="18">
        <f t="shared" si="2"/>
        <v>6.2832679431720511</v>
      </c>
      <c r="F42" s="18">
        <f t="shared" si="2"/>
        <v>6.6287458879964953</v>
      </c>
    </row>
    <row r="43" spans="1:6" x14ac:dyDescent="0.2">
      <c r="A43" t="str">
        <f>$A$16</f>
        <v>Media</v>
      </c>
      <c r="B43" s="18">
        <f t="shared" si="2"/>
        <v>1.3106867190118576</v>
      </c>
      <c r="C43" s="18">
        <f t="shared" si="2"/>
        <v>0.79133607459315414</v>
      </c>
      <c r="D43" s="18">
        <f t="shared" si="2"/>
        <v>0.83514538295163354</v>
      </c>
      <c r="E43" s="18">
        <f t="shared" si="2"/>
        <v>0.78602327219073842</v>
      </c>
      <c r="F43" s="18">
        <f t="shared" si="2"/>
        <v>0.73907328887083235</v>
      </c>
    </row>
    <row r="44" spans="1:6" x14ac:dyDescent="0.2">
      <c r="A44" t="str">
        <f>$A$17</f>
        <v>Information technology</v>
      </c>
      <c r="B44" s="18">
        <f t="shared" si="2"/>
        <v>2.2413081698907473</v>
      </c>
      <c r="C44" s="18">
        <f t="shared" si="2"/>
        <v>2.0544391034922169</v>
      </c>
      <c r="D44" s="18">
        <f t="shared" si="2"/>
        <v>2.0313877500425752</v>
      </c>
      <c r="E44" s="18">
        <f t="shared" si="2"/>
        <v>2.0485563864390883</v>
      </c>
      <c r="F44" s="18">
        <f t="shared" si="2"/>
        <v>2.0453670278051579</v>
      </c>
    </row>
    <row r="45" spans="1:6" x14ac:dyDescent="0.2">
      <c r="A45" t="str">
        <f>$A$18</f>
        <v>Finance and insurance</v>
      </c>
      <c r="B45" s="18">
        <f t="shared" si="2"/>
        <v>2.7532649191650425</v>
      </c>
      <c r="C45" s="18">
        <f t="shared" si="2"/>
        <v>2.5430011003648634</v>
      </c>
      <c r="D45" s="18">
        <f t="shared" si="2"/>
        <v>2.6349537710132998</v>
      </c>
      <c r="E45" s="18">
        <f t="shared" si="2"/>
        <v>2.4296077708102799</v>
      </c>
      <c r="F45" s="18">
        <f t="shared" si="2"/>
        <v>2.0444122898117811</v>
      </c>
    </row>
    <row r="46" spans="1:6" x14ac:dyDescent="0.2">
      <c r="A46" t="str">
        <f>$A$19</f>
        <v>Real estate</v>
      </c>
      <c r="B46" s="18">
        <f t="shared" si="2"/>
        <v>1.4983598265808524</v>
      </c>
      <c r="C46" s="18">
        <f t="shared" si="2"/>
        <v>1.6521688770487073</v>
      </c>
      <c r="D46" s="18">
        <f t="shared" si="2"/>
        <v>1.6931127440474596</v>
      </c>
      <c r="E46" s="18">
        <f t="shared" si="2"/>
        <v>1.6754412438661805</v>
      </c>
      <c r="F46" s="18">
        <f t="shared" si="2"/>
        <v>1.8358550792591652</v>
      </c>
    </row>
    <row r="47" spans="1:6" x14ac:dyDescent="0.2">
      <c r="A47" s="10" t="str">
        <f>$A$20</f>
        <v>Professional services</v>
      </c>
      <c r="B47" s="18">
        <f t="shared" si="2"/>
        <v>8.0382412694494594</v>
      </c>
      <c r="C47" s="18">
        <f t="shared" si="2"/>
        <v>9.3808999826258095</v>
      </c>
      <c r="D47" s="18">
        <f t="shared" si="2"/>
        <v>8.793528289405856</v>
      </c>
      <c r="E47" s="18">
        <f t="shared" si="2"/>
        <v>8.8998803974827734</v>
      </c>
      <c r="F47" s="18">
        <f t="shared" si="2"/>
        <v>9.1375851705851741</v>
      </c>
    </row>
    <row r="48" spans="1:6" x14ac:dyDescent="0.2">
      <c r="A48" s="10" t="str">
        <f>$A$21</f>
        <v>Support services</v>
      </c>
      <c r="B48" s="18">
        <f t="shared" si="2"/>
        <v>8.363734924743186</v>
      </c>
      <c r="C48" s="18">
        <f t="shared" si="2"/>
        <v>7.9481091098627319</v>
      </c>
      <c r="D48" s="18">
        <f t="shared" si="2"/>
        <v>7.5453861953677119</v>
      </c>
      <c r="E48" s="18">
        <f t="shared" si="2"/>
        <v>7.6599264500408024</v>
      </c>
      <c r="F48" s="18">
        <f t="shared" si="2"/>
        <v>7.7323169263377176</v>
      </c>
    </row>
    <row r="49" spans="1:9" x14ac:dyDescent="0.2">
      <c r="A49" s="10" t="str">
        <f>$A$22</f>
        <v>Public admin. and defence</v>
      </c>
      <c r="B49" s="18">
        <f t="shared" si="2"/>
        <v>3.4128433262305622</v>
      </c>
      <c r="C49" s="18">
        <f t="shared" si="2"/>
        <v>3.0593617883824762</v>
      </c>
      <c r="D49" s="18">
        <f t="shared" si="2"/>
        <v>3.124525748867883</v>
      </c>
      <c r="E49" s="18">
        <f t="shared" si="2"/>
        <v>3.2361982048444626</v>
      </c>
      <c r="F49" s="18">
        <f t="shared" si="2"/>
        <v>3.1794896819343417</v>
      </c>
    </row>
    <row r="50" spans="1:9" x14ac:dyDescent="0.2">
      <c r="A50" s="10" t="str">
        <f>$A$23</f>
        <v>Education</v>
      </c>
      <c r="B50" s="18">
        <f t="shared" si="2"/>
        <v>8.4458948473991349</v>
      </c>
      <c r="C50" s="18">
        <f t="shared" si="2"/>
        <v>8.6709909075114098</v>
      </c>
      <c r="D50" s="18">
        <f t="shared" si="2"/>
        <v>8.746030771440779</v>
      </c>
      <c r="E50" s="18">
        <f t="shared" si="2"/>
        <v>8.281747761644473</v>
      </c>
      <c r="F50" s="18">
        <f t="shared" si="2"/>
        <v>8.0279674582859162</v>
      </c>
    </row>
    <row r="51" spans="1:9" x14ac:dyDescent="0.2">
      <c r="A51" s="10" t="str">
        <f>$A$24</f>
        <v>Health and social work</v>
      </c>
      <c r="B51" s="18">
        <f t="shared" si="2"/>
        <v>12.038183188797214</v>
      </c>
      <c r="C51" s="18">
        <f t="shared" si="2"/>
        <v>12.746394857242136</v>
      </c>
      <c r="D51" s="18">
        <f t="shared" si="2"/>
        <v>12.274748813430911</v>
      </c>
      <c r="E51" s="18">
        <f t="shared" si="2"/>
        <v>12.878173099493651</v>
      </c>
      <c r="F51" s="18">
        <f t="shared" si="2"/>
        <v>13.610638751542171</v>
      </c>
    </row>
    <row r="52" spans="1:9" x14ac:dyDescent="0.2">
      <c r="A52" s="10" t="str">
        <f>$A$25</f>
        <v>Arts and entertainment</v>
      </c>
      <c r="B52" s="18">
        <f t="shared" si="2"/>
        <v>2.5059381416853279</v>
      </c>
      <c r="C52" s="18">
        <f t="shared" si="2"/>
        <v>2.7540394973070015</v>
      </c>
      <c r="D52" s="18">
        <f t="shared" si="2"/>
        <v>3.3263322764170091</v>
      </c>
      <c r="E52" s="18">
        <f t="shared" si="2"/>
        <v>3.0095123123525873</v>
      </c>
      <c r="F52" s="18">
        <f t="shared" si="2"/>
        <v>2.967219601407495</v>
      </c>
    </row>
    <row r="53" spans="1:9" x14ac:dyDescent="0.2">
      <c r="A53" s="10" t="str">
        <f>$A$26</f>
        <v>Other services</v>
      </c>
      <c r="B53" s="18">
        <f t="shared" si="2"/>
        <v>3.2326723029099691</v>
      </c>
      <c r="C53" s="18">
        <f t="shared" si="2"/>
        <v>2.8127642323507325</v>
      </c>
      <c r="D53" s="18">
        <f t="shared" si="2"/>
        <v>3.1084229318016776</v>
      </c>
      <c r="E53" s="18">
        <f t="shared" si="2"/>
        <v>2.9969931703609318</v>
      </c>
      <c r="F53" s="18">
        <f t="shared" si="2"/>
        <v>2.8598646181525358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Essex Southend-on-Sea and Thurrock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4.541538771888165</v>
      </c>
      <c r="C63" s="18">
        <f>IF(AND(D$3-C$3 &lt;&gt; 0,C5&lt;&gt;0,D5&lt;&gt;0),(EXP(LN(D5/C5)/(D$3-C$3))-1)*100,0)</f>
        <v>-40.994443379957602</v>
      </c>
      <c r="D63" s="18">
        <f t="shared" ref="B63:E78" si="3">IF(AND(E$3-D$3 &lt;&gt; 0,D5&lt;&gt;0,E5&lt;&gt;0),(EXP(LN(E5/D5)/(E$3-D$3))-1)*100,0)</f>
        <v>0.89000734500870315</v>
      </c>
      <c r="E63" s="18">
        <f t="shared" si="3"/>
        <v>-0.20536688500290001</v>
      </c>
      <c r="F63" s="18">
        <f>IF(AND(F$3-D$3 &lt;&gt; 0,D5&lt;&gt;0,F5&lt;&gt;0),(EXP(LN(F5/D5)/(F$3-D$3))-1)*100,0)</f>
        <v>0.15843004117086501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-10.82566369383745</v>
      </c>
      <c r="C64" s="18">
        <f t="shared" ref="C64:C78" si="4">IF(AND(D$3-C$3 &lt;&gt; 0,C6&lt;&gt;0,D6&lt;&gt;0),(EXP(LN(D6/C6)/(D$3-C$3))-1)*100,0)</f>
        <v>53.875968992248225</v>
      </c>
      <c r="D64" s="18">
        <f t="shared" si="3"/>
        <v>-6.3484207550726808</v>
      </c>
      <c r="E64" s="18">
        <f t="shared" si="3"/>
        <v>-4.9578523594100199</v>
      </c>
      <c r="F64" s="18">
        <f t="shared" ref="F64:F84" si="5">IF(AND(F$3-D$3 &lt;&gt; 0,D6&lt;&gt;0,F6&lt;&gt;0),(EXP(LN(F6/D6)/(F$3-D$3))-1)*100,0)</f>
        <v>-5.4236543258699417</v>
      </c>
    </row>
    <row r="65" spans="1:6" x14ac:dyDescent="0.2">
      <c r="A65" t="str">
        <f>$A$7</f>
        <v>Food drink and tobacco</v>
      </c>
      <c r="B65" s="18">
        <f t="shared" si="3"/>
        <v>-2.2012288369548494</v>
      </c>
      <c r="C65" s="18">
        <f t="shared" si="4"/>
        <v>-3.9048811013765117</v>
      </c>
      <c r="D65" s="18">
        <f t="shared" si="3"/>
        <v>1.6336820481456016</v>
      </c>
      <c r="E65" s="18">
        <f t="shared" si="3"/>
        <v>0.68247365363705015</v>
      </c>
      <c r="F65" s="18">
        <f t="shared" si="5"/>
        <v>0.99854981072380333</v>
      </c>
    </row>
    <row r="66" spans="1:6" x14ac:dyDescent="0.2">
      <c r="A66" t="str">
        <f>$A$8</f>
        <v>Engineering</v>
      </c>
      <c r="B66" s="18">
        <f t="shared" si="3"/>
        <v>-0.77212932537134016</v>
      </c>
      <c r="C66" s="18">
        <f t="shared" si="4"/>
        <v>-5.2256995222777043</v>
      </c>
      <c r="D66" s="18">
        <f t="shared" si="3"/>
        <v>-6.1798378661714892E-2</v>
      </c>
      <c r="E66" s="18">
        <f t="shared" si="3"/>
        <v>-1.8625667055725992</v>
      </c>
      <c r="F66" s="18">
        <f t="shared" si="5"/>
        <v>-1.2659450783265913</v>
      </c>
    </row>
    <row r="67" spans="1:6" x14ac:dyDescent="0.2">
      <c r="A67" t="str">
        <f>$A$9</f>
        <v>Rest of manufacturing</v>
      </c>
      <c r="B67" s="18">
        <f t="shared" si="3"/>
        <v>0.1023694892673177</v>
      </c>
      <c r="C67" s="18">
        <f t="shared" si="4"/>
        <v>-1.9367588932809432</v>
      </c>
      <c r="D67" s="18">
        <f t="shared" si="3"/>
        <v>-1.983349127960421</v>
      </c>
      <c r="E67" s="18">
        <f t="shared" si="3"/>
        <v>-1.2080063923219364</v>
      </c>
      <c r="F67" s="18">
        <f t="shared" si="5"/>
        <v>-1.4671330534190341</v>
      </c>
    </row>
    <row r="68" spans="1:6" x14ac:dyDescent="0.2">
      <c r="A68" t="str">
        <f>$A$10</f>
        <v>Electricity and gas</v>
      </c>
      <c r="B68" s="18">
        <f t="shared" si="3"/>
        <v>1.6358073444903365</v>
      </c>
      <c r="C68" s="18">
        <f t="shared" si="4"/>
        <v>-16.120218579235146</v>
      </c>
      <c r="D68" s="18">
        <f t="shared" si="3"/>
        <v>-1.3612036245247316</v>
      </c>
      <c r="E68" s="18">
        <f t="shared" si="3"/>
        <v>-0.40256368844679979</v>
      </c>
      <c r="F68" s="18">
        <f t="shared" si="5"/>
        <v>-0.72314107921900295</v>
      </c>
    </row>
    <row r="69" spans="1:6" x14ac:dyDescent="0.2">
      <c r="A69" t="str">
        <f>$A$11</f>
        <v>Water and sewerage</v>
      </c>
      <c r="B69" s="18">
        <f t="shared" si="3"/>
        <v>0.54515937234642653</v>
      </c>
      <c r="C69" s="18">
        <f t="shared" si="4"/>
        <v>-14.915254237288355</v>
      </c>
      <c r="D69" s="18">
        <f t="shared" si="3"/>
        <v>1.1178472456749633</v>
      </c>
      <c r="E69" s="18">
        <f t="shared" si="3"/>
        <v>0.84682774282600626</v>
      </c>
      <c r="F69" s="18">
        <f t="shared" si="5"/>
        <v>0.93708677017969588</v>
      </c>
    </row>
    <row r="70" spans="1:6" x14ac:dyDescent="0.2">
      <c r="A70" t="str">
        <f>$A$12</f>
        <v>Construction</v>
      </c>
      <c r="B70" s="18">
        <f t="shared" si="3"/>
        <v>0.72236763223405553</v>
      </c>
      <c r="C70" s="18">
        <f t="shared" si="4"/>
        <v>19.002652248004679</v>
      </c>
      <c r="D70" s="18">
        <f t="shared" si="3"/>
        <v>2.2201039285490776</v>
      </c>
      <c r="E70" s="18">
        <f t="shared" si="3"/>
        <v>1.2794078476099813</v>
      </c>
      <c r="F70" s="18">
        <f t="shared" si="5"/>
        <v>1.5920073748604491</v>
      </c>
    </row>
    <row r="71" spans="1:6" x14ac:dyDescent="0.2">
      <c r="A71" t="str">
        <f>$A$13</f>
        <v>Wholesale and retail trade</v>
      </c>
      <c r="B71" s="18">
        <f t="shared" si="3"/>
        <v>-0.7950333547784183</v>
      </c>
      <c r="C71" s="18">
        <f t="shared" si="4"/>
        <v>-2.7434741355849446</v>
      </c>
      <c r="D71" s="18">
        <f t="shared" si="3"/>
        <v>0.36039946747934426</v>
      </c>
      <c r="E71" s="18">
        <f t="shared" si="3"/>
        <v>0.18408872569246615</v>
      </c>
      <c r="F71" s="18">
        <f t="shared" si="5"/>
        <v>0.24282453066926113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5.8264290946835162</v>
      </c>
      <c r="C72" s="18">
        <f t="shared" si="4"/>
        <v>-4.6649231168736645</v>
      </c>
      <c r="D72" s="18">
        <f t="shared" si="3"/>
        <v>1.6949372441682264</v>
      </c>
      <c r="E72" s="18">
        <f t="shared" si="3"/>
        <v>0.28136347187981414</v>
      </c>
      <c r="F72" s="18">
        <f t="shared" si="5"/>
        <v>0.75035792340922836</v>
      </c>
    </row>
    <row r="73" spans="1:6" x14ac:dyDescent="0.2">
      <c r="A73" t="str">
        <f>$A$15</f>
        <v>Accommodation and food</v>
      </c>
      <c r="B73" s="18">
        <f t="shared" si="6"/>
        <v>1.0075379720336564</v>
      </c>
      <c r="C73" s="18">
        <f>IF(AND(D$3-C$3 &lt;&gt; 0,C15&lt;&gt;0,D15&lt;&gt;0),(EXP(LN(D15/C15)/(D$3-C$3))-1)*100,0)</f>
        <v>1.5263216389434398</v>
      </c>
      <c r="D73" s="18">
        <f t="shared" si="3"/>
        <v>0.50643000725583143</v>
      </c>
      <c r="E73" s="18">
        <f t="shared" si="3"/>
        <v>1.0639023972102368</v>
      </c>
      <c r="F73" s="18">
        <f t="shared" si="5"/>
        <v>0.87773554529364528</v>
      </c>
    </row>
    <row r="74" spans="1:6" x14ac:dyDescent="0.2">
      <c r="A74" t="str">
        <f>$A$16</f>
        <v>Media</v>
      </c>
      <c r="B74" s="18">
        <f t="shared" si="6"/>
        <v>-10.883155247706977</v>
      </c>
      <c r="C74" s="18">
        <f>IF(AND(D$3-C$3 &lt;&gt; 0,C16&lt;&gt;0,D16&lt;&gt;0),(EXP(LN(D16/C16)/(D$3-C$3))-1)*100,0)</f>
        <v>5.5181498829039111</v>
      </c>
      <c r="D74" s="18">
        <f t="shared" si="3"/>
        <v>-0.49594779833264102</v>
      </c>
      <c r="E74" s="18">
        <f t="shared" si="3"/>
        <v>-9.2821337669057868E-2</v>
      </c>
      <c r="F74" s="18">
        <f t="shared" si="5"/>
        <v>-0.22737796627554374</v>
      </c>
    </row>
    <row r="75" spans="1:6" x14ac:dyDescent="0.2">
      <c r="A75" t="str">
        <f>$A$17</f>
        <v>Information technology</v>
      </c>
      <c r="B75" s="18">
        <f t="shared" si="6"/>
        <v>-1.0781545455505803</v>
      </c>
      <c r="C75" s="18">
        <f t="shared" si="4"/>
        <v>-1.1388622653213054</v>
      </c>
      <c r="D75" s="18">
        <f t="shared" si="3"/>
        <v>0.88744462148633296</v>
      </c>
      <c r="E75" s="18">
        <f t="shared" si="3"/>
        <v>0.50873742378365616</v>
      </c>
      <c r="F75" s="18">
        <f t="shared" si="5"/>
        <v>0.63481493939643308</v>
      </c>
    </row>
    <row r="76" spans="1:6" x14ac:dyDescent="0.2">
      <c r="A76" t="str">
        <f>$A$18</f>
        <v>Finance and insurance</v>
      </c>
      <c r="B76" s="18">
        <f t="shared" si="6"/>
        <v>-0.88967005794815535</v>
      </c>
      <c r="C76" s="18">
        <f t="shared" si="4"/>
        <v>3.5982691869728356</v>
      </c>
      <c r="D76" s="18">
        <f t="shared" si="3"/>
        <v>-0.90340394006723779</v>
      </c>
      <c r="E76" s="18">
        <f t="shared" si="3"/>
        <v>-1.1959569666305625</v>
      </c>
      <c r="F76" s="18">
        <f t="shared" si="5"/>
        <v>-1.0985353811520771</v>
      </c>
    </row>
    <row r="77" spans="1:6" x14ac:dyDescent="0.2">
      <c r="A77" t="str">
        <f>$A$19</f>
        <v>Real estate</v>
      </c>
      <c r="B77" s="18">
        <f t="shared" si="6"/>
        <v>3.5985947008799535</v>
      </c>
      <c r="C77" s="18">
        <f t="shared" si="4"/>
        <v>2.4607403252943083</v>
      </c>
      <c r="D77" s="18">
        <f t="shared" si="3"/>
        <v>0.50664312141195378</v>
      </c>
      <c r="E77" s="18">
        <f t="shared" si="3"/>
        <v>1.4477464208049851</v>
      </c>
      <c r="F77" s="18">
        <f t="shared" si="5"/>
        <v>1.1330702504645407</v>
      </c>
    </row>
    <row r="78" spans="1:6" x14ac:dyDescent="0.2">
      <c r="A78" t="str">
        <f>$A$20</f>
        <v>Professional services</v>
      </c>
      <c r="B78" s="18">
        <f t="shared" si="6"/>
        <v>5.0788115503536124</v>
      </c>
      <c r="C78" s="18">
        <f t="shared" si="4"/>
        <v>-6.2773181874304136</v>
      </c>
      <c r="D78" s="18">
        <f t="shared" si="3"/>
        <v>0.96022373703821273</v>
      </c>
      <c r="E78" s="18">
        <f t="shared" si="3"/>
        <v>0.78971366665097076</v>
      </c>
      <c r="F78" s="18">
        <f t="shared" si="5"/>
        <v>0.84651833588695879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-0.18169859171627278</v>
      </c>
      <c r="C79" s="18">
        <f t="shared" ref="C79:C84" si="8">IF(AND(D$3-C$3 &lt;&gt; 0,C21&lt;&gt;0,D21&lt;&gt;0),(EXP(LN(D21/C21)/(D$3-C$3))-1)*100,0)</f>
        <v>-5.0830661614688637</v>
      </c>
      <c r="D79" s="18">
        <f t="shared" ref="D79:D84" si="9">IF(AND(E$3-D$3 &lt;&gt; 0,D21&lt;&gt;0,E21&lt;&gt;0),(EXP(LN(E21/D21)/(E$3-D$3))-1)*100,0)</f>
        <v>1.0217130250485429</v>
      </c>
      <c r="E79" s="18">
        <f t="shared" ref="E79:E84" si="10">IF(AND(F$3-E$3 &lt;&gt; 0,E21&lt;&gt;0,F21&lt;&gt;0),(EXP(LN(F21/E21)/(F$3-E$3))-1)*100,0)</f>
        <v>0.61899827020313047</v>
      </c>
      <c r="F79" s="18">
        <f t="shared" si="5"/>
        <v>0.75305782845906943</v>
      </c>
    </row>
    <row r="80" spans="1:6" x14ac:dyDescent="0.2">
      <c r="A80" s="10" t="str">
        <f>$A$22</f>
        <v>Public admin. and defence</v>
      </c>
      <c r="B80" s="18">
        <f t="shared" si="7"/>
        <v>-1.6276815920754917</v>
      </c>
      <c r="C80" s="18">
        <f t="shared" si="8"/>
        <v>2.1125960701167124</v>
      </c>
      <c r="D80" s="18">
        <f t="shared" si="9"/>
        <v>1.427636192530346</v>
      </c>
      <c r="E80" s="18">
        <f t="shared" si="10"/>
        <v>0.34684337680870314</v>
      </c>
      <c r="F80" s="18">
        <f t="shared" si="5"/>
        <v>0.70582191561325835</v>
      </c>
    </row>
    <row r="81" spans="1:6" x14ac:dyDescent="0.2">
      <c r="A81" s="10" t="str">
        <f>$A$23</f>
        <v>Education</v>
      </c>
      <c r="B81" s="18">
        <f t="shared" si="7"/>
        <v>1.7653780683752229</v>
      </c>
      <c r="C81" s="18">
        <f t="shared" si="8"/>
        <v>0.84823873579062958</v>
      </c>
      <c r="D81" s="18">
        <f t="shared" si="9"/>
        <v>-0.37500723067995789</v>
      </c>
      <c r="E81" s="18">
        <f t="shared" si="10"/>
        <v>0.21202661851873472</v>
      </c>
      <c r="F81" s="18">
        <f t="shared" si="5"/>
        <v>1.5965331969614027E-2</v>
      </c>
    </row>
    <row r="82" spans="1:6" x14ac:dyDescent="0.2">
      <c r="A82" s="10" t="str">
        <f>$A$24</f>
        <v>Health and social work</v>
      </c>
      <c r="B82" s="18">
        <f t="shared" si="7"/>
        <v>2.5535952660336037</v>
      </c>
      <c r="C82" s="18">
        <f t="shared" si="8"/>
        <v>-3.7166275920977876</v>
      </c>
      <c r="D82" s="18">
        <f t="shared" si="9"/>
        <v>1.6891066945282862</v>
      </c>
      <c r="E82" s="18">
        <f t="shared" si="10"/>
        <v>1.0820193885527241</v>
      </c>
      <c r="F82" s="18">
        <f t="shared" si="5"/>
        <v>1.2839780481683327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3.5128437132023294</v>
      </c>
      <c r="C83" s="18">
        <f t="shared" si="8"/>
        <v>20.759557555620646</v>
      </c>
      <c r="D83" s="18">
        <f t="shared" si="9"/>
        <v>-1.278396193271214</v>
      </c>
      <c r="E83" s="18">
        <f t="shared" si="10"/>
        <v>0.38223041448914863</v>
      </c>
      <c r="F83" s="18">
        <f t="shared" si="5"/>
        <v>-0.17439257722180468</v>
      </c>
    </row>
    <row r="84" spans="1:6" x14ac:dyDescent="0.2">
      <c r="A84" s="10" t="str">
        <f>$A$26</f>
        <v>Other services</v>
      </c>
      <c r="B84" s="18">
        <f t="shared" si="7"/>
        <v>-2.3578806456783452</v>
      </c>
      <c r="C84" s="18">
        <f t="shared" si="8"/>
        <v>10.492505353319004</v>
      </c>
      <c r="D84" s="18">
        <f t="shared" si="9"/>
        <v>-1.4912019750656924E-2</v>
      </c>
      <c r="E84" s="18">
        <f t="shared" si="10"/>
        <v>5.469139901825848E-2</v>
      </c>
      <c r="F84" s="18">
        <f t="shared" si="5"/>
        <v>3.1484877362020214E-2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1.0984006459009432</v>
      </c>
      <c r="C86" s="18">
        <f>IF(AND(D$3-C$3 &lt;&gt; 0,C28&lt;&gt;0,D28&lt;&gt;0),(EXP(LN(D28/C28)/(D$3-C$3))-1)*100,0)</f>
        <v>-1.7026698326261247E-2</v>
      </c>
      <c r="D86" s="18">
        <f>IF(AND(E$3-D$3 &lt;&gt; 0,D28&lt;&gt;0,E28&lt;&gt;0),(EXP(LN(E28/D28)/(E$3-D$3))-1)*100,0)</f>
        <v>0.71777042348433184</v>
      </c>
      <c r="E86" s="18">
        <f>IF(AND(F$3-E$3 &lt;&gt; 0,E28&lt;&gt;0,F28&lt;&gt;0),(EXP(LN(F28/E28)/(F$3-E$3))-1)*100,0)</f>
        <v>0.5243988525019283</v>
      </c>
      <c r="F86" s="18">
        <f>IF(AND(F$3-D$3 &lt;&gt; 0,D28&lt;&gt;0,F28&lt;&gt;0),(EXP(LN(F28/D28)/(F$3-D$3))-1)*100,0)</f>
        <v>0.58881475638519198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1.6989999999999341</v>
      </c>
      <c r="C90" s="27">
        <f>D5-C5</f>
        <v>-4.2789999999999555</v>
      </c>
      <c r="D90" s="27">
        <f t="shared" si="11"/>
        <v>0.2789999999999937</v>
      </c>
      <c r="E90" s="27">
        <f t="shared" si="11"/>
        <v>-0.13100000000000911</v>
      </c>
      <c r="F90" s="27">
        <f>F5-D5</f>
        <v>0.14799999999998459</v>
      </c>
    </row>
    <row r="91" spans="1:6" x14ac:dyDescent="0.2">
      <c r="A91" t="str">
        <f>$A$6</f>
        <v>Mining and quarrying</v>
      </c>
      <c r="B91" s="27">
        <f t="shared" si="11"/>
        <v>-0.14999999999999958</v>
      </c>
      <c r="C91" s="27">
        <f t="shared" ref="C91:C105" si="12">D6-C6</f>
        <v>0.13900000000000073</v>
      </c>
      <c r="D91" s="27">
        <f t="shared" si="11"/>
        <v>-0.11100000000000088</v>
      </c>
      <c r="E91" s="27">
        <f t="shared" si="11"/>
        <v>-0.11400000000000052</v>
      </c>
      <c r="F91" s="27">
        <f t="shared" ref="F91:F111" si="13">F6-D6</f>
        <v>-0.22500000000000139</v>
      </c>
    </row>
    <row r="92" spans="1:6" x14ac:dyDescent="0.2">
      <c r="A92" t="str">
        <f>$A$7</f>
        <v>Food drink and tobacco</v>
      </c>
      <c r="B92" s="27">
        <f t="shared" si="11"/>
        <v>-0.37200000000000522</v>
      </c>
      <c r="C92" s="27">
        <f t="shared" si="12"/>
        <v>-0.1559999999999917</v>
      </c>
      <c r="D92" s="27">
        <f t="shared" si="11"/>
        <v>0.32399999999998563</v>
      </c>
      <c r="E92" s="27">
        <f t="shared" si="11"/>
        <v>0.29300000000000459</v>
      </c>
      <c r="F92" s="27">
        <f t="shared" si="13"/>
        <v>0.61699999999999022</v>
      </c>
    </row>
    <row r="93" spans="1:6" x14ac:dyDescent="0.2">
      <c r="A93" t="str">
        <f>$A$8</f>
        <v>Engineering</v>
      </c>
      <c r="B93" s="27">
        <f t="shared" si="11"/>
        <v>-0.32299999999993467</v>
      </c>
      <c r="C93" s="27">
        <f t="shared" si="12"/>
        <v>-0.53600000000002623</v>
      </c>
      <c r="D93" s="27">
        <f t="shared" si="11"/>
        <v>-3.0000000000010019E-2</v>
      </c>
      <c r="E93" s="27">
        <f t="shared" si="11"/>
        <v>-1.6609999999999943</v>
      </c>
      <c r="F93" s="27">
        <f t="shared" si="13"/>
        <v>-1.6910000000000043</v>
      </c>
    </row>
    <row r="94" spans="1:6" x14ac:dyDescent="0.2">
      <c r="A94" t="str">
        <f>$A$9</f>
        <v>Rest of manufacturing</v>
      </c>
      <c r="B94" s="27">
        <f t="shared" si="11"/>
        <v>0.15500000000022851</v>
      </c>
      <c r="C94" s="27">
        <f t="shared" si="12"/>
        <v>-0.73500000000012022</v>
      </c>
      <c r="D94" s="27">
        <f t="shared" si="11"/>
        <v>-3.546999999999862</v>
      </c>
      <c r="E94" s="27">
        <f t="shared" si="11"/>
        <v>-3.8530000000000655</v>
      </c>
      <c r="F94" s="27">
        <f t="shared" si="13"/>
        <v>-7.3999999999999275</v>
      </c>
    </row>
    <row r="95" spans="1:6" x14ac:dyDescent="0.2">
      <c r="A95" t="str">
        <f>$A$10</f>
        <v>Electricity and gas</v>
      </c>
      <c r="B95" s="27">
        <f t="shared" si="11"/>
        <v>6.9000000000003281E-2</v>
      </c>
      <c r="C95" s="27">
        <f t="shared" si="12"/>
        <v>-0.17700000000000204</v>
      </c>
      <c r="D95" s="27">
        <f t="shared" si="11"/>
        <v>-6.0999999999999499E-2</v>
      </c>
      <c r="E95" s="27">
        <f t="shared" si="11"/>
        <v>-3.4000000000000807E-2</v>
      </c>
      <c r="F95" s="27">
        <f t="shared" si="13"/>
        <v>-9.5000000000000306E-2</v>
      </c>
    </row>
    <row r="96" spans="1:6" x14ac:dyDescent="0.2">
      <c r="A96" t="str">
        <f>$A$11</f>
        <v>Water and sewerage</v>
      </c>
      <c r="B96" s="27">
        <f t="shared" si="11"/>
        <v>0.16500000000002046</v>
      </c>
      <c r="C96" s="27">
        <f t="shared" si="12"/>
        <v>-1.1440000000000214</v>
      </c>
      <c r="D96" s="27">
        <f t="shared" si="11"/>
        <v>0.37299999999999667</v>
      </c>
      <c r="E96" s="27">
        <f t="shared" si="11"/>
        <v>0.6069999999999931</v>
      </c>
      <c r="F96" s="27">
        <f t="shared" si="13"/>
        <v>0.97999999999998977</v>
      </c>
    </row>
    <row r="97" spans="1:6" x14ac:dyDescent="0.2">
      <c r="A97" t="str">
        <f>$A$12</f>
        <v>Construction</v>
      </c>
      <c r="B97" s="27">
        <f t="shared" si="11"/>
        <v>2.2149999999998897</v>
      </c>
      <c r="C97" s="27">
        <f t="shared" si="12"/>
        <v>14.831000000000188</v>
      </c>
      <c r="D97" s="27">
        <f t="shared" si="11"/>
        <v>10.777999999999452</v>
      </c>
      <c r="E97" s="27">
        <f t="shared" si="11"/>
        <v>14.052000000000476</v>
      </c>
      <c r="F97" s="27">
        <f t="shared" si="13"/>
        <v>24.829999999999927</v>
      </c>
    </row>
    <row r="98" spans="1:6" x14ac:dyDescent="0.2">
      <c r="A98" t="str">
        <f>$A$13</f>
        <v>Wholesale and retail trade</v>
      </c>
      <c r="B98" s="27">
        <f t="shared" si="11"/>
        <v>-4.411000000000314</v>
      </c>
      <c r="C98" s="27">
        <f t="shared" si="12"/>
        <v>-3.7299999999999329</v>
      </c>
      <c r="D98" s="27">
        <f t="shared" si="11"/>
        <v>2.4000000000001478</v>
      </c>
      <c r="E98" s="27">
        <f t="shared" si="11"/>
        <v>2.4989999999997394</v>
      </c>
      <c r="F98" s="27">
        <f t="shared" si="13"/>
        <v>4.8989999999998872</v>
      </c>
    </row>
    <row r="99" spans="1:6" x14ac:dyDescent="0.2">
      <c r="A99" t="str">
        <f>$A$14</f>
        <v>Transport and storage</v>
      </c>
      <c r="B99" s="27">
        <f t="shared" si="11"/>
        <v>10.928000000000203</v>
      </c>
      <c r="C99" s="27">
        <f t="shared" si="12"/>
        <v>-2.5150000000001071</v>
      </c>
      <c r="D99" s="27">
        <f t="shared" si="11"/>
        <v>4.5059999999998439</v>
      </c>
      <c r="E99" s="27">
        <f t="shared" si="11"/>
        <v>1.5930000000000177</v>
      </c>
      <c r="F99" s="27">
        <f t="shared" si="13"/>
        <v>6.0989999999998616</v>
      </c>
    </row>
    <row r="100" spans="1:6" x14ac:dyDescent="0.2">
      <c r="A100" t="str">
        <f>$A$15</f>
        <v>Accommodation and food</v>
      </c>
      <c r="B100" s="27">
        <f t="shared" si="11"/>
        <v>2.1219999999999857</v>
      </c>
      <c r="C100" s="27">
        <f t="shared" si="12"/>
        <v>0.82400000000000517</v>
      </c>
      <c r="D100" s="27">
        <f t="shared" si="11"/>
        <v>1.4020000000001147</v>
      </c>
      <c r="E100" s="27">
        <f t="shared" si="11"/>
        <v>6.2749999999998138</v>
      </c>
      <c r="F100" s="27">
        <f t="shared" si="13"/>
        <v>7.6769999999999285</v>
      </c>
    </row>
    <row r="101" spans="1:6" x14ac:dyDescent="0.2">
      <c r="A101" t="str">
        <f>$A$16</f>
        <v>Media</v>
      </c>
      <c r="B101" s="27">
        <f t="shared" si="11"/>
        <v>-4.000000000000032</v>
      </c>
      <c r="C101" s="27">
        <f t="shared" si="12"/>
        <v>0.37699999999999445</v>
      </c>
      <c r="D101" s="27">
        <f t="shared" si="11"/>
        <v>-0.17699999999998806</v>
      </c>
      <c r="E101" s="27">
        <f t="shared" si="11"/>
        <v>-6.4999999999993285E-2</v>
      </c>
      <c r="F101" s="27">
        <f t="shared" si="13"/>
        <v>-0.24199999999998134</v>
      </c>
    </row>
    <row r="102" spans="1:6" x14ac:dyDescent="0.2">
      <c r="A102" t="str">
        <f>$A$17</f>
        <v>Information technology</v>
      </c>
      <c r="B102" s="27">
        <f t="shared" si="11"/>
        <v>-0.78599999999995163</v>
      </c>
      <c r="C102" s="27">
        <f t="shared" si="12"/>
        <v>-0.20200000000004081</v>
      </c>
      <c r="D102" s="27">
        <f t="shared" si="11"/>
        <v>0.79200000000000514</v>
      </c>
      <c r="E102" s="27">
        <f t="shared" si="11"/>
        <v>0.9540000000000326</v>
      </c>
      <c r="F102" s="27">
        <f t="shared" si="13"/>
        <v>1.7460000000000377</v>
      </c>
    </row>
    <row r="103" spans="1:6" x14ac:dyDescent="0.2">
      <c r="A103" t="str">
        <f>$A$18</f>
        <v>Finance and insurance</v>
      </c>
      <c r="B103" s="27">
        <f t="shared" si="11"/>
        <v>-0.79899999999996041</v>
      </c>
      <c r="C103" s="27">
        <f t="shared" si="12"/>
        <v>0.78999999999988901</v>
      </c>
      <c r="D103" s="27">
        <f t="shared" si="11"/>
        <v>-1.0089999999999328</v>
      </c>
      <c r="E103" s="27">
        <f t="shared" si="11"/>
        <v>-2.4639999999999809</v>
      </c>
      <c r="F103" s="27">
        <f t="shared" si="13"/>
        <v>-3.4729999999999137</v>
      </c>
    </row>
    <row r="104" spans="1:6" x14ac:dyDescent="0.2">
      <c r="A104" t="str">
        <f>$A$19</f>
        <v>Real estate</v>
      </c>
      <c r="B104" s="27">
        <f t="shared" si="11"/>
        <v>1.8810000000000091</v>
      </c>
      <c r="C104" s="27">
        <f t="shared" si="12"/>
        <v>0.35099999999997955</v>
      </c>
      <c r="D104" s="27">
        <f t="shared" si="11"/>
        <v>0.37400000000001477</v>
      </c>
      <c r="E104" s="27">
        <f t="shared" si="11"/>
        <v>2.3169999999999877</v>
      </c>
      <c r="F104" s="27">
        <f t="shared" si="13"/>
        <v>2.6910000000000025</v>
      </c>
    </row>
    <row r="105" spans="1:6" x14ac:dyDescent="0.2">
      <c r="A105" t="str">
        <f>$A$20</f>
        <v>Professional services</v>
      </c>
      <c r="B105" s="27">
        <f t="shared" si="11"/>
        <v>14.55899999999987</v>
      </c>
      <c r="C105" s="27">
        <f t="shared" si="12"/>
        <v>-5.0839999999998895</v>
      </c>
      <c r="D105" s="27">
        <f t="shared" si="11"/>
        <v>3.7150000000000887</v>
      </c>
      <c r="E105" s="27">
        <f t="shared" si="11"/>
        <v>6.5160000000000196</v>
      </c>
      <c r="F105" s="27">
        <f t="shared" si="13"/>
        <v>10.231000000000108</v>
      </c>
    </row>
    <row r="106" spans="1:6" x14ac:dyDescent="0.2">
      <c r="A106" s="10" t="str">
        <f>$A$21</f>
        <v>Support services</v>
      </c>
      <c r="B106" s="27">
        <f t="shared" ref="B106:B111" si="14">C21-B21</f>
        <v>-0.50099999999997635</v>
      </c>
      <c r="C106" s="27">
        <f t="shared" ref="C106:C111" si="15">D21-C21</f>
        <v>-3.4879999999999285</v>
      </c>
      <c r="D106" s="27">
        <f t="shared" ref="D106:D111" si="16">E21-D21</f>
        <v>3.3960000000000576</v>
      </c>
      <c r="E106" s="27">
        <f t="shared" ref="E106:E111" si="17">F21-E21</f>
        <v>4.3619999999999663</v>
      </c>
      <c r="F106" s="27">
        <f t="shared" si="13"/>
        <v>7.758000000000024</v>
      </c>
    </row>
    <row r="107" spans="1:6" x14ac:dyDescent="0.2">
      <c r="A107" s="10" t="str">
        <f>$A$22</f>
        <v>Public admin. and defence</v>
      </c>
      <c r="B107" s="27">
        <f t="shared" si="14"/>
        <v>-1.7919999999999696</v>
      </c>
      <c r="C107" s="27">
        <f t="shared" si="15"/>
        <v>0.55799999999992878</v>
      </c>
      <c r="D107" s="27">
        <f t="shared" si="16"/>
        <v>1.9809999999999803</v>
      </c>
      <c r="E107" s="27">
        <f t="shared" si="17"/>
        <v>1.0199999999999854</v>
      </c>
      <c r="F107" s="27">
        <f t="shared" si="13"/>
        <v>3.0009999999999657</v>
      </c>
    </row>
    <row r="108" spans="1:6" x14ac:dyDescent="0.2">
      <c r="A108" s="10" t="str">
        <f>$A$23</f>
        <v>Education</v>
      </c>
      <c r="B108" s="27">
        <f t="shared" si="14"/>
        <v>5.060999999999737</v>
      </c>
      <c r="C108" s="27">
        <f t="shared" si="15"/>
        <v>0.63500000000021828</v>
      </c>
      <c r="D108" s="27">
        <f t="shared" si="16"/>
        <v>-1.4050000000000296</v>
      </c>
      <c r="E108" s="27">
        <f t="shared" si="17"/>
        <v>1.5860000000001691</v>
      </c>
      <c r="F108" s="27">
        <f t="shared" si="13"/>
        <v>0.18100000000013949</v>
      </c>
    </row>
    <row r="109" spans="1:6" x14ac:dyDescent="0.2">
      <c r="A109" s="10" t="str">
        <f>$A$24</f>
        <v>Health and social work</v>
      </c>
      <c r="B109" s="27">
        <f t="shared" si="14"/>
        <v>10.557999999999893</v>
      </c>
      <c r="C109" s="27">
        <f t="shared" si="15"/>
        <v>-4.0899999999999324</v>
      </c>
      <c r="D109" s="27">
        <f t="shared" si="16"/>
        <v>9.2560000000000002</v>
      </c>
      <c r="E109" s="27">
        <f t="shared" si="17"/>
        <v>13.091000000000008</v>
      </c>
      <c r="F109" s="27">
        <f t="shared" si="13"/>
        <v>22.347000000000008</v>
      </c>
    </row>
    <row r="110" spans="1:6" x14ac:dyDescent="0.2">
      <c r="A110" s="10" t="str">
        <f>$A$25</f>
        <v>Arts and entertainment</v>
      </c>
      <c r="B110" s="27">
        <f t="shared" si="14"/>
        <v>3.0670000000000179</v>
      </c>
      <c r="C110" s="27">
        <f t="shared" si="15"/>
        <v>4.9359999999999218</v>
      </c>
      <c r="D110" s="27">
        <f t="shared" si="16"/>
        <v>-1.7889999999999695</v>
      </c>
      <c r="E110" s="27">
        <f t="shared" si="17"/>
        <v>1.0470000000000432</v>
      </c>
      <c r="F110" s="27">
        <f t="shared" si="13"/>
        <v>-0.74199999999992627</v>
      </c>
    </row>
    <row r="111" spans="1:6" x14ac:dyDescent="0.2">
      <c r="A111" s="10" t="str">
        <f>$A$26</f>
        <v>Other services</v>
      </c>
      <c r="B111" s="27">
        <f t="shared" si="14"/>
        <v>-2.4320000000000199</v>
      </c>
      <c r="C111" s="27">
        <f t="shared" si="15"/>
        <v>2.5479999999999912</v>
      </c>
      <c r="D111" s="27">
        <f t="shared" si="16"/>
        <v>-2.0000000000038654E-2</v>
      </c>
      <c r="E111" s="27">
        <f t="shared" si="17"/>
        <v>0.14699999999996649</v>
      </c>
      <c r="F111" s="27">
        <f t="shared" si="13"/>
        <v>0.12699999999992784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36.91299999999967</v>
      </c>
      <c r="C113" s="29">
        <f>D28-C28</f>
        <v>-0.14699999999982083</v>
      </c>
      <c r="D113" s="29">
        <f>E28-D28</f>
        <v>31.426999999999794</v>
      </c>
      <c r="E113" s="29">
        <f>F28-E28</f>
        <v>48.037000000000148</v>
      </c>
      <c r="F113" s="29">
        <f>F28-D28</f>
        <v>79.463999999999942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Essex Southend-on-Sea and Thurrock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17.681000000000026</v>
      </c>
      <c r="C7" s="31">
        <f>'Ind T1'!C7</f>
        <v>19.463999999999984</v>
      </c>
      <c r="D7" s="31">
        <f>'Ind T1'!D7</f>
        <v>14.003000000000004</v>
      </c>
      <c r="E7" s="31">
        <f>'Ind T1'!E7</f>
        <v>14.482999999999995</v>
      </c>
      <c r="F7" s="31">
        <f>'Ind T1'!F7</f>
        <v>14.810999999999977</v>
      </c>
      <c r="H7" s="31">
        <f>C7-B7</f>
        <v>1.7829999999999586</v>
      </c>
      <c r="I7" s="31">
        <f>D7-C7</f>
        <v>-5.4609999999999808</v>
      </c>
      <c r="J7" s="31">
        <f>E7-D7</f>
        <v>0.47999999999999154</v>
      </c>
      <c r="K7" s="31">
        <f>F7-E7</f>
        <v>0.32799999999998164</v>
      </c>
      <c r="L7" s="31">
        <f>F7-D7</f>
        <v>0.80799999999997318</v>
      </c>
    </row>
    <row r="8" spans="1:12" x14ac:dyDescent="0.2">
      <c r="A8" t="str">
        <f>'Ind T2'!A5</f>
        <v>Agriculture</v>
      </c>
      <c r="B8" s="32">
        <f>'Ind T2'!B5</f>
        <v>8.7390000000000185</v>
      </c>
      <c r="C8" s="32">
        <f>'Ind T2'!C5</f>
        <v>10.437999999999953</v>
      </c>
      <c r="D8" s="32">
        <f>'Ind T2'!D5</f>
        <v>6.1589999999999971</v>
      </c>
      <c r="E8" s="32">
        <f>'Ind T2'!E5</f>
        <v>6.4379999999999908</v>
      </c>
      <c r="F8" s="32">
        <f>'Ind T2'!F5</f>
        <v>6.3069999999999817</v>
      </c>
      <c r="H8" s="11">
        <f t="shared" ref="H8:H40" si="0">C8-B8</f>
        <v>1.6989999999999341</v>
      </c>
      <c r="I8" s="31">
        <f t="shared" ref="I8:I38" si="1">D8-C8</f>
        <v>-4.2789999999999555</v>
      </c>
      <c r="J8" s="11">
        <f t="shared" ref="J8:J38" si="2">E8-D8</f>
        <v>0.2789999999999937</v>
      </c>
      <c r="K8" s="11">
        <f t="shared" ref="K8:K38" si="3">F8-E8</f>
        <v>-0.13100000000000911</v>
      </c>
      <c r="L8" s="31">
        <f t="shared" ref="L8:L40" si="4">F8-D8</f>
        <v>0.14799999999998459</v>
      </c>
    </row>
    <row r="9" spans="1:12" x14ac:dyDescent="0.2">
      <c r="A9" t="str">
        <f>'Ind T2'!A6</f>
        <v>Mining and quarrying</v>
      </c>
      <c r="B9" s="32">
        <f>'Ind T2'!B6</f>
        <v>0.4080000000000002</v>
      </c>
      <c r="C9" s="32">
        <f>'Ind T2'!C6</f>
        <v>0.25800000000000062</v>
      </c>
      <c r="D9" s="32">
        <f>'Ind T2'!D6</f>
        <v>0.39700000000000135</v>
      </c>
      <c r="E9" s="32">
        <f>'Ind T2'!E6</f>
        <v>0.28600000000000048</v>
      </c>
      <c r="F9" s="32">
        <f>'Ind T2'!F6</f>
        <v>0.17199999999999996</v>
      </c>
      <c r="H9" s="11">
        <f t="shared" si="0"/>
        <v>-0.14999999999999958</v>
      </c>
      <c r="I9" s="31">
        <f t="shared" si="1"/>
        <v>0.13900000000000073</v>
      </c>
      <c r="J9" s="11">
        <f t="shared" si="2"/>
        <v>-0.11100000000000088</v>
      </c>
      <c r="K9" s="11">
        <f t="shared" si="3"/>
        <v>-0.11400000000000052</v>
      </c>
      <c r="L9" s="31">
        <f t="shared" si="4"/>
        <v>-0.22500000000000139</v>
      </c>
    </row>
    <row r="10" spans="1:12" x14ac:dyDescent="0.2">
      <c r="A10" t="str">
        <f>'Ind T2'!A10</f>
        <v>Electricity and gas</v>
      </c>
      <c r="B10" s="32">
        <f>'Ind T2'!B10</f>
        <v>1.0289999999999973</v>
      </c>
      <c r="C10" s="32">
        <f>'Ind T2'!C10</f>
        <v>1.0980000000000005</v>
      </c>
      <c r="D10" s="32">
        <f>'Ind T2'!D10</f>
        <v>0.92099999999999849</v>
      </c>
      <c r="E10" s="32">
        <f>'Ind T2'!E10</f>
        <v>0.85999999999999899</v>
      </c>
      <c r="F10" s="32">
        <f>'Ind T2'!F10</f>
        <v>0.82599999999999818</v>
      </c>
      <c r="H10" s="11">
        <f t="shared" si="0"/>
        <v>6.9000000000003281E-2</v>
      </c>
      <c r="I10" s="31">
        <f t="shared" si="1"/>
        <v>-0.17700000000000204</v>
      </c>
      <c r="J10" s="11">
        <f t="shared" si="2"/>
        <v>-6.0999999999999499E-2</v>
      </c>
      <c r="K10" s="11">
        <f t="shared" si="3"/>
        <v>-3.4000000000000807E-2</v>
      </c>
      <c r="L10" s="31">
        <f t="shared" si="4"/>
        <v>-9.5000000000000306E-2</v>
      </c>
    </row>
    <row r="11" spans="1:12" x14ac:dyDescent="0.2">
      <c r="A11" t="str">
        <f>'Ind T2'!A11</f>
        <v>Water and sewerage</v>
      </c>
      <c r="B11" s="32">
        <f>'Ind T2'!B11</f>
        <v>7.5050000000000088</v>
      </c>
      <c r="C11" s="32">
        <f>'Ind T2'!C11</f>
        <v>7.6700000000000292</v>
      </c>
      <c r="D11" s="32">
        <f>'Ind T2'!D11</f>
        <v>6.5260000000000078</v>
      </c>
      <c r="E11" s="32">
        <f>'Ind T2'!E11</f>
        <v>6.8990000000000045</v>
      </c>
      <c r="F11" s="32">
        <f>'Ind T2'!F11</f>
        <v>7.5059999999999976</v>
      </c>
      <c r="H11" s="11">
        <f t="shared" ref="H11" si="5">C11-B11</f>
        <v>0.16500000000002046</v>
      </c>
      <c r="I11" s="31">
        <f t="shared" ref="I11" si="6">D11-C11</f>
        <v>-1.1440000000000214</v>
      </c>
      <c r="J11" s="11">
        <f t="shared" ref="J11" si="7">E11-D11</f>
        <v>0.37299999999999667</v>
      </c>
      <c r="K11" s="11">
        <f t="shared" ref="K11" si="8">F11-E11</f>
        <v>0.6069999999999931</v>
      </c>
      <c r="L11" s="31">
        <f t="shared" si="4"/>
        <v>0.97999999999998977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52.741999999999834</v>
      </c>
      <c r="C13" s="31">
        <f>'Ind T1'!C8</f>
        <v>52.202000000000119</v>
      </c>
      <c r="D13" s="31">
        <f>'Ind T1'!D8</f>
        <v>50.774999999999977</v>
      </c>
      <c r="E13" s="31">
        <f>'Ind T1'!E8</f>
        <v>47.522000000000091</v>
      </c>
      <c r="F13" s="31">
        <f>'Ind T1'!F8</f>
        <v>42.301000000000037</v>
      </c>
      <c r="H13" s="31">
        <f t="shared" si="0"/>
        <v>-0.53999999999971493</v>
      </c>
      <c r="I13" s="31">
        <f t="shared" si="1"/>
        <v>-1.4270000000001417</v>
      </c>
      <c r="J13" s="31">
        <f t="shared" si="2"/>
        <v>-3.2529999999998864</v>
      </c>
      <c r="K13" s="31">
        <f t="shared" si="3"/>
        <v>-5.2210000000000534</v>
      </c>
      <c r="L13" s="31">
        <f t="shared" si="4"/>
        <v>-8.4739999999999398</v>
      </c>
    </row>
    <row r="14" spans="1:12" x14ac:dyDescent="0.2">
      <c r="A14" t="str">
        <f>'Ind T2'!A7</f>
        <v>Food drink and tobacco</v>
      </c>
      <c r="B14" s="32">
        <f>'Ind T2'!B7</f>
        <v>4.3670000000000107</v>
      </c>
      <c r="C14" s="32">
        <f>'Ind T2'!C7</f>
        <v>3.9950000000000054</v>
      </c>
      <c r="D14" s="32">
        <f>'Ind T2'!D7</f>
        <v>3.8390000000000137</v>
      </c>
      <c r="E14" s="32">
        <f>'Ind T2'!E7</f>
        <v>4.1629999999999994</v>
      </c>
      <c r="F14" s="32">
        <f>'Ind T2'!F7</f>
        <v>4.456000000000004</v>
      </c>
      <c r="H14" s="11">
        <f t="shared" si="0"/>
        <v>-0.37200000000000522</v>
      </c>
      <c r="I14" s="31">
        <f t="shared" si="1"/>
        <v>-0.1559999999999917</v>
      </c>
      <c r="J14" s="11">
        <f t="shared" si="2"/>
        <v>0.32399999999998563</v>
      </c>
      <c r="K14" s="11">
        <f t="shared" si="3"/>
        <v>0.29300000000000459</v>
      </c>
      <c r="L14" s="31">
        <f t="shared" si="4"/>
        <v>0.61699999999999022</v>
      </c>
    </row>
    <row r="15" spans="1:12" x14ac:dyDescent="0.2">
      <c r="A15" t="str">
        <f>'Ind T2'!A8</f>
        <v>Engineering</v>
      </c>
      <c r="B15" s="32">
        <f>'Ind T2'!B8</f>
        <v>10.579999999999973</v>
      </c>
      <c r="C15" s="32">
        <f>'Ind T2'!C8</f>
        <v>10.257000000000039</v>
      </c>
      <c r="D15" s="32">
        <f>'Ind T2'!D8</f>
        <v>9.7210000000000125</v>
      </c>
      <c r="E15" s="32">
        <f>'Ind T2'!E8</f>
        <v>9.6910000000000025</v>
      </c>
      <c r="F15" s="32">
        <f>'Ind T2'!F8</f>
        <v>8.0300000000000082</v>
      </c>
      <c r="H15" s="11">
        <f t="shared" si="0"/>
        <v>-0.32299999999993467</v>
      </c>
      <c r="I15" s="31">
        <f t="shared" si="1"/>
        <v>-0.53600000000002623</v>
      </c>
      <c r="J15" s="11">
        <f t="shared" si="2"/>
        <v>-3.0000000000010019E-2</v>
      </c>
      <c r="K15" s="11">
        <f t="shared" si="3"/>
        <v>-1.6609999999999943</v>
      </c>
      <c r="L15" s="31">
        <f t="shared" si="4"/>
        <v>-1.6910000000000043</v>
      </c>
    </row>
    <row r="16" spans="1:12" x14ac:dyDescent="0.2">
      <c r="A16" t="str">
        <f>'Ind T2'!A9</f>
        <v>Rest of manufacturing</v>
      </c>
      <c r="B16" s="32">
        <f>'Ind T2'!B9</f>
        <v>37.794999999999845</v>
      </c>
      <c r="C16" s="32">
        <f>'Ind T2'!C9</f>
        <v>37.950000000000074</v>
      </c>
      <c r="D16" s="32">
        <f>'Ind T2'!D9</f>
        <v>37.214999999999954</v>
      </c>
      <c r="E16" s="32">
        <f>'Ind T2'!E9</f>
        <v>33.668000000000092</v>
      </c>
      <c r="F16" s="32">
        <f>'Ind T2'!F9</f>
        <v>29.815000000000026</v>
      </c>
      <c r="H16" s="11">
        <f t="shared" si="0"/>
        <v>0.15500000000022851</v>
      </c>
      <c r="I16" s="31">
        <f t="shared" si="1"/>
        <v>-0.73500000000012022</v>
      </c>
      <c r="J16" s="11">
        <f t="shared" si="2"/>
        <v>-3.546999999999862</v>
      </c>
      <c r="K16" s="11">
        <f t="shared" si="3"/>
        <v>-3.8530000000000655</v>
      </c>
      <c r="L16" s="31">
        <f t="shared" si="4"/>
        <v>-7.3999999999999275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75.831999999999965</v>
      </c>
      <c r="C18" s="31">
        <f>'Ind T1'!C9</f>
        <v>78.046999999999855</v>
      </c>
      <c r="D18" s="31">
        <f>'Ind T1'!D9</f>
        <v>92.878000000000043</v>
      </c>
      <c r="E18" s="31">
        <f>'Ind T1'!E9</f>
        <v>103.65599999999949</v>
      </c>
      <c r="F18" s="31">
        <f>'Ind T1'!F9</f>
        <v>117.70799999999997</v>
      </c>
      <c r="H18" s="31">
        <f t="shared" si="0"/>
        <v>2.2149999999998897</v>
      </c>
      <c r="I18" s="31">
        <f t="shared" si="1"/>
        <v>14.831000000000188</v>
      </c>
      <c r="J18" s="31">
        <f t="shared" si="2"/>
        <v>10.777999999999452</v>
      </c>
      <c r="K18" s="31">
        <f t="shared" si="3"/>
        <v>14.052000000000476</v>
      </c>
      <c r="L18" s="31">
        <f t="shared" si="4"/>
        <v>24.829999999999927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235.21900000000022</v>
      </c>
      <c r="C20" s="31">
        <f>'Ind T1'!C10</f>
        <v>243.85800000000012</v>
      </c>
      <c r="D20" s="31">
        <f>'Ind T1'!D10</f>
        <v>238.43700000000007</v>
      </c>
      <c r="E20" s="31">
        <f>'Ind T1'!E10</f>
        <v>246.74500000000018</v>
      </c>
      <c r="F20" s="31">
        <f>'Ind T1'!F10</f>
        <v>257.11199999999974</v>
      </c>
      <c r="H20" s="31">
        <f t="shared" si="0"/>
        <v>8.6389999999998963</v>
      </c>
      <c r="I20" s="31">
        <f t="shared" si="1"/>
        <v>-5.4210000000000491</v>
      </c>
      <c r="J20" s="31">
        <f t="shared" si="2"/>
        <v>8.3080000000001064</v>
      </c>
      <c r="K20" s="31">
        <f t="shared" si="3"/>
        <v>10.366999999999564</v>
      </c>
      <c r="L20" s="31">
        <f t="shared" si="4"/>
        <v>18.67499999999967</v>
      </c>
    </row>
    <row r="21" spans="1:12" x14ac:dyDescent="0.2">
      <c r="A21" s="10" t="str">
        <f>'Ind T2'!A13</f>
        <v>Wholesale and retail trade</v>
      </c>
      <c r="B21" s="32">
        <f>'Ind T2'!B13</f>
        <v>140.37000000000026</v>
      </c>
      <c r="C21" s="32">
        <f>'Ind T2'!C13</f>
        <v>135.95899999999995</v>
      </c>
      <c r="D21" s="32">
        <f>'Ind T2'!D13</f>
        <v>132.22900000000001</v>
      </c>
      <c r="E21" s="32">
        <f>'Ind T2'!E13</f>
        <v>134.62900000000016</v>
      </c>
      <c r="F21" s="32">
        <f>'Ind T2'!F13</f>
        <v>137.1279999999999</v>
      </c>
      <c r="H21" s="11">
        <f t="shared" si="0"/>
        <v>-4.411000000000314</v>
      </c>
      <c r="I21" s="31">
        <f t="shared" si="1"/>
        <v>-3.7299999999999329</v>
      </c>
      <c r="J21" s="11">
        <f t="shared" si="2"/>
        <v>2.4000000000001478</v>
      </c>
      <c r="K21" s="11">
        <f t="shared" si="3"/>
        <v>2.4989999999997394</v>
      </c>
      <c r="L21" s="31">
        <f t="shared" si="4"/>
        <v>4.8989999999998872</v>
      </c>
    </row>
    <row r="22" spans="1:12" x14ac:dyDescent="0.2">
      <c r="A22" s="10" t="str">
        <f>'Ind T2'!A14</f>
        <v>Transport and storage</v>
      </c>
      <c r="B22" s="32">
        <f>'Ind T2'!B14</f>
        <v>42.984999999999964</v>
      </c>
      <c r="C22" s="32">
        <f>'Ind T2'!C14</f>
        <v>53.913000000000167</v>
      </c>
      <c r="D22" s="32">
        <f>'Ind T2'!D14</f>
        <v>51.39800000000006</v>
      </c>
      <c r="E22" s="32">
        <f>'Ind T2'!E14</f>
        <v>55.903999999999904</v>
      </c>
      <c r="F22" s="32">
        <f>'Ind T2'!F14</f>
        <v>57.496999999999922</v>
      </c>
      <c r="H22" s="11">
        <f t="shared" si="0"/>
        <v>10.928000000000203</v>
      </c>
      <c r="I22" s="31">
        <f t="shared" si="1"/>
        <v>-2.5150000000001071</v>
      </c>
      <c r="J22" s="11">
        <f t="shared" si="2"/>
        <v>4.5059999999998439</v>
      </c>
      <c r="K22" s="11">
        <f t="shared" si="3"/>
        <v>1.5930000000000177</v>
      </c>
      <c r="L22" s="31">
        <f t="shared" si="4"/>
        <v>6.0989999999998616</v>
      </c>
    </row>
    <row r="23" spans="1:12" x14ac:dyDescent="0.2">
      <c r="A23" s="10" t="str">
        <f>'Ind T2'!A15</f>
        <v>Accommodation and food</v>
      </c>
      <c r="B23" s="32">
        <f>'Ind T2'!B15</f>
        <v>51.863999999999997</v>
      </c>
      <c r="C23" s="32">
        <f>'Ind T2'!C15</f>
        <v>53.985999999999983</v>
      </c>
      <c r="D23" s="32">
        <f>'Ind T2'!D15</f>
        <v>54.809999999999988</v>
      </c>
      <c r="E23" s="32">
        <f>'Ind T2'!E15</f>
        <v>56.212000000000103</v>
      </c>
      <c r="F23" s="32">
        <f>'Ind T2'!F15</f>
        <v>62.486999999999917</v>
      </c>
      <c r="H23" s="11">
        <f t="shared" si="0"/>
        <v>2.1219999999999857</v>
      </c>
      <c r="I23" s="31">
        <f t="shared" si="1"/>
        <v>0.82400000000000517</v>
      </c>
      <c r="J23" s="11">
        <f t="shared" si="2"/>
        <v>1.4020000000001147</v>
      </c>
      <c r="K23" s="11">
        <f t="shared" si="3"/>
        <v>6.2749999999998138</v>
      </c>
      <c r="L23" s="31">
        <f t="shared" si="4"/>
        <v>7.6769999999999285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247.46999999999997</v>
      </c>
      <c r="C25" s="31">
        <f>'Ind T1'!C11</f>
        <v>258.45899999999995</v>
      </c>
      <c r="D25" s="31">
        <f>'Ind T1'!D11</f>
        <v>258.68699999999984</v>
      </c>
      <c r="E25" s="31">
        <f>'Ind T1'!E11</f>
        <v>263.96900000000005</v>
      </c>
      <c r="F25" s="31">
        <f>'Ind T1'!F11</f>
        <v>276.78300000000013</v>
      </c>
      <c r="H25" s="31">
        <f t="shared" si="0"/>
        <v>10.988999999999976</v>
      </c>
      <c r="I25" s="31">
        <f t="shared" si="1"/>
        <v>0.22799999999989495</v>
      </c>
      <c r="J25" s="31">
        <f t="shared" si="2"/>
        <v>5.2820000000002096</v>
      </c>
      <c r="K25" s="31">
        <f t="shared" si="3"/>
        <v>12.814000000000078</v>
      </c>
      <c r="L25" s="31">
        <f t="shared" si="4"/>
        <v>18.096000000000288</v>
      </c>
    </row>
    <row r="26" spans="1:12" x14ac:dyDescent="0.2">
      <c r="A26" s="10" t="str">
        <f>'Ind T2'!A16</f>
        <v>Media</v>
      </c>
      <c r="B26" s="11">
        <f>'Ind T2'!B16</f>
        <v>10.832000000000027</v>
      </c>
      <c r="C26" s="11">
        <f>'Ind T2'!C16</f>
        <v>6.8319999999999954</v>
      </c>
      <c r="D26" s="11">
        <f>'Ind T2'!D16</f>
        <v>7.2089999999999899</v>
      </c>
      <c r="E26" s="11">
        <f>'Ind T2'!E16</f>
        <v>7.0320000000000018</v>
      </c>
      <c r="F26" s="11">
        <f>'Ind T2'!F16</f>
        <v>6.9670000000000085</v>
      </c>
      <c r="H26" s="11">
        <f t="shared" si="0"/>
        <v>-4.000000000000032</v>
      </c>
      <c r="I26" s="31">
        <f t="shared" si="1"/>
        <v>0.37699999999999445</v>
      </c>
      <c r="J26" s="11">
        <f t="shared" si="2"/>
        <v>-0.17699999999998806</v>
      </c>
      <c r="K26" s="11">
        <f t="shared" si="3"/>
        <v>-6.4999999999993285E-2</v>
      </c>
      <c r="L26" s="31">
        <f t="shared" si="4"/>
        <v>-0.24199999999998134</v>
      </c>
    </row>
    <row r="27" spans="1:12" x14ac:dyDescent="0.2">
      <c r="A27" s="10" t="str">
        <f>'Ind T2'!A17</f>
        <v>Information technology</v>
      </c>
      <c r="B27" s="11">
        <f>'Ind T2'!B17</f>
        <v>18.523</v>
      </c>
      <c r="C27" s="11">
        <f>'Ind T2'!C17</f>
        <v>17.737000000000048</v>
      </c>
      <c r="D27" s="11">
        <f>'Ind T2'!D17</f>
        <v>17.535000000000007</v>
      </c>
      <c r="E27" s="11">
        <f>'Ind T2'!E17</f>
        <v>18.327000000000012</v>
      </c>
      <c r="F27" s="11">
        <f>'Ind T2'!F17</f>
        <v>19.281000000000045</v>
      </c>
      <c r="H27" s="11">
        <f t="shared" si="0"/>
        <v>-0.78599999999995163</v>
      </c>
      <c r="I27" s="31">
        <f t="shared" si="1"/>
        <v>-0.20200000000004081</v>
      </c>
      <c r="J27" s="11">
        <f t="shared" si="2"/>
        <v>0.79200000000000514</v>
      </c>
      <c r="K27" s="11">
        <f t="shared" si="3"/>
        <v>0.9540000000000326</v>
      </c>
      <c r="L27" s="31">
        <f t="shared" si="4"/>
        <v>1.7460000000000377</v>
      </c>
    </row>
    <row r="28" spans="1:12" x14ac:dyDescent="0.2">
      <c r="A28" s="10" t="str">
        <f>'Ind T2'!A18</f>
        <v>Finance and insurance</v>
      </c>
      <c r="B28" s="11">
        <f>'Ind T2'!B18</f>
        <v>22.754000000000005</v>
      </c>
      <c r="C28" s="11">
        <f>'Ind T2'!C18</f>
        <v>21.955000000000044</v>
      </c>
      <c r="D28" s="11">
        <f>'Ind T2'!D18</f>
        <v>22.744999999999933</v>
      </c>
      <c r="E28" s="11">
        <f>'Ind T2'!E18</f>
        <v>21.736000000000001</v>
      </c>
      <c r="F28" s="11">
        <f>'Ind T2'!F18</f>
        <v>19.27200000000002</v>
      </c>
      <c r="H28" s="11">
        <f t="shared" si="0"/>
        <v>-0.79899999999996041</v>
      </c>
      <c r="I28" s="31">
        <f t="shared" si="1"/>
        <v>0.78999999999988901</v>
      </c>
      <c r="J28" s="11">
        <f t="shared" si="2"/>
        <v>-1.0089999999999328</v>
      </c>
      <c r="K28" s="11">
        <f t="shared" si="3"/>
        <v>-2.4639999999999809</v>
      </c>
      <c r="L28" s="31">
        <f t="shared" si="4"/>
        <v>-3.4729999999999137</v>
      </c>
    </row>
    <row r="29" spans="1:12" x14ac:dyDescent="0.2">
      <c r="A29" s="10" t="str">
        <f>'Ind T2'!A19</f>
        <v>Real estate</v>
      </c>
      <c r="B29" s="11">
        <f>'Ind T2'!B19</f>
        <v>12.383000000000003</v>
      </c>
      <c r="C29" s="11">
        <f>'Ind T2'!C19</f>
        <v>14.264000000000012</v>
      </c>
      <c r="D29" s="11">
        <f>'Ind T2'!D19</f>
        <v>14.614999999999991</v>
      </c>
      <c r="E29" s="11">
        <f>'Ind T2'!E19</f>
        <v>14.989000000000006</v>
      </c>
      <c r="F29" s="11">
        <f>'Ind T2'!F19</f>
        <v>17.305999999999994</v>
      </c>
      <c r="H29" s="11">
        <f t="shared" ref="H29:H31" si="9">C29-B29</f>
        <v>1.8810000000000091</v>
      </c>
      <c r="I29" s="31">
        <f t="shared" ref="I29:I31" si="10">D29-C29</f>
        <v>0.35099999999997955</v>
      </c>
      <c r="J29" s="11">
        <f t="shared" ref="J29:J31" si="11">E29-D29</f>
        <v>0.37400000000001477</v>
      </c>
      <c r="K29" s="11">
        <f t="shared" ref="K29:K31" si="12">F29-E29</f>
        <v>2.3169999999999877</v>
      </c>
      <c r="L29" s="31">
        <f t="shared" si="4"/>
        <v>2.6910000000000025</v>
      </c>
    </row>
    <row r="30" spans="1:12" x14ac:dyDescent="0.2">
      <c r="A30" s="10" t="str">
        <f>'Ind T2'!A20</f>
        <v>Professional services</v>
      </c>
      <c r="B30" s="11">
        <f>'Ind T2'!B20</f>
        <v>66.43100000000004</v>
      </c>
      <c r="C30" s="11">
        <f>'Ind T2'!C20</f>
        <v>80.98999999999991</v>
      </c>
      <c r="D30" s="11">
        <f>'Ind T2'!D20</f>
        <v>75.90600000000002</v>
      </c>
      <c r="E30" s="11">
        <f>'Ind T2'!E20</f>
        <v>79.621000000000109</v>
      </c>
      <c r="F30" s="11">
        <f>'Ind T2'!F20</f>
        <v>86.137000000000128</v>
      </c>
      <c r="H30" s="11">
        <f t="shared" si="9"/>
        <v>14.55899999999987</v>
      </c>
      <c r="I30" s="31">
        <f t="shared" si="10"/>
        <v>-5.0839999999998895</v>
      </c>
      <c r="J30" s="11">
        <f t="shared" si="11"/>
        <v>3.7150000000000887</v>
      </c>
      <c r="K30" s="11">
        <f t="shared" si="12"/>
        <v>6.5160000000000196</v>
      </c>
      <c r="L30" s="31">
        <f t="shared" si="4"/>
        <v>10.231000000000108</v>
      </c>
    </row>
    <row r="31" spans="1:12" x14ac:dyDescent="0.2">
      <c r="A31" s="10" t="str">
        <f>'Ind T2'!A21</f>
        <v>Support services</v>
      </c>
      <c r="B31" s="11">
        <f>'Ind T2'!B21</f>
        <v>69.120999999999853</v>
      </c>
      <c r="C31" s="11">
        <f>'Ind T2'!C21</f>
        <v>68.619999999999877</v>
      </c>
      <c r="D31" s="11">
        <f>'Ind T2'!D21</f>
        <v>65.131999999999948</v>
      </c>
      <c r="E31" s="11">
        <f>'Ind T2'!E21</f>
        <v>68.528000000000006</v>
      </c>
      <c r="F31" s="11">
        <f>'Ind T2'!F21</f>
        <v>72.889999999999972</v>
      </c>
      <c r="H31" s="11">
        <f t="shared" si="9"/>
        <v>-0.50099999999997635</v>
      </c>
      <c r="I31" s="31">
        <f t="shared" si="10"/>
        <v>-3.4879999999999285</v>
      </c>
      <c r="J31" s="11">
        <f t="shared" si="11"/>
        <v>3.3960000000000576</v>
      </c>
      <c r="K31" s="11">
        <f t="shared" si="12"/>
        <v>4.3619999999999663</v>
      </c>
      <c r="L31" s="31">
        <f t="shared" si="4"/>
        <v>7.758000000000024</v>
      </c>
    </row>
    <row r="32" spans="1:12" x14ac:dyDescent="0.2">
      <c r="A32" s="10" t="str">
        <f>'Ind T2'!A25</f>
        <v>Arts and entertainment</v>
      </c>
      <c r="B32" s="11">
        <f>'Ind T2'!B25</f>
        <v>20.709999999999976</v>
      </c>
      <c r="C32" s="11">
        <f>'Ind T2'!C25</f>
        <v>23.776999999999994</v>
      </c>
      <c r="D32" s="11">
        <f>'Ind T2'!D25</f>
        <v>28.712999999999916</v>
      </c>
      <c r="E32" s="11">
        <f>'Ind T2'!E25</f>
        <v>26.923999999999946</v>
      </c>
      <c r="F32" s="11">
        <f>'Ind T2'!F25</f>
        <v>27.970999999999989</v>
      </c>
      <c r="H32" s="11">
        <f t="shared" ref="H32" si="13">C32-B32</f>
        <v>3.0670000000000179</v>
      </c>
      <c r="I32" s="31">
        <f t="shared" ref="I32:I33" si="14">D32-C32</f>
        <v>4.9359999999999218</v>
      </c>
      <c r="J32" s="11">
        <f t="shared" ref="J32:J33" si="15">E32-D32</f>
        <v>-1.7889999999999695</v>
      </c>
      <c r="K32" s="11">
        <f t="shared" ref="K32:K33" si="16">F32-E32</f>
        <v>1.0470000000000432</v>
      </c>
      <c r="L32" s="31">
        <f t="shared" si="4"/>
        <v>-0.74199999999992627</v>
      </c>
    </row>
    <row r="33" spans="1:12" x14ac:dyDescent="0.2">
      <c r="A33" s="10" t="str">
        <f>'Ind T2'!A26</f>
        <v>Other services</v>
      </c>
      <c r="B33" s="11">
        <f>'Ind T2'!B26</f>
        <v>26.716000000000065</v>
      </c>
      <c r="C33" s="11">
        <f>'Ind T2'!C26</f>
        <v>24.284000000000045</v>
      </c>
      <c r="D33" s="11">
        <f>'Ind T2'!D26</f>
        <v>26.832000000000036</v>
      </c>
      <c r="E33" s="11">
        <f>'Ind T2'!E26</f>
        <v>26.811999999999998</v>
      </c>
      <c r="F33" s="11">
        <f>'Ind T2'!F26</f>
        <v>26.958999999999964</v>
      </c>
      <c r="H33" s="11">
        <f>C33-B33</f>
        <v>-2.4320000000000199</v>
      </c>
      <c r="I33" s="31">
        <f t="shared" si="14"/>
        <v>2.5479999999999912</v>
      </c>
      <c r="J33" s="11">
        <f t="shared" si="15"/>
        <v>-2.0000000000038654E-2</v>
      </c>
      <c r="K33" s="11">
        <f t="shared" si="16"/>
        <v>0.14699999999996649</v>
      </c>
      <c r="L33" s="31">
        <f t="shared" si="4"/>
        <v>0.12699999999992784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197.49300000000011</v>
      </c>
      <c r="C35" s="31">
        <f>'Ind T1'!C12</f>
        <v>211.31999999999977</v>
      </c>
      <c r="D35" s="31">
        <f>'Ind T1'!D12</f>
        <v>208.423</v>
      </c>
      <c r="E35" s="31">
        <f>'Ind T1'!E12</f>
        <v>218.25499999999994</v>
      </c>
      <c r="F35" s="31">
        <f>'Ind T1'!F12</f>
        <v>233.95200000000011</v>
      </c>
      <c r="H35" s="31">
        <f t="shared" si="0"/>
        <v>13.826999999999657</v>
      </c>
      <c r="I35" s="31">
        <f t="shared" si="1"/>
        <v>-2.896999999999764</v>
      </c>
      <c r="J35" s="31">
        <f t="shared" si="2"/>
        <v>9.8319999999999368</v>
      </c>
      <c r="K35" s="31">
        <f t="shared" si="3"/>
        <v>15.697000000000173</v>
      </c>
      <c r="L35" s="31">
        <f t="shared" si="4"/>
        <v>25.52900000000011</v>
      </c>
    </row>
    <row r="36" spans="1:12" x14ac:dyDescent="0.2">
      <c r="A36" s="10" t="str">
        <f>'Ind T2'!A22</f>
        <v>Public admin. and defence</v>
      </c>
      <c r="B36" s="32">
        <f>'Ind T2'!B22</f>
        <v>28.205000000000073</v>
      </c>
      <c r="C36" s="32">
        <f>'Ind T2'!C22</f>
        <v>26.413000000000103</v>
      </c>
      <c r="D36" s="32">
        <f>'Ind T2'!D22</f>
        <v>26.971000000000032</v>
      </c>
      <c r="E36" s="32">
        <f>'Ind T2'!E22</f>
        <v>28.952000000000012</v>
      </c>
      <c r="F36" s="32">
        <f>'Ind T2'!F22</f>
        <v>29.971999999999998</v>
      </c>
      <c r="H36" s="11">
        <f t="shared" si="0"/>
        <v>-1.7919999999999696</v>
      </c>
      <c r="I36" s="31">
        <f t="shared" si="1"/>
        <v>0.55799999999992878</v>
      </c>
      <c r="J36" s="11">
        <f t="shared" si="2"/>
        <v>1.9809999999999803</v>
      </c>
      <c r="K36" s="11">
        <f t="shared" si="3"/>
        <v>1.0199999999999854</v>
      </c>
      <c r="L36" s="31">
        <f t="shared" si="4"/>
        <v>3.0009999999999657</v>
      </c>
    </row>
    <row r="37" spans="1:12" x14ac:dyDescent="0.2">
      <c r="A37" s="10" t="str">
        <f>'Ind T2'!A23</f>
        <v>Education</v>
      </c>
      <c r="B37" s="32">
        <f>'Ind T2'!B23</f>
        <v>69.8</v>
      </c>
      <c r="C37" s="32">
        <f>'Ind T2'!C23</f>
        <v>74.860999999999734</v>
      </c>
      <c r="D37" s="32">
        <f>'Ind T2'!D23</f>
        <v>75.495999999999952</v>
      </c>
      <c r="E37" s="32">
        <f>'Ind T2'!E23</f>
        <v>74.090999999999923</v>
      </c>
      <c r="F37" s="32">
        <f>'Ind T2'!F23</f>
        <v>75.677000000000092</v>
      </c>
      <c r="H37" s="11">
        <f t="shared" si="0"/>
        <v>5.060999999999737</v>
      </c>
      <c r="I37" s="31">
        <f t="shared" si="1"/>
        <v>0.63500000000021828</v>
      </c>
      <c r="J37" s="11">
        <f t="shared" si="2"/>
        <v>-1.4050000000000296</v>
      </c>
      <c r="K37" s="11">
        <f t="shared" si="3"/>
        <v>1.5860000000001691</v>
      </c>
      <c r="L37" s="31">
        <f t="shared" si="4"/>
        <v>0.18100000000013949</v>
      </c>
    </row>
    <row r="38" spans="1:12" x14ac:dyDescent="0.2">
      <c r="A38" s="10" t="str">
        <f>'Ind T2'!A24</f>
        <v>Health and social work</v>
      </c>
      <c r="B38" s="32">
        <f>'Ind T2'!B24</f>
        <v>99.488000000000056</v>
      </c>
      <c r="C38" s="32">
        <f>'Ind T2'!C24</f>
        <v>110.04599999999995</v>
      </c>
      <c r="D38" s="32">
        <f>'Ind T2'!D24</f>
        <v>105.95600000000002</v>
      </c>
      <c r="E38" s="32">
        <f>'Ind T2'!E24</f>
        <v>115.21200000000002</v>
      </c>
      <c r="F38" s="32">
        <f>'Ind T2'!F24</f>
        <v>128.30300000000003</v>
      </c>
      <c r="H38" s="11">
        <f t="shared" si="0"/>
        <v>10.557999999999893</v>
      </c>
      <c r="I38" s="31">
        <f t="shared" si="1"/>
        <v>-4.0899999999999324</v>
      </c>
      <c r="J38" s="11">
        <f t="shared" si="2"/>
        <v>9.2560000000000002</v>
      </c>
      <c r="K38" s="11">
        <f t="shared" si="3"/>
        <v>13.091000000000008</v>
      </c>
      <c r="L38" s="31">
        <f t="shared" si="4"/>
        <v>22.347000000000008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826.43700000000013</v>
      </c>
      <c r="C40" s="33">
        <f>'Ind T1'!C14</f>
        <v>863.34999999999968</v>
      </c>
      <c r="D40" s="33">
        <f>'Ind T1'!D14</f>
        <v>863.20299999999997</v>
      </c>
      <c r="E40" s="33">
        <f>'Ind T1'!E14</f>
        <v>894.62999999999965</v>
      </c>
      <c r="F40" s="33">
        <f>'Ind T1'!F14</f>
        <v>942.66700000000003</v>
      </c>
      <c r="G40" s="24"/>
      <c r="H40" s="34">
        <f t="shared" si="0"/>
        <v>36.912999999999556</v>
      </c>
      <c r="I40" s="34">
        <f>D40-C40</f>
        <v>-0.14699999999970714</v>
      </c>
      <c r="J40" s="34">
        <f>E40-D40</f>
        <v>31.42699999999968</v>
      </c>
      <c r="K40" s="34">
        <f>F40-E40</f>
        <v>48.037000000000376</v>
      </c>
      <c r="L40" s="205">
        <f t="shared" si="4"/>
        <v>79.464000000000055</v>
      </c>
    </row>
    <row r="44" spans="1:12" ht="15.75" x14ac:dyDescent="0.25">
      <c r="A44" s="19" t="str">
        <f>CONCATENATE(A1," (Continued)")</f>
        <v>Industry Table 4  Employment by Industry Group in Sector (SIC 2007), 2015-2035, Essex Southend-on-Sea and Thurrock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2.430977671970691</v>
      </c>
      <c r="C50" s="44">
        <f t="shared" ref="B50:E54" si="17">IF(AND(D$5-C$5 &lt;&gt; 0,C7&lt;&gt;0,D7&lt;&gt;0),(EXP(LN(D7/C7)/(D$5-C$5))-1)*100,0)</f>
        <v>-28.056925606247351</v>
      </c>
      <c r="D50" s="44">
        <f t="shared" si="17"/>
        <v>0.67635613557193164</v>
      </c>
      <c r="E50" s="44">
        <f t="shared" si="17"/>
        <v>0.22419694761168785</v>
      </c>
      <c r="F50" s="44">
        <f>IF(AND(F$5-D$5 &lt;&gt; 0,D7&lt;&gt;0,F7&lt;&gt;0),(EXP(LN(F7/D7)/(F$5-D$5))-1)*100,0)</f>
        <v>0.37469058710279946</v>
      </c>
      <c r="H50" s="44">
        <f>(B7/B$40)*100</f>
        <v>2.1394250257430416</v>
      </c>
      <c r="I50" s="44">
        <f>(C7/C$40)*100</f>
        <v>2.2544738518561407</v>
      </c>
      <c r="J50" s="44">
        <f>(D7/D$40)*100</f>
        <v>1.6222140099142384</v>
      </c>
      <c r="K50" s="44">
        <f>(E7/E$40)*100</f>
        <v>1.6188815487967092</v>
      </c>
      <c r="L50" s="44">
        <f>(F7/F$40)*100</f>
        <v>1.571180491096005</v>
      </c>
    </row>
    <row r="51" spans="1:12" x14ac:dyDescent="0.2">
      <c r="A51" t="str">
        <f>A8</f>
        <v>Agriculture</v>
      </c>
      <c r="B51" s="40">
        <f t="shared" si="17"/>
        <v>4.541538771888165</v>
      </c>
      <c r="C51" s="44">
        <f t="shared" si="17"/>
        <v>-40.994443379957602</v>
      </c>
      <c r="D51" s="40">
        <f t="shared" si="17"/>
        <v>0.89000734500870315</v>
      </c>
      <c r="E51" s="40">
        <f t="shared" si="17"/>
        <v>-0.20536688500290001</v>
      </c>
      <c r="F51" s="44">
        <f t="shared" ref="F51:F83" si="18">IF(AND(F$5-D$5 &lt;&gt; 0,D8&lt;&gt;0,F8&lt;&gt;0),(EXP(LN(F8/D8)/(F$5-D$5))-1)*100,0)</f>
        <v>0.15843004117086501</v>
      </c>
      <c r="H51" s="40">
        <f t="shared" ref="H51:L54" si="19">(B8/B$7)*100</f>
        <v>49.425937446977017</v>
      </c>
      <c r="I51" s="40">
        <f t="shared" si="19"/>
        <v>53.627209206740446</v>
      </c>
      <c r="J51" s="40">
        <f t="shared" si="19"/>
        <v>43.983432121688175</v>
      </c>
      <c r="K51" s="40">
        <f t="shared" si="19"/>
        <v>44.452116274252525</v>
      </c>
      <c r="L51" s="40">
        <f t="shared" si="19"/>
        <v>42.583215177908258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-10.82566369383745</v>
      </c>
      <c r="C52" s="44">
        <f t="shared" si="17"/>
        <v>53.875968992248225</v>
      </c>
      <c r="D52" s="40">
        <f t="shared" si="17"/>
        <v>-6.3484207550726808</v>
      </c>
      <c r="E52" s="40">
        <f t="shared" si="17"/>
        <v>-4.9578523594100199</v>
      </c>
      <c r="F52" s="44">
        <f t="shared" si="18"/>
        <v>-5.4236543258699417</v>
      </c>
      <c r="H52" s="40">
        <f t="shared" si="19"/>
        <v>2.3075617894915421</v>
      </c>
      <c r="I52" s="40">
        <f t="shared" si="19"/>
        <v>1.3255240443896465</v>
      </c>
      <c r="J52" s="40">
        <f t="shared" si="19"/>
        <v>2.8351067628365438</v>
      </c>
      <c r="K52" s="40">
        <f t="shared" si="19"/>
        <v>1.9747289926120317</v>
      </c>
      <c r="L52" s="40">
        <f t="shared" si="19"/>
        <v>1.1612990345013856</v>
      </c>
    </row>
    <row r="53" spans="1:12" x14ac:dyDescent="0.2">
      <c r="A53" t="str">
        <f>A10</f>
        <v>Electricity and gas</v>
      </c>
      <c r="B53" s="40">
        <f t="shared" si="17"/>
        <v>1.6358073444903365</v>
      </c>
      <c r="C53" s="44">
        <f t="shared" si="17"/>
        <v>-16.120218579235146</v>
      </c>
      <c r="D53" s="40">
        <f t="shared" si="17"/>
        <v>-1.3612036245247316</v>
      </c>
      <c r="E53" s="40">
        <f t="shared" si="17"/>
        <v>-0.40256368844679979</v>
      </c>
      <c r="F53" s="44">
        <f t="shared" si="18"/>
        <v>-0.72314107921900295</v>
      </c>
      <c r="H53" s="40">
        <f t="shared" si="19"/>
        <v>5.8198065720264456</v>
      </c>
      <c r="I53" s="40">
        <f t="shared" si="19"/>
        <v>5.6411837237977878</v>
      </c>
      <c r="J53" s="40">
        <f t="shared" si="19"/>
        <v>6.5771620367064081</v>
      </c>
      <c r="K53" s="40">
        <f t="shared" si="19"/>
        <v>5.9379962714907082</v>
      </c>
      <c r="L53" s="40">
        <f t="shared" si="19"/>
        <v>5.5769360610357133</v>
      </c>
    </row>
    <row r="54" spans="1:12" x14ac:dyDescent="0.2">
      <c r="A54" t="str">
        <f>A11</f>
        <v>Water and sewerage</v>
      </c>
      <c r="B54" s="40">
        <f t="shared" si="17"/>
        <v>0.54515937234642653</v>
      </c>
      <c r="C54" s="44">
        <f t="shared" si="17"/>
        <v>-14.915254237288355</v>
      </c>
      <c r="D54" s="40">
        <f t="shared" si="17"/>
        <v>1.1178472456749633</v>
      </c>
      <c r="E54" s="40">
        <f t="shared" si="17"/>
        <v>0.84682774282600626</v>
      </c>
      <c r="F54" s="44">
        <f t="shared" si="18"/>
        <v>0.93708677017969588</v>
      </c>
      <c r="H54" s="40">
        <f t="shared" si="19"/>
        <v>42.446694191504989</v>
      </c>
      <c r="I54" s="40">
        <f t="shared" si="19"/>
        <v>39.406083025072107</v>
      </c>
      <c r="J54" s="40">
        <f t="shared" si="19"/>
        <v>46.604299078768882</v>
      </c>
      <c r="K54" s="40">
        <f t="shared" si="19"/>
        <v>47.635158461644735</v>
      </c>
      <c r="L54" s="40">
        <f t="shared" si="19"/>
        <v>50.678549726554657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-0.25695165654281427</v>
      </c>
      <c r="C56" s="44">
        <f t="shared" si="20"/>
        <v>-2.7336117390140968</v>
      </c>
      <c r="D56" s="44">
        <f t="shared" si="20"/>
        <v>-1.3154976049405187</v>
      </c>
      <c r="E56" s="44">
        <f t="shared" si="20"/>
        <v>-1.1570741602429768</v>
      </c>
      <c r="F56" s="44">
        <f t="shared" si="18"/>
        <v>-1.2099102133905415</v>
      </c>
      <c r="H56" s="44">
        <f>(B13/B$40)*100</f>
        <v>6.3818536682166735</v>
      </c>
      <c r="I56" s="44">
        <f>(C13/C$40)*100</f>
        <v>6.0464469797880511</v>
      </c>
      <c r="J56" s="44">
        <f>(D13/D$40)*100</f>
        <v>5.8821621333568093</v>
      </c>
      <c r="K56" s="44">
        <f>(E13/E$40)*100</f>
        <v>5.3119166582833248</v>
      </c>
      <c r="L56" s="44">
        <f>(F13/F$40)*100</f>
        <v>4.4873746508576238</v>
      </c>
    </row>
    <row r="57" spans="1:12" x14ac:dyDescent="0.2">
      <c r="A57" t="str">
        <f>A14</f>
        <v>Food drink and tobacco</v>
      </c>
      <c r="B57" s="40">
        <f t="shared" si="20"/>
        <v>-2.2012288369548494</v>
      </c>
      <c r="C57" s="44">
        <f t="shared" si="20"/>
        <v>-3.9048811013765117</v>
      </c>
      <c r="D57" s="40">
        <f t="shared" si="20"/>
        <v>1.6336820481456016</v>
      </c>
      <c r="E57" s="40">
        <f t="shared" si="20"/>
        <v>0.68247365363705015</v>
      </c>
      <c r="F57" s="44">
        <f t="shared" si="18"/>
        <v>0.99854981072380333</v>
      </c>
      <c r="H57" s="40">
        <f t="shared" ref="H57:L59" si="21">(B14/B$13)*100</f>
        <v>8.2799287095673755</v>
      </c>
      <c r="I57" s="40">
        <f t="shared" si="21"/>
        <v>7.6529634879889592</v>
      </c>
      <c r="J57" s="40">
        <f t="shared" si="21"/>
        <v>7.5608074839980608</v>
      </c>
      <c r="K57" s="40">
        <f t="shared" si="21"/>
        <v>8.7601531922056974</v>
      </c>
      <c r="L57" s="40">
        <f t="shared" si="21"/>
        <v>10.534029928370488</v>
      </c>
    </row>
    <row r="58" spans="1:12" x14ac:dyDescent="0.2">
      <c r="A58" t="str">
        <f>A15</f>
        <v>Engineering</v>
      </c>
      <c r="B58" s="40">
        <f t="shared" si="20"/>
        <v>-0.77212932537134016</v>
      </c>
      <c r="C58" s="44">
        <f t="shared" si="20"/>
        <v>-5.2256995222777043</v>
      </c>
      <c r="D58" s="40">
        <f t="shared" si="20"/>
        <v>-6.1798378661714892E-2</v>
      </c>
      <c r="E58" s="40">
        <f t="shared" si="20"/>
        <v>-1.8625667055725992</v>
      </c>
      <c r="F58" s="44">
        <f t="shared" si="18"/>
        <v>-1.2659450783265913</v>
      </c>
      <c r="H58" s="40">
        <f t="shared" si="21"/>
        <v>20.059914299799033</v>
      </c>
      <c r="I58" s="40">
        <f t="shared" si="21"/>
        <v>19.648672464656556</v>
      </c>
      <c r="J58" s="40">
        <f t="shared" si="21"/>
        <v>19.14524864598723</v>
      </c>
      <c r="K58" s="40">
        <f t="shared" si="21"/>
        <v>20.39266024157229</v>
      </c>
      <c r="L58" s="40">
        <f t="shared" si="21"/>
        <v>18.983002765892063</v>
      </c>
    </row>
    <row r="59" spans="1:12" x14ac:dyDescent="0.2">
      <c r="A59" t="str">
        <f>A16</f>
        <v>Rest of manufacturing</v>
      </c>
      <c r="B59" s="40">
        <f t="shared" si="20"/>
        <v>0.1023694892673177</v>
      </c>
      <c r="C59" s="44">
        <f t="shared" si="20"/>
        <v>-1.9367588932809432</v>
      </c>
      <c r="D59" s="40">
        <f t="shared" si="20"/>
        <v>-1.983349127960421</v>
      </c>
      <c r="E59" s="40">
        <f t="shared" si="20"/>
        <v>-1.2080063923219364</v>
      </c>
      <c r="F59" s="44">
        <f t="shared" si="18"/>
        <v>-1.4671330534190341</v>
      </c>
      <c r="H59" s="40">
        <f t="shared" si="21"/>
        <v>71.660156990633581</v>
      </c>
      <c r="I59" s="40">
        <f t="shared" si="21"/>
        <v>72.698364047354474</v>
      </c>
      <c r="J59" s="40">
        <f t="shared" si="21"/>
        <v>73.293943870014715</v>
      </c>
      <c r="K59" s="40">
        <f t="shared" si="21"/>
        <v>70.847186566222021</v>
      </c>
      <c r="L59" s="40">
        <f t="shared" si="21"/>
        <v>70.482967305737461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0.72236763223405553</v>
      </c>
      <c r="C61" s="44">
        <f>IF(AND(D$5-C$5 &lt;&gt; 0,C18&lt;&gt;0,D18&lt;&gt;0),(EXP(LN(D18/C18)/(D$5-C$5))-1)*100,0)</f>
        <v>19.002652248004679</v>
      </c>
      <c r="D61" s="44">
        <f>IF(AND(E$5-D$5 &lt;&gt; 0,D18&lt;&gt;0,E18&lt;&gt;0),(EXP(LN(E18/D18)/(E$5-D$5))-1)*100,0)</f>
        <v>2.2201039285490776</v>
      </c>
      <c r="E61" s="44">
        <f>IF(AND(F$5-E$5 &lt;&gt; 0,E18&lt;&gt;0,F18&lt;&gt;0),(EXP(LN(F18/E18)/(F$5-E$5))-1)*100,0)</f>
        <v>1.2794078476099813</v>
      </c>
      <c r="F61" s="44">
        <f t="shared" si="18"/>
        <v>1.5920073748604491</v>
      </c>
      <c r="H61" s="44">
        <f>(B18/B$40)*100</f>
        <v>9.1757750439537382</v>
      </c>
      <c r="I61" s="44">
        <f>(C18/C$40)*100</f>
        <v>9.0400185324607509</v>
      </c>
      <c r="J61" s="44">
        <f>(D18/D$40)*100</f>
        <v>10.759693837950058</v>
      </c>
      <c r="K61" s="44">
        <f>(E18/E$40)*100</f>
        <v>11.586465913282535</v>
      </c>
      <c r="L61" s="44">
        <f>(F18/F$40)*100</f>
        <v>12.486699969342299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0.90580514858604744</v>
      </c>
      <c r="C63" s="44">
        <f t="shared" si="22"/>
        <v>-2.223015033339093</v>
      </c>
      <c r="D63" s="44">
        <f t="shared" si="22"/>
        <v>0.68735733492033546</v>
      </c>
      <c r="E63" s="44">
        <f t="shared" si="22"/>
        <v>0.41241181603608457</v>
      </c>
      <c r="F63" s="44">
        <f t="shared" si="18"/>
        <v>0.50397679984015564</v>
      </c>
      <c r="H63" s="44">
        <f>(B20/B$40)*100</f>
        <v>28.461818626223195</v>
      </c>
      <c r="I63" s="44">
        <f>(C20/C$40)*100</f>
        <v>28.245555105113823</v>
      </c>
      <c r="J63" s="44">
        <f>(D20/D$40)*100</f>
        <v>27.622355343992094</v>
      </c>
      <c r="K63" s="44">
        <f>(E20/E$40)*100</f>
        <v>27.580675810111472</v>
      </c>
      <c r="L63" s="44">
        <f>(F20/F$40)*100</f>
        <v>27.274954994711788</v>
      </c>
    </row>
    <row r="64" spans="1:12" x14ac:dyDescent="0.2">
      <c r="A64" t="str">
        <f>A21</f>
        <v>Wholesale and retail trade</v>
      </c>
      <c r="B64" s="40">
        <f t="shared" si="22"/>
        <v>-0.7950333547784183</v>
      </c>
      <c r="C64" s="44">
        <f t="shared" si="22"/>
        <v>-2.7434741355849446</v>
      </c>
      <c r="D64" s="40">
        <f t="shared" si="22"/>
        <v>0.36039946747934426</v>
      </c>
      <c r="E64" s="40">
        <f t="shared" si="22"/>
        <v>0.18408872569246615</v>
      </c>
      <c r="F64" s="44">
        <f t="shared" si="18"/>
        <v>0.24282453066926113</v>
      </c>
      <c r="H64" s="40">
        <f t="shared" ref="H64:L66" si="23">(B21/B$20)*100</f>
        <v>59.676301659304784</v>
      </c>
      <c r="I64" s="40">
        <f t="shared" si="23"/>
        <v>55.753348260052938</v>
      </c>
      <c r="J64" s="40">
        <f t="shared" si="23"/>
        <v>55.456577628472083</v>
      </c>
      <c r="K64" s="40">
        <f t="shared" si="23"/>
        <v>54.561997203590771</v>
      </c>
      <c r="L64" s="40">
        <f t="shared" si="23"/>
        <v>53.333955630231202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5.8264290946835162</v>
      </c>
      <c r="C65" s="44">
        <f t="shared" si="22"/>
        <v>-4.6649231168736645</v>
      </c>
      <c r="D65" s="40">
        <f t="shared" si="22"/>
        <v>1.6949372441682264</v>
      </c>
      <c r="E65" s="40">
        <f t="shared" si="22"/>
        <v>0.28136347187981414</v>
      </c>
      <c r="F65" s="44">
        <f t="shared" si="18"/>
        <v>0.75035792340922836</v>
      </c>
      <c r="H65" s="40">
        <f t="shared" si="23"/>
        <v>18.274459121074372</v>
      </c>
      <c r="I65" s="40">
        <f t="shared" si="23"/>
        <v>22.108358142853685</v>
      </c>
      <c r="J65" s="40">
        <f t="shared" si="23"/>
        <v>21.556218204389438</v>
      </c>
      <c r="K65" s="40">
        <f t="shared" si="23"/>
        <v>22.656588785993581</v>
      </c>
      <c r="L65" s="40">
        <f t="shared" si="23"/>
        <v>22.362627959799614</v>
      </c>
    </row>
    <row r="66" spans="1:12" x14ac:dyDescent="0.2">
      <c r="A66" t="str">
        <f>A23</f>
        <v>Accommodation and food</v>
      </c>
      <c r="B66" s="40">
        <f t="shared" si="22"/>
        <v>1.0075379720336564</v>
      </c>
      <c r="C66" s="44">
        <f t="shared" si="22"/>
        <v>1.5263216389434398</v>
      </c>
      <c r="D66" s="40">
        <f t="shared" si="22"/>
        <v>0.50643000725583143</v>
      </c>
      <c r="E66" s="40">
        <f t="shared" si="22"/>
        <v>1.0639023972102368</v>
      </c>
      <c r="F66" s="44">
        <f t="shared" si="18"/>
        <v>0.87773554529364528</v>
      </c>
      <c r="H66" s="40">
        <f t="shared" si="23"/>
        <v>22.049239219620841</v>
      </c>
      <c r="I66" s="40">
        <f t="shared" si="23"/>
        <v>22.138293597093373</v>
      </c>
      <c r="J66" s="40">
        <f t="shared" si="23"/>
        <v>22.987204167138479</v>
      </c>
      <c r="K66" s="40">
        <f t="shared" si="23"/>
        <v>22.781414010415638</v>
      </c>
      <c r="L66" s="40">
        <f t="shared" si="23"/>
        <v>24.303416409969188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1.0921132773690889</v>
      </c>
      <c r="C68" s="44">
        <f t="shared" si="24"/>
        <v>8.8215152113058082E-2</v>
      </c>
      <c r="D68" s="44">
        <f t="shared" si="24"/>
        <v>0.40507492634356268</v>
      </c>
      <c r="E68" s="44">
        <f t="shared" si="24"/>
        <v>0.47514659505736301</v>
      </c>
      <c r="F68" s="44">
        <f t="shared" si="18"/>
        <v>0.45178394024891766</v>
      </c>
      <c r="H68" s="44">
        <f>(B25/B$40)*100</f>
        <v>29.944206273436443</v>
      </c>
      <c r="I68" s="44">
        <f>(C25/C$40)*100</f>
        <v>29.936757977645222</v>
      </c>
      <c r="J68" s="44">
        <f>(D25/D$40)*100</f>
        <v>29.968269341047222</v>
      </c>
      <c r="K68" s="44">
        <f>(E25/E$40)*100</f>
        <v>29.505941003543377</v>
      </c>
      <c r="L68" s="44">
        <f>(F25/F$40)*100</f>
        <v>29.361694002229854</v>
      </c>
    </row>
    <row r="69" spans="1:12" x14ac:dyDescent="0.2">
      <c r="A69" t="str">
        <f>A26</f>
        <v>Media</v>
      </c>
      <c r="B69" s="40">
        <f t="shared" si="24"/>
        <v>-10.883155247706977</v>
      </c>
      <c r="C69" s="44">
        <f t="shared" si="24"/>
        <v>5.5181498829039111</v>
      </c>
      <c r="D69" s="40">
        <f t="shared" si="24"/>
        <v>-0.49594779833264102</v>
      </c>
      <c r="E69" s="40">
        <f t="shared" si="24"/>
        <v>-9.2821337669057868E-2</v>
      </c>
      <c r="F69" s="44">
        <f t="shared" si="18"/>
        <v>-0.22737796627554374</v>
      </c>
      <c r="H69" s="40">
        <f t="shared" ref="H69:L71" si="25">(B26/B$25)*100</f>
        <v>4.3770962136824787</v>
      </c>
      <c r="I69" s="40">
        <f t="shared" si="25"/>
        <v>2.6433592948978357</v>
      </c>
      <c r="J69" s="40">
        <f t="shared" si="25"/>
        <v>2.7867654733326352</v>
      </c>
      <c r="K69" s="40">
        <f t="shared" si="25"/>
        <v>2.6639491758501945</v>
      </c>
      <c r="L69" s="40">
        <f t="shared" si="25"/>
        <v>2.5171343615756769</v>
      </c>
    </row>
    <row r="70" spans="1:12" x14ac:dyDescent="0.2">
      <c r="A70" t="str">
        <f>A27</f>
        <v>Information technology</v>
      </c>
      <c r="B70" s="40">
        <f t="shared" si="24"/>
        <v>-1.0781545455505803</v>
      </c>
      <c r="C70" s="44">
        <f t="shared" si="24"/>
        <v>-1.1388622653213054</v>
      </c>
      <c r="D70" s="40">
        <f t="shared" si="24"/>
        <v>0.88744462148633296</v>
      </c>
      <c r="E70" s="40">
        <f t="shared" si="24"/>
        <v>0.50873742378365616</v>
      </c>
      <c r="F70" s="44">
        <f t="shared" si="18"/>
        <v>0.63481493939643308</v>
      </c>
      <c r="H70" s="40">
        <f t="shared" si="25"/>
        <v>7.4849476704246989</v>
      </c>
      <c r="I70" s="40">
        <f t="shared" si="25"/>
        <v>6.8625971624126274</v>
      </c>
      <c r="J70" s="40">
        <f t="shared" si="25"/>
        <v>6.7784620023426054</v>
      </c>
      <c r="K70" s="40">
        <f t="shared" si="25"/>
        <v>6.9428607147051391</v>
      </c>
      <c r="L70" s="40">
        <f t="shared" si="25"/>
        <v>6.9661070224688784</v>
      </c>
    </row>
    <row r="71" spans="1:12" x14ac:dyDescent="0.2">
      <c r="A71" t="str">
        <f>A28</f>
        <v>Finance and insurance</v>
      </c>
      <c r="B71" s="40">
        <f t="shared" si="24"/>
        <v>-0.88967005794815535</v>
      </c>
      <c r="C71" s="44">
        <f t="shared" si="24"/>
        <v>3.5982691869728356</v>
      </c>
      <c r="D71" s="40">
        <f t="shared" si="24"/>
        <v>-0.90340394006723779</v>
      </c>
      <c r="E71" s="40">
        <f t="shared" si="24"/>
        <v>-1.1959569666305625</v>
      </c>
      <c r="F71" s="44">
        <f t="shared" si="18"/>
        <v>-1.0985353811520771</v>
      </c>
      <c r="H71" s="40">
        <f t="shared" si="25"/>
        <v>9.1946498565482724</v>
      </c>
      <c r="I71" s="40">
        <f t="shared" si="25"/>
        <v>8.4945774765049968</v>
      </c>
      <c r="J71" s="40">
        <f t="shared" si="25"/>
        <v>8.7924789417326519</v>
      </c>
      <c r="K71" s="40">
        <f t="shared" si="25"/>
        <v>8.2343002398008842</v>
      </c>
      <c r="L71" s="40">
        <f t="shared" si="25"/>
        <v>6.9628553776785465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3.5985947008799535</v>
      </c>
      <c r="C72" s="44">
        <f t="shared" si="27"/>
        <v>2.4607403252943083</v>
      </c>
      <c r="D72" s="40">
        <f t="shared" si="27"/>
        <v>0.50664312141195378</v>
      </c>
      <c r="E72" s="40">
        <f t="shared" si="27"/>
        <v>1.4477464208049851</v>
      </c>
      <c r="F72" s="44">
        <f t="shared" si="18"/>
        <v>1.1330702504645407</v>
      </c>
      <c r="H72" s="40">
        <f t="shared" ref="H72:L72" si="28">(B29/B$25)*100</f>
        <v>5.0038388491534347</v>
      </c>
      <c r="I72" s="40">
        <f t="shared" si="28"/>
        <v>5.518863726935419</v>
      </c>
      <c r="J72" s="40">
        <f t="shared" si="28"/>
        <v>5.6496847541623669</v>
      </c>
      <c r="K72" s="40">
        <f t="shared" si="28"/>
        <v>5.6783182873746547</v>
      </c>
      <c r="L72" s="40">
        <f t="shared" si="28"/>
        <v>6.2525516379257349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5.0788115503536124</v>
      </c>
      <c r="C73" s="44">
        <f t="shared" si="29"/>
        <v>-6.2773181874304136</v>
      </c>
      <c r="D73" s="40">
        <f t="shared" si="29"/>
        <v>0.96022373703821273</v>
      </c>
      <c r="E73" s="40">
        <f t="shared" si="29"/>
        <v>0.78971366665097076</v>
      </c>
      <c r="F73" s="44">
        <f t="shared" si="18"/>
        <v>0.84651833588695879</v>
      </c>
      <c r="H73" s="40">
        <f t="shared" ref="H73:L73" si="30">(B30/B$25)*100</f>
        <v>26.844061906493739</v>
      </c>
      <c r="I73" s="40">
        <f t="shared" si="30"/>
        <v>31.335724428245843</v>
      </c>
      <c r="J73" s="40">
        <f t="shared" si="30"/>
        <v>29.342796506975638</v>
      </c>
      <c r="K73" s="40">
        <f t="shared" si="30"/>
        <v>30.163011565752072</v>
      </c>
      <c r="L73" s="40">
        <f t="shared" si="30"/>
        <v>31.120769700451291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-0.18169859171627278</v>
      </c>
      <c r="C74" s="44">
        <f t="shared" si="31"/>
        <v>-5.0830661614688637</v>
      </c>
      <c r="D74" s="40">
        <f t="shared" si="31"/>
        <v>1.0217130250485429</v>
      </c>
      <c r="E74" s="40">
        <f t="shared" si="31"/>
        <v>0.61899827020313047</v>
      </c>
      <c r="F74" s="44">
        <f t="shared" si="18"/>
        <v>0.75305782845906943</v>
      </c>
      <c r="H74" s="40">
        <f>(B31/B$25)*100</f>
        <v>27.931062350991979</v>
      </c>
      <c r="I74" s="40">
        <f t="shared" ref="I74:L74" si="32">(C31/C$25)*100</f>
        <v>26.549665517548192</v>
      </c>
      <c r="J74" s="40">
        <f t="shared" si="32"/>
        <v>25.177917715231146</v>
      </c>
      <c r="K74" s="40">
        <f t="shared" si="32"/>
        <v>25.960624164201096</v>
      </c>
      <c r="L74" s="40">
        <f t="shared" si="32"/>
        <v>26.334709862961216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3.5128437132023294</v>
      </c>
      <c r="C75" s="44">
        <f t="shared" si="33"/>
        <v>20.759557555620646</v>
      </c>
      <c r="D75" s="40">
        <f t="shared" si="33"/>
        <v>-1.278396193271214</v>
      </c>
      <c r="E75" s="40">
        <f t="shared" si="33"/>
        <v>0.38223041448914863</v>
      </c>
      <c r="F75" s="44">
        <f t="shared" si="18"/>
        <v>-0.17439257722180468</v>
      </c>
      <c r="H75" s="40">
        <f t="shared" ref="H75:L75" si="34">(B32/B$25)*100</f>
        <v>8.3686911544833631</v>
      </c>
      <c r="I75" s="40">
        <f t="shared" si="34"/>
        <v>9.199524876285988</v>
      </c>
      <c r="J75" s="40">
        <f t="shared" si="34"/>
        <v>11.099514084588685</v>
      </c>
      <c r="K75" s="40">
        <f t="shared" si="34"/>
        <v>10.199682538479875</v>
      </c>
      <c r="L75" s="40">
        <f t="shared" si="34"/>
        <v>10.105750714458612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-2.3578806456783452</v>
      </c>
      <c r="C76" s="44">
        <f t="shared" si="35"/>
        <v>10.492505353319004</v>
      </c>
      <c r="D76" s="40">
        <f t="shared" si="35"/>
        <v>-1.4912019750656924E-2</v>
      </c>
      <c r="E76" s="40">
        <f t="shared" si="35"/>
        <v>5.469139901825848E-2</v>
      </c>
      <c r="F76" s="44">
        <f t="shared" si="18"/>
        <v>3.1484877362020214E-2</v>
      </c>
      <c r="H76" s="40">
        <f t="shared" ref="H76:L76" si="36">(B33/B$25)*100</f>
        <v>10.795651998222034</v>
      </c>
      <c r="I76" s="40">
        <f t="shared" si="36"/>
        <v>9.3956875171690868</v>
      </c>
      <c r="J76" s="40">
        <f t="shared" si="36"/>
        <v>10.372380521634273</v>
      </c>
      <c r="K76" s="40">
        <f t="shared" si="36"/>
        <v>10.157253313836092</v>
      </c>
      <c r="L76" s="40">
        <f t="shared" si="36"/>
        <v>9.7401213224800482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1.7061521043806094</v>
      </c>
      <c r="C78" s="44">
        <f t="shared" ref="C78:C83" si="38">IF(AND(D$5-C$5 &lt;&gt; 0,C35&lt;&gt;0,D35&lt;&gt;0),(EXP(LN(D35/C35)/(D$5-C$5))-1)*100,0)</f>
        <v>-1.3709066818094695</v>
      </c>
      <c r="D78" s="44">
        <f t="shared" si="37"/>
        <v>0.92615119218470987</v>
      </c>
      <c r="E78" s="44">
        <f t="shared" si="37"/>
        <v>0.69693599516915672</v>
      </c>
      <c r="F78" s="44">
        <f t="shared" si="18"/>
        <v>0.77328316073945746</v>
      </c>
      <c r="H78" s="44">
        <f>(B35/B$40)*100</f>
        <v>23.896921362426909</v>
      </c>
      <c r="I78" s="44">
        <f>(C35/C$40)*100</f>
        <v>24.476747553136022</v>
      </c>
      <c r="J78" s="44">
        <f>(D35/D$40)*100</f>
        <v>24.145305333739572</v>
      </c>
      <c r="K78" s="44">
        <f>(E35/E$40)*100</f>
        <v>24.396119065982589</v>
      </c>
      <c r="L78" s="44">
        <f>(F35/F$40)*100</f>
        <v>24.818095891762425</v>
      </c>
    </row>
    <row r="79" spans="1:12" x14ac:dyDescent="0.2">
      <c r="A79" t="str">
        <f>A36</f>
        <v>Public admin. and defence</v>
      </c>
      <c r="B79" s="40">
        <f t="shared" si="37"/>
        <v>-1.6276815920754917</v>
      </c>
      <c r="C79" s="44">
        <f t="shared" si="38"/>
        <v>2.1125960701167124</v>
      </c>
      <c r="D79" s="40">
        <f t="shared" si="37"/>
        <v>1.427636192530346</v>
      </c>
      <c r="E79" s="40">
        <f t="shared" si="37"/>
        <v>0.34684337680870314</v>
      </c>
      <c r="F79" s="44">
        <f t="shared" si="18"/>
        <v>0.70582191561325835</v>
      </c>
      <c r="H79" s="40">
        <f>(B36/B$35)*100</f>
        <v>14.281518838642413</v>
      </c>
      <c r="I79" s="40">
        <f t="shared" ref="I79:L81" si="39">(C36/C$35)*100</f>
        <v>12.49905356804852</v>
      </c>
      <c r="J79" s="40">
        <f t="shared" si="39"/>
        <v>12.940510404321994</v>
      </c>
      <c r="K79" s="40">
        <f t="shared" si="39"/>
        <v>13.265217291700084</v>
      </c>
      <c r="L79" s="40">
        <f t="shared" si="39"/>
        <v>12.811174941868412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1.7653780683752229</v>
      </c>
      <c r="C80" s="44">
        <f t="shared" si="38"/>
        <v>0.84823873579062958</v>
      </c>
      <c r="D80" s="40">
        <f t="shared" si="40"/>
        <v>-0.37500723067995789</v>
      </c>
      <c r="E80" s="40">
        <f t="shared" si="40"/>
        <v>0.21202661851873472</v>
      </c>
      <c r="F80" s="44">
        <f t="shared" si="18"/>
        <v>1.5965331969614027E-2</v>
      </c>
      <c r="H80" s="40">
        <f>(B37/B$35)*100</f>
        <v>35.343024816069409</v>
      </c>
      <c r="I80" s="40">
        <f t="shared" si="39"/>
        <v>35.425421162218349</v>
      </c>
      <c r="J80" s="40">
        <f t="shared" si="39"/>
        <v>36.222489840372681</v>
      </c>
      <c r="K80" s="40">
        <f t="shared" si="39"/>
        <v>33.946988614235622</v>
      </c>
      <c r="L80" s="40">
        <f t="shared" si="39"/>
        <v>32.347233620571764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2.5535952660336037</v>
      </c>
      <c r="C81" s="44">
        <f t="shared" si="38"/>
        <v>-3.7166275920977876</v>
      </c>
      <c r="D81" s="40">
        <f t="shared" si="40"/>
        <v>1.6891066945282862</v>
      </c>
      <c r="E81" s="40">
        <f t="shared" si="40"/>
        <v>1.0820193885527241</v>
      </c>
      <c r="F81" s="44">
        <f t="shared" si="18"/>
        <v>1.2839780481683327</v>
      </c>
      <c r="H81" s="40">
        <f>(B38/B$35)*100</f>
        <v>50.375456345288185</v>
      </c>
      <c r="I81" s="40">
        <f t="shared" si="39"/>
        <v>52.075525269733134</v>
      </c>
      <c r="J81" s="40">
        <f t="shared" si="39"/>
        <v>50.836999755305321</v>
      </c>
      <c r="K81" s="40">
        <f t="shared" si="39"/>
        <v>52.78779409406431</v>
      </c>
      <c r="L81" s="40">
        <f t="shared" si="39"/>
        <v>54.841591437559821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1.0984006459009432</v>
      </c>
      <c r="C83" s="206">
        <f t="shared" si="38"/>
        <v>-1.7026698326250145E-2</v>
      </c>
      <c r="D83" s="43">
        <f>IF(AND(E$5-D$5 &lt;&gt; 0,D40&lt;&gt;0,E40&lt;&gt;0),(EXP(LN(E40/D40)/(E$5-D$5))-1)*100,0)</f>
        <v>0.71777042348430964</v>
      </c>
      <c r="E83" s="43">
        <f>IF(AND(F$5-E$5 &lt;&gt; 0,E40&lt;&gt;0,F40&lt;&gt;0),(EXP(LN(F40/E40)/(F$5-E$5))-1)*100,0)</f>
        <v>0.5243988525019283</v>
      </c>
      <c r="F83" s="206">
        <f t="shared" si="18"/>
        <v>0.58881475638519198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-4.5572700587635744</v>
      </c>
      <c r="C89" s="44">
        <f>IF(AND(F$5-D$5 &lt;&gt; 0,D7&lt;&gt;0,F7&lt;&gt;0),(EXP(LN(F7/D7)/(F$5-D$5))-1)*100,0)</f>
        <v>0.37469058710279946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-6.7584052250254878</v>
      </c>
      <c r="C90" s="44">
        <f t="shared" ref="C90:C122" si="43">IF(AND(F$5-D$5 &lt;&gt; 0,D8&lt;&gt;0,F8&lt;&gt;0),(EXP(LN(F8/D8)/(F$5-D$5))-1)*100,0)</f>
        <v>0.15843004117086501</v>
      </c>
    </row>
    <row r="91" spans="1:12" x14ac:dyDescent="0.2">
      <c r="A91" s="30" t="str">
        <f t="shared" si="41"/>
        <v>Mining and quarrying</v>
      </c>
      <c r="B91" s="44">
        <f t="shared" si="42"/>
        <v>-0.54512663719679111</v>
      </c>
      <c r="C91" s="44">
        <f t="shared" si="43"/>
        <v>-5.4236543258699417</v>
      </c>
    </row>
    <row r="92" spans="1:12" x14ac:dyDescent="0.2">
      <c r="A92" s="30" t="str">
        <f t="shared" si="41"/>
        <v>Electricity and gas</v>
      </c>
      <c r="B92" s="44">
        <f t="shared" si="42"/>
        <v>-2.1932448154279749</v>
      </c>
      <c r="C92" s="44">
        <f t="shared" si="43"/>
        <v>-0.72314107921900295</v>
      </c>
    </row>
    <row r="93" spans="1:12" x14ac:dyDescent="0.2">
      <c r="A93" s="30" t="str">
        <f t="shared" si="41"/>
        <v>Water and sewerage</v>
      </c>
      <c r="B93" s="44">
        <f t="shared" si="42"/>
        <v>-2.7567926648894958</v>
      </c>
      <c r="C93" s="44">
        <f t="shared" si="43"/>
        <v>0.93708677017969588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-0.75727798409566116</v>
      </c>
      <c r="C95" s="44">
        <f t="shared" si="43"/>
        <v>-1.2099102133905415</v>
      </c>
    </row>
    <row r="96" spans="1:12" x14ac:dyDescent="0.2">
      <c r="A96" s="30" t="str">
        <f t="shared" si="41"/>
        <v>Food drink and tobacco</v>
      </c>
      <c r="B96" s="44">
        <f t="shared" si="42"/>
        <v>-2.5443586182203548</v>
      </c>
      <c r="C96" s="44">
        <f t="shared" si="43"/>
        <v>0.99854981072380333</v>
      </c>
    </row>
    <row r="97" spans="1:3" x14ac:dyDescent="0.2">
      <c r="A97" s="30" t="str">
        <f t="shared" si="41"/>
        <v>Engineering</v>
      </c>
      <c r="B97" s="44">
        <f t="shared" si="42"/>
        <v>-1.6792788976250694</v>
      </c>
      <c r="C97" s="44">
        <f t="shared" si="43"/>
        <v>-1.2659450783265913</v>
      </c>
    </row>
    <row r="98" spans="1:3" x14ac:dyDescent="0.2">
      <c r="A98" s="30" t="str">
        <f t="shared" si="41"/>
        <v>Rest of manufacturing</v>
      </c>
      <c r="B98" s="44">
        <f t="shared" si="42"/>
        <v>-0.30882042435259605</v>
      </c>
      <c r="C98" s="44">
        <f t="shared" si="43"/>
        <v>-1.4671330534190341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4.1386800986953354</v>
      </c>
      <c r="C100" s="44">
        <f t="shared" si="43"/>
        <v>1.5920073748604491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0.2721321975923674</v>
      </c>
      <c r="C102" s="44">
        <f t="shared" si="43"/>
        <v>0.50397679984015564</v>
      </c>
    </row>
    <row r="103" spans="1:3" x14ac:dyDescent="0.2">
      <c r="A103" s="30" t="str">
        <f t="shared" si="41"/>
        <v>Wholesale and retail trade</v>
      </c>
      <c r="B103" s="44">
        <f t="shared" si="42"/>
        <v>-1.1878195688798221</v>
      </c>
      <c r="C103" s="44">
        <f t="shared" si="43"/>
        <v>0.24282453066926113</v>
      </c>
    </row>
    <row r="104" spans="1:3" x14ac:dyDescent="0.2">
      <c r="A104" s="30" t="str">
        <f t="shared" si="41"/>
        <v>Transport and storage</v>
      </c>
      <c r="B104" s="44">
        <f t="shared" si="42"/>
        <v>3.6396309395033244</v>
      </c>
      <c r="C104" s="44">
        <f t="shared" si="43"/>
        <v>0.75035792340922836</v>
      </c>
    </row>
    <row r="105" spans="1:3" x14ac:dyDescent="0.2">
      <c r="A105" s="30" t="str">
        <f t="shared" si="41"/>
        <v>Accommodation and food</v>
      </c>
      <c r="B105" s="44">
        <f t="shared" si="42"/>
        <v>1.1110821984416708</v>
      </c>
      <c r="C105" s="44">
        <f t="shared" si="43"/>
        <v>0.87773554529364528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0.8905313279166327</v>
      </c>
      <c r="C107" s="44">
        <f t="shared" si="43"/>
        <v>0.45178394024891766</v>
      </c>
    </row>
    <row r="108" spans="1:3" x14ac:dyDescent="0.2">
      <c r="A108" s="30" t="str">
        <f t="shared" si="41"/>
        <v>Media</v>
      </c>
      <c r="B108" s="44">
        <f t="shared" si="42"/>
        <v>-7.8207278000550939</v>
      </c>
      <c r="C108" s="44">
        <f t="shared" si="43"/>
        <v>-0.22737796627554374</v>
      </c>
    </row>
    <row r="109" spans="1:3" x14ac:dyDescent="0.2">
      <c r="A109" s="30" t="str">
        <f t="shared" si="41"/>
        <v>Information technology</v>
      </c>
      <c r="B109" s="44">
        <f t="shared" si="42"/>
        <v>-1.0902990710785931</v>
      </c>
      <c r="C109" s="44">
        <f t="shared" si="43"/>
        <v>0.63481493939643308</v>
      </c>
    </row>
    <row r="110" spans="1:3" x14ac:dyDescent="0.2">
      <c r="A110" s="30" t="str">
        <f t="shared" si="41"/>
        <v>Finance and insurance</v>
      </c>
      <c r="B110" s="44">
        <f t="shared" si="42"/>
        <v>-7.9119489000190057E-3</v>
      </c>
      <c r="C110" s="44">
        <f t="shared" si="43"/>
        <v>-1.0985353811520771</v>
      </c>
    </row>
    <row r="111" spans="1:3" x14ac:dyDescent="0.2">
      <c r="A111" s="30" t="str">
        <f t="shared" si="41"/>
        <v>Real estate</v>
      </c>
      <c r="B111" s="44">
        <f t="shared" si="42"/>
        <v>3.3700173944587242</v>
      </c>
      <c r="C111" s="44">
        <f t="shared" si="43"/>
        <v>1.1330702504645407</v>
      </c>
    </row>
    <row r="112" spans="1:3" x14ac:dyDescent="0.2">
      <c r="A112" s="30" t="str">
        <f t="shared" si="41"/>
        <v>Professional services</v>
      </c>
      <c r="B112" s="44">
        <f t="shared" si="42"/>
        <v>2.7025113111817989</v>
      </c>
      <c r="C112" s="44">
        <f t="shared" si="43"/>
        <v>0.84651833588695879</v>
      </c>
    </row>
    <row r="113" spans="1:3" x14ac:dyDescent="0.2">
      <c r="A113" s="30" t="str">
        <f t="shared" si="41"/>
        <v>Support services</v>
      </c>
      <c r="B113" s="44">
        <f t="shared" si="42"/>
        <v>-1.1818133151313193</v>
      </c>
      <c r="C113" s="44">
        <f t="shared" si="43"/>
        <v>0.75305782845906943</v>
      </c>
    </row>
    <row r="114" spans="1:3" x14ac:dyDescent="0.2">
      <c r="A114" s="30" t="str">
        <f t="shared" si="41"/>
        <v>Arts and entertainment</v>
      </c>
      <c r="B114" s="44">
        <f t="shared" si="42"/>
        <v>6.7529031243248161</v>
      </c>
      <c r="C114" s="44">
        <f t="shared" si="43"/>
        <v>-0.17439257722180468</v>
      </c>
    </row>
    <row r="115" spans="1:3" x14ac:dyDescent="0.2">
      <c r="A115" s="30" t="str">
        <f t="shared" si="41"/>
        <v>Other services</v>
      </c>
      <c r="B115" s="44">
        <f t="shared" si="42"/>
        <v>8.6688917489952111E-2</v>
      </c>
      <c r="C115" s="44">
        <f t="shared" si="43"/>
        <v>3.1484877362020214E-2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1.083154657740204</v>
      </c>
      <c r="C117" s="44">
        <f t="shared" si="43"/>
        <v>0.77328316073945746</v>
      </c>
    </row>
    <row r="118" spans="1:3" x14ac:dyDescent="0.2">
      <c r="A118" s="30" t="str">
        <f t="shared" si="41"/>
        <v>Public admin. and defence</v>
      </c>
      <c r="B118" s="44">
        <f t="shared" si="42"/>
        <v>-0.89075015371892219</v>
      </c>
      <c r="C118" s="44">
        <f t="shared" si="43"/>
        <v>0.70582191561325835</v>
      </c>
    </row>
    <row r="119" spans="1:3" x14ac:dyDescent="0.2">
      <c r="A119" s="30" t="str">
        <f t="shared" si="41"/>
        <v>Education</v>
      </c>
      <c r="B119" s="44">
        <f t="shared" si="42"/>
        <v>1.5812853613416555</v>
      </c>
      <c r="C119" s="44">
        <f t="shared" si="43"/>
        <v>1.5965331969614027E-2</v>
      </c>
    </row>
    <row r="120" spans="1:3" x14ac:dyDescent="0.2">
      <c r="A120" s="30" t="str">
        <f t="shared" si="41"/>
        <v>Health and social work</v>
      </c>
      <c r="B120" s="44">
        <f t="shared" si="42"/>
        <v>1.2677057124176105</v>
      </c>
      <c r="C120" s="44">
        <f t="shared" si="43"/>
        <v>1.2839780481683327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0.87432408040100107</v>
      </c>
      <c r="C122" s="206">
        <f t="shared" si="43"/>
        <v>0.58881475638519198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Essex Southend-on-Sea and Thurrock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294.66738605243989</v>
      </c>
      <c r="C9" s="299" t="str">
        <f>CONCATENATE("(",ROUND((B9/$H11)*100,1),")")</f>
        <v>(34.1)</v>
      </c>
      <c r="D9" s="249">
        <f>SUM(D30,D51,D72,D93,D114,D135,D156,D177,D198,D219,D240,D261,D282,D303,D324,D345,D366,D387,D408,D429,D450,D471)</f>
        <v>73.593261697217656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77.665803051511332</v>
      </c>
      <c r="G9" s="299" t="str">
        <f>CONCATENATE("(",ROUND((F9/$H11)*100,1),")")</f>
        <v>(9)</v>
      </c>
      <c r="H9" s="249">
        <f>SUM(H30,H51,H72,H93,H114,H135,H156,H177,H198,H219,H240,H261,H282,H303,H324,H345,H366,H387,H408,H429,H450,H471)</f>
        <v>445.92645080116904</v>
      </c>
      <c r="I9" s="299" t="str">
        <f>CONCATENATE("(",ROUND((H9/$H11)*100,1),")")</f>
        <v>(51.7)</v>
      </c>
      <c r="K9" s="249">
        <f>B14-B9</f>
        <v>9.7799905673693388</v>
      </c>
      <c r="L9" s="249">
        <f>D14-D9</f>
        <v>2.5394212458450198</v>
      </c>
      <c r="M9" s="249">
        <f>F14-F9</f>
        <v>5.5702837782923211</v>
      </c>
      <c r="N9" s="249">
        <f>SUM(K9:M9)</f>
        <v>17.88969559150668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181.17999038144029</v>
      </c>
      <c r="C10" s="299" t="str">
        <f>CONCATENATE("(",ROUND((B10/$H11)*100,1),")")</f>
        <v>(21)</v>
      </c>
      <c r="D10" s="249">
        <f t="shared" ref="D10" si="1">SUM(D31,D52,D73,D94,D115,D136,D157,D178,D199,D220,D241,D262,D283,D304,D325,D346,D367,D388,D409,D430,D451,D472)</f>
        <v>189.85240265003009</v>
      </c>
      <c r="E10" s="299" t="str">
        <f>CONCATENATE("(",ROUND((D10/$H11)*100,1),")")</f>
        <v>(22)</v>
      </c>
      <c r="F10" s="249">
        <f t="shared" ref="F10" si="2">SUM(F31,F52,F73,F94,F115,F136,F157,F178,F199,F220,F241,F262,F283,F304,F325,F346,F367,F388,F409,F430,F451,F472)</f>
        <v>46.244156167360693</v>
      </c>
      <c r="G10" s="299" t="str">
        <f>CONCATENATE("(",ROUND((F10/$H11)*100,1),")")</f>
        <v>(5.4)</v>
      </c>
      <c r="H10" s="249">
        <f t="shared" ref="H10" si="3">SUM(H31,H52,H73,H94,H115,H136,H157,H178,H199,H220,H241,H262,H283,H304,H325,H346,H367,H388,H409,H430,H451,H472)</f>
        <v>417.27654919883116</v>
      </c>
      <c r="I10" s="299" t="str">
        <f>CONCATENATE("(",ROUND((H10/$H11)*100,1),")")</f>
        <v>(48.3)</v>
      </c>
      <c r="K10" s="249">
        <f t="shared" ref="K10:K11" si="4">B15-B10</f>
        <v>9.3769103113035897</v>
      </c>
      <c r="L10" s="249">
        <f t="shared" ref="L10:L11" si="5">D15-D10</f>
        <v>2.7374575925059617</v>
      </c>
      <c r="M10" s="249">
        <f t="shared" ref="M10:M11" si="6">F15-F10</f>
        <v>1.4229365046838112</v>
      </c>
      <c r="N10" s="249">
        <f t="shared" ref="N10:N11" si="7">SUM(K10:M10)</f>
        <v>13.537304408493362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475.84737643388019</v>
      </c>
      <c r="C11" s="299" t="str">
        <f>CONCATENATE("(",ROUND((B11/$H11)*100,1),")")</f>
        <v>(55.1)</v>
      </c>
      <c r="D11" s="249">
        <f t="shared" ref="D11" si="8">SUM(D32,D53,D74,D95,D116,D137,D158,D179,D200,D221,D242,D263,D284,D305,D326,D347,D368,D389,D410,D431,D452,D473)</f>
        <v>263.44566434724777</v>
      </c>
      <c r="E11" s="299" t="str">
        <f>CONCATENATE("(",ROUND((D11/$H11)*100,1),")")</f>
        <v>(30.5)</v>
      </c>
      <c r="F11" s="249">
        <f t="shared" ref="F11" si="9">SUM(F32,F53,F74,F95,F116,F137,F158,F179,F200,F221,F242,F263,F284,F305,F326,F347,F368,F389,F410,F431,F452,F473)</f>
        <v>123.90995921887203</v>
      </c>
      <c r="G11" s="299" t="str">
        <f>CONCATENATE("(",ROUND((F11/$H11)*100,1),")")</f>
        <v>(14.4)</v>
      </c>
      <c r="H11" s="249">
        <f t="shared" ref="H11" si="10">SUM(H32,H53,H74,H95,H116,H137,H158,H179,H200,H221,H242,H263,H284,H305,H326,H347,H368,H389,H410,H431,H452,H473)</f>
        <v>863.20300000000009</v>
      </c>
      <c r="I11" s="299" t="str">
        <f>CONCATENATE("(",ROUND((H11/$H11)*100,1),")")</f>
        <v>(100)</v>
      </c>
      <c r="K11" s="249">
        <f t="shared" si="4"/>
        <v>19.1569008786729</v>
      </c>
      <c r="L11" s="249">
        <f t="shared" si="5"/>
        <v>5.2768788383509673</v>
      </c>
      <c r="M11" s="249">
        <f t="shared" si="6"/>
        <v>6.9932202829761394</v>
      </c>
      <c r="N11" s="249">
        <f t="shared" si="7"/>
        <v>31.427000000000007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304.44737661980923</v>
      </c>
      <c r="C14" s="299" t="str">
        <f>CONCATENATE("(",ROUND((B14/$H16)*100,1),")")</f>
        <v>(34)</v>
      </c>
      <c r="D14" s="249">
        <f t="shared" ref="D14" si="11">SUM(D35,D56,D77,D98,D119,D140,D161,D182,D203,D224,D245,D266,D287,D308,D329,D350,D371,D392,D413,D434,D455,D476)</f>
        <v>76.132682943062676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83.236086829803654</v>
      </c>
      <c r="G14" s="299" t="str">
        <f>CONCATENATE("(",ROUND((F14/$H16)*100,1),")")</f>
        <v>(9.3)</v>
      </c>
      <c r="H14" s="249">
        <f t="shared" ref="H14" si="13">SUM(H35,H56,H77,H98,H119,H140,H161,H182,H203,H224,H245,H266,H287,H308,H329,H350,H371,H392,H413,H434,H455,H476)</f>
        <v>463.81614639267553</v>
      </c>
      <c r="I14" s="299" t="str">
        <f>CONCATENATE("(",ROUND((H14/$H16)*100,1),")")</f>
        <v>(51.8)</v>
      </c>
      <c r="K14" s="249">
        <f>B19-B14</f>
        <v>9.8873333897090561</v>
      </c>
      <c r="L14" s="249">
        <f>D19-D14</f>
        <v>5.3015506324815647</v>
      </c>
      <c r="M14" s="249">
        <f>F19-F14</f>
        <v>8.5660367688840893</v>
      </c>
      <c r="N14" s="249">
        <f>SUM(K14:M14)</f>
        <v>23.75492079107471</v>
      </c>
    </row>
    <row r="15" spans="1:17" x14ac:dyDescent="0.2">
      <c r="A15" s="282" t="s">
        <v>365</v>
      </c>
      <c r="B15" s="249">
        <f t="shared" si="0"/>
        <v>190.55690069274388</v>
      </c>
      <c r="C15" s="299" t="str">
        <f>CONCATENATE("(",ROUND((B15/$H16)*100,1),")")</f>
        <v>(21.3)</v>
      </c>
      <c r="D15" s="249">
        <f t="shared" ref="D15" si="14">SUM(D36,D57,D78,D99,D120,D141,D162,D183,D204,D225,D246,D267,D288,D309,D330,D351,D372,D393,D414,D435,D456,D477)</f>
        <v>192.58986024253605</v>
      </c>
      <c r="E15" s="299" t="str">
        <f>CONCATENATE("(",ROUND((D15/$H16)*100,1),")")</f>
        <v>(21.5)</v>
      </c>
      <c r="F15" s="249">
        <f t="shared" ref="F15" si="15">SUM(F36,F57,F78,F99,F120,F141,F162,F183,F204,F225,F246,F267,F288,F309,F330,F351,F372,F393,F414,F435,F456,F477)</f>
        <v>47.667092672044504</v>
      </c>
      <c r="G15" s="299" t="str">
        <f>CONCATENATE("(",ROUND((F15/$H16)*100,1),")")</f>
        <v>(5.3)</v>
      </c>
      <c r="H15" s="249">
        <f t="shared" ref="H15" si="16">SUM(H36,H57,H78,H99,H120,H141,H162,H183,H204,H225,H246,H267,H288,H309,H330,H351,H372,H393,H414,H435,H456,H477)</f>
        <v>430.81385360732446</v>
      </c>
      <c r="I15" s="299" t="str">
        <f>CONCATENATE("(",ROUND((H15/$H16)*100,1),")")</f>
        <v>(48.2)</v>
      </c>
      <c r="K15" s="249">
        <f t="shared" ref="K15:K16" si="17">B20-B15</f>
        <v>16.509044581292557</v>
      </c>
      <c r="L15" s="249">
        <f t="shared" ref="L15:L16" si="18">D20-D15</f>
        <v>3.9482709045927891</v>
      </c>
      <c r="M15" s="249">
        <f t="shared" ref="M15:M16" si="19">F20-F15</f>
        <v>3.8247637230394673</v>
      </c>
      <c r="N15" s="249">
        <f t="shared" ref="N15:N16" si="20">SUM(K15:M15)</f>
        <v>24.282079208924813</v>
      </c>
    </row>
    <row r="16" spans="1:17" x14ac:dyDescent="0.2">
      <c r="A16" s="282" t="s">
        <v>363</v>
      </c>
      <c r="B16" s="249">
        <f t="shared" si="0"/>
        <v>495.00427731255309</v>
      </c>
      <c r="C16" s="299" t="str">
        <f>CONCATENATE("(",ROUND((B16/$H16)*100,1),")")</f>
        <v>(55.3)</v>
      </c>
      <c r="D16" s="249">
        <f t="shared" ref="D16" si="21">SUM(D37,D58,D79,D100,D121,D142,D163,D184,D205,D226,D247,D268,D289,D310,D331,D352,D373,D394,D415,D436,D457,D478)</f>
        <v>268.72254318559874</v>
      </c>
      <c r="E16" s="299" t="str">
        <f>CONCATENATE("(",ROUND((D16/$H16)*100,1),")")</f>
        <v>(30)</v>
      </c>
      <c r="F16" s="249">
        <f t="shared" ref="F16" si="22">SUM(F37,F58,F79,F100,F121,F142,F163,F184,F205,F226,F247,F268,F289,F310,F331,F352,F373,F394,F415,F436,F457,F478)</f>
        <v>130.90317950184817</v>
      </c>
      <c r="G16" s="299" t="str">
        <f>CONCATENATE("(",ROUND((F16/$H16)*100,1),")")</f>
        <v>(14.6)</v>
      </c>
      <c r="H16" s="249">
        <f t="shared" ref="H16" si="23">SUM(H37,H58,H79,H100,H121,H142,H163,H184,H205,H226,H247,H268,H289,H310,H331,H352,H373,H394,H415,H436,H457,H478)</f>
        <v>894.62999999999988</v>
      </c>
      <c r="I16" s="299" t="str">
        <f>CONCATENATE("(",ROUND((H16/$H16)*100,1),")")</f>
        <v>(100)</v>
      </c>
      <c r="K16" s="249">
        <f t="shared" si="17"/>
        <v>26.396377971001584</v>
      </c>
      <c r="L16" s="249">
        <f t="shared" si="18"/>
        <v>9.2498215370743537</v>
      </c>
      <c r="M16" s="249">
        <f t="shared" si="19"/>
        <v>12.390800491923528</v>
      </c>
      <c r="N16" s="249">
        <f t="shared" si="20"/>
        <v>48.036999999999466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314.33471000951829</v>
      </c>
      <c r="C19" s="299" t="str">
        <f>CONCATENATE("(",ROUND((B19/$H21)*100,1),")")</f>
        <v>(33.3)</v>
      </c>
      <c r="D19" s="249">
        <f t="shared" ref="D19" si="24">SUM(D40,D61,D82,D103,D124,D145,D166,D187,D208,D229,D250,D271,D292,D313,D334,D355,D376,D397,D418,D439,D460,D481)</f>
        <v>81.434233575544241</v>
      </c>
      <c r="E19" s="299" t="str">
        <f>CONCATENATE("(",ROUND((D19/$H21)*100,1),")")</f>
        <v>(8.6)</v>
      </c>
      <c r="F19" s="249">
        <f t="shared" ref="F19" si="25">SUM(F40,F61,F82,F103,F124,F145,F166,F187,F208,F229,F250,F271,F292,F313,F334,F355,F376,F397,F418,F439,F460,F481)</f>
        <v>91.802123598687743</v>
      </c>
      <c r="G19" s="299" t="str">
        <f>CONCATENATE("(",ROUND((F19/$H21)*100,1),")")</f>
        <v>(9.7)</v>
      </c>
      <c r="H19" s="249">
        <f t="shared" ref="H19" si="26">SUM(H40,H61,H82,H103,H124,H145,H166,H187,H208,H229,H250,H271,H292,H313,H334,H355,H376,H397,H418,H439,H460,H481)</f>
        <v>487.57106718375042</v>
      </c>
      <c r="I19" s="299" t="str">
        <f>CONCATENATE("(",ROUND((H19/$H21)*100,1),")")</f>
        <v>(51.7)</v>
      </c>
      <c r="K19" s="249">
        <f>B19-B9</f>
        <v>19.667323957078395</v>
      </c>
      <c r="L19" s="249">
        <f>D19-D9</f>
        <v>7.8409718783265845</v>
      </c>
      <c r="M19" s="249">
        <f>F19-F9</f>
        <v>14.13632054717641</v>
      </c>
      <c r="N19" s="249">
        <f>SUM(K19:M19)</f>
        <v>41.64461638258139</v>
      </c>
    </row>
    <row r="20" spans="1:14" x14ac:dyDescent="0.2">
      <c r="A20" s="282" t="s">
        <v>365</v>
      </c>
      <c r="B20" s="249">
        <f t="shared" si="0"/>
        <v>207.06594527403644</v>
      </c>
      <c r="C20" s="299" t="str">
        <f>CONCATENATE("(",ROUND((B20/$H21)*100,1),")")</f>
        <v>(22)</v>
      </c>
      <c r="D20" s="249">
        <f t="shared" ref="D20" si="27">SUM(D41,D62,D83,D104,D125,D146,D167,D188,D209,D230,D251,D272,D293,D314,D335,D356,D377,D398,D419,D440,D461,D482)</f>
        <v>196.53813114712884</v>
      </c>
      <c r="E20" s="299" t="str">
        <f>CONCATENATE("(",ROUND((D20/$H21)*100,1),")")</f>
        <v>(20.8)</v>
      </c>
      <c r="F20" s="249">
        <f t="shared" ref="F20" si="28">SUM(F41,F62,F83,F104,F125,F146,F167,F188,F209,F230,F251,F272,F293,F314,F335,F356,F377,F398,F419,F440,F461,F482)</f>
        <v>51.491856395083971</v>
      </c>
      <c r="G20" s="299" t="str">
        <f>CONCATENATE("(",ROUND((F20/$H21)*100,1),")")</f>
        <v>(5.5)</v>
      </c>
      <c r="H20" s="249">
        <f t="shared" ref="H20" si="29">SUM(H41,H62,H83,H104,H125,H146,H167,H188,H209,H230,H251,H272,H293,H314,H335,H356,H377,H398,H419,H440,H461,H482)</f>
        <v>455.09593281624927</v>
      </c>
      <c r="I20" s="299" t="str">
        <f>CONCATENATE("(",ROUND((H20/$H21)*100,1),")")</f>
        <v>(48.3)</v>
      </c>
      <c r="K20" s="249">
        <f t="shared" ref="K20:K21" si="30">B20-B10</f>
        <v>25.885954892596146</v>
      </c>
      <c r="L20" s="249">
        <f t="shared" ref="L20:L21" si="31">D20-D10</f>
        <v>6.6857284970987507</v>
      </c>
      <c r="M20" s="249">
        <f t="shared" ref="M20:M21" si="32">F20-F10</f>
        <v>5.2477002277232785</v>
      </c>
      <c r="N20" s="249">
        <f t="shared" ref="N20:N21" si="33">SUM(K20:M20)</f>
        <v>37.819383617418175</v>
      </c>
    </row>
    <row r="21" spans="1:14" x14ac:dyDescent="0.2">
      <c r="A21" s="282" t="s">
        <v>363</v>
      </c>
      <c r="B21" s="249">
        <f t="shared" si="0"/>
        <v>521.40065528355467</v>
      </c>
      <c r="C21" s="299" t="str">
        <f>CONCATENATE("(",ROUND((B21/$H21)*100,1),")")</f>
        <v>(55.3)</v>
      </c>
      <c r="D21" s="249">
        <f t="shared" ref="D21" si="34">SUM(D42,D63,D84,D105,D126,D147,D168,D189,D210,D231,D252,D273,D294,D315,D336,D357,D378,D399,D420,D441,D462,D483)</f>
        <v>277.97236472267309</v>
      </c>
      <c r="E21" s="299" t="str">
        <f>CONCATENATE("(",ROUND((D21/$H21)*100,1),")")</f>
        <v>(29.5)</v>
      </c>
      <c r="F21" s="249">
        <f>SUM(F42,F63,F84,F105,F126,F147,F168,F189,F210,F231,F252,F273,F294,F315,F336,F357,F378,F399,F420,F441,F462,F483)</f>
        <v>143.2939799937717</v>
      </c>
      <c r="G21" s="299" t="str">
        <f>CONCATENATE("(",ROUND((F21/$H21)*100,1),")")</f>
        <v>(15.2)</v>
      </c>
      <c r="H21" s="249">
        <f t="shared" ref="H21" si="35">SUM(H42,H63,H84,H105,H126,H147,H168,H189,H210,H231,H252,H273,H294,H315,H336,H357,H378,H399,H420,H441,H462,H483)</f>
        <v>942.66699999999958</v>
      </c>
      <c r="I21" s="299" t="str">
        <f>CONCATENATE("(",ROUND((H21/$H21)*100,1),")")</f>
        <v>(100)</v>
      </c>
      <c r="K21" s="249">
        <f t="shared" si="30"/>
        <v>45.553278849674484</v>
      </c>
      <c r="L21" s="249">
        <f t="shared" si="31"/>
        <v>14.526700375425321</v>
      </c>
      <c r="M21" s="249">
        <f t="shared" si="32"/>
        <v>19.384020774899668</v>
      </c>
      <c r="N21" s="249">
        <f t="shared" si="33"/>
        <v>79.463999999999473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3.5695717486364571</v>
      </c>
      <c r="C30" s="299" t="str">
        <f>CONCATENATE("(",ROUND((B30/$H32)*100,1),")")</f>
        <v>(58)</v>
      </c>
      <c r="D30" s="302">
        <f>'Ind T6'!M9</f>
        <v>0.26845619620519945</v>
      </c>
      <c r="E30" s="299" t="str">
        <f>CONCATENATE("(",ROUND((D30/$H32)*100,1),")")</f>
        <v>(4.4)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3.8380279448416568</v>
      </c>
      <c r="I30" s="299" t="str">
        <f>CONCATENATE("(",ROUND((H30/$H32)*100,1),")")</f>
        <v>(62.3)</v>
      </c>
      <c r="K30" s="302">
        <f>B35-B30</f>
        <v>0.22720989253160218</v>
      </c>
      <c r="L30" s="302">
        <f>D35-D30</f>
        <v>9.8470026819559298E-3</v>
      </c>
      <c r="M30" s="302">
        <f>F35-F30</f>
        <v>0</v>
      </c>
      <c r="N30" s="302">
        <f>SUM(K30:M30)</f>
        <v>0.23705689521355811</v>
      </c>
    </row>
    <row r="31" spans="1:14" x14ac:dyDescent="0.2">
      <c r="A31" s="282" t="s">
        <v>365</v>
      </c>
      <c r="B31" s="302">
        <f>'Ind T6'!L8</f>
        <v>0.90001815822679676</v>
      </c>
      <c r="C31" s="299" t="str">
        <f>CONCATENATE("(",ROUND((B31/$H32)*100,1),")")</f>
        <v>(14.6)</v>
      </c>
      <c r="D31" s="302">
        <f>'Ind T6'!M8</f>
        <v>1.0074974649222204</v>
      </c>
      <c r="E31" s="299" t="str">
        <f>CONCATENATE("(",ROUND((D31/$H32)*100,1),")")</f>
        <v>(16.4)</v>
      </c>
      <c r="F31" s="302">
        <f>'Ind T6'!N8</f>
        <v>0.41345643200931886</v>
      </c>
      <c r="G31" s="299" t="str">
        <f>CONCATENATE("(",ROUND((F31/$H32)*100,1),")")</f>
        <v>(6.7)</v>
      </c>
      <c r="H31" s="302">
        <f t="shared" ref="H31" si="36">SUM(B31,D31,F31)</f>
        <v>2.3209720551583359</v>
      </c>
      <c r="I31" s="299" t="str">
        <f>CONCATENATE("(",ROUND((H31/$H32)*100,1),")")</f>
        <v>(37.7)</v>
      </c>
      <c r="K31" s="302">
        <f t="shared" ref="K31:K32" si="37">B36-B31</f>
        <v>2.6126487117864361E-2</v>
      </c>
      <c r="L31" s="302">
        <f t="shared" ref="L31:L32" si="38">D36-D31</f>
        <v>-2.217909980326338E-3</v>
      </c>
      <c r="M31" s="302">
        <f t="shared" ref="M31:M32" si="39">F36-F31</f>
        <v>1.8034527648911336E-2</v>
      </c>
      <c r="N31" s="302">
        <f t="shared" ref="N31:N32" si="40">SUM(K31:M31)</f>
        <v>4.1943104786449359E-2</v>
      </c>
    </row>
    <row r="32" spans="1:14" x14ac:dyDescent="0.2">
      <c r="A32" s="282" t="s">
        <v>363</v>
      </c>
      <c r="B32" s="302">
        <f>SUM(B30:B31)</f>
        <v>4.4695899068632539</v>
      </c>
      <c r="C32" s="299" t="str">
        <f>CONCATENATE("(",ROUND((B32/$H32)*100,1),")")</f>
        <v>(72.6)</v>
      </c>
      <c r="D32" s="302">
        <f>SUM(D30:D31)</f>
        <v>1.2759536611274198</v>
      </c>
      <c r="E32" s="299" t="str">
        <f>CONCATENATE("(",ROUND((D32/$H32)*100,1),")")</f>
        <v>(20.7)</v>
      </c>
      <c r="F32" s="302">
        <f>SUM(F30:F31)</f>
        <v>0.41345643200931886</v>
      </c>
      <c r="G32" s="299" t="str">
        <f>CONCATENATE("(",ROUND((F32/$H32)*100,1),")")</f>
        <v>(6.7)</v>
      </c>
      <c r="H32" s="302">
        <f>SUM(H30:H31)</f>
        <v>6.1589999999999927</v>
      </c>
      <c r="I32" s="299" t="str">
        <f>CONCATENATE("(",ROUND((H32/$H32)*100,1),")")</f>
        <v>(100)</v>
      </c>
      <c r="K32" s="302">
        <f t="shared" si="37"/>
        <v>0.25333637964946654</v>
      </c>
      <c r="L32" s="302">
        <f t="shared" si="38"/>
        <v>7.6290927016295917E-3</v>
      </c>
      <c r="M32" s="302">
        <f t="shared" si="39"/>
        <v>1.8034527648911336E-2</v>
      </c>
      <c r="N32" s="302">
        <f t="shared" si="40"/>
        <v>0.27900000000000746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3.7967816411680593</v>
      </c>
      <c r="C35" s="299" t="str">
        <f>CONCATENATE("(",ROUND((B35/$H37)*100,1),")")</f>
        <v>(59)</v>
      </c>
      <c r="D35" s="302">
        <f>'Ind T6'!R9</f>
        <v>0.27830319888715538</v>
      </c>
      <c r="E35" s="299" t="str">
        <f>CONCATENATE("(",ROUND((D35/$H37)*100,1),")")</f>
        <v>(4.3)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4.0750848400552151</v>
      </c>
      <c r="I35" s="299" t="str">
        <f>CONCATENATE("(",ROUND((H35/$H37)*100,1),")")</f>
        <v>(63.3)</v>
      </c>
      <c r="K35" s="302">
        <f>B40-B35</f>
        <v>7.7988602152287978E-2</v>
      </c>
      <c r="L35" s="302">
        <f>D40-D35</f>
        <v>-1.4966948981110118E-2</v>
      </c>
      <c r="M35" s="302">
        <f>F40-F35</f>
        <v>0</v>
      </c>
      <c r="N35" s="302">
        <f>SUM(K35:M35)</f>
        <v>6.302165317117786E-2</v>
      </c>
    </row>
    <row r="36" spans="1:14" x14ac:dyDescent="0.2">
      <c r="A36" s="282" t="s">
        <v>365</v>
      </c>
      <c r="B36" s="302">
        <f>'Ind T6'!Q8</f>
        <v>0.92614464534466112</v>
      </c>
      <c r="C36" s="299" t="str">
        <f>CONCATENATE("(",ROUND((B36/$H37)*100,1),")")</f>
        <v>(14.4)</v>
      </c>
      <c r="D36" s="302">
        <f>'Ind T6'!R8</f>
        <v>1.005279554941894</v>
      </c>
      <c r="E36" s="299" t="str">
        <f>CONCATENATE("(",ROUND((D36/$H37)*100,1),")")</f>
        <v>(15.6)</v>
      </c>
      <c r="F36" s="302">
        <f>'Ind T6'!S8</f>
        <v>0.4314909596582302</v>
      </c>
      <c r="G36" s="299" t="str">
        <f>CONCATENATE("(",ROUND((F36/$H37)*100,1),")")</f>
        <v>(6.7)</v>
      </c>
      <c r="H36" s="302">
        <f t="shared" ref="H36" si="41">SUM(B36,D36,F36)</f>
        <v>2.3629151599447855</v>
      </c>
      <c r="I36" s="299" t="str">
        <f>CONCATENATE("(",ROUND((H36/$H37)*100,1),")")</f>
        <v>(36.7)</v>
      </c>
      <c r="K36" s="302">
        <f t="shared" ref="K36:K37" si="42">B41-B36</f>
        <v>-5.5053502512417141E-2</v>
      </c>
      <c r="L36" s="302">
        <f t="shared" ref="L36:L37" si="43">D41-D36</f>
        <v>-0.12595915430664029</v>
      </c>
      <c r="M36" s="302">
        <f t="shared" ref="M36:M37" si="44">F41-F36</f>
        <v>-1.300899635213465E-2</v>
      </c>
      <c r="N36" s="302">
        <f t="shared" ref="N36:N37" si="45">SUM(K36:M36)</f>
        <v>-0.19402165317119208</v>
      </c>
    </row>
    <row r="37" spans="1:14" x14ac:dyDescent="0.2">
      <c r="A37" s="282" t="s">
        <v>363</v>
      </c>
      <c r="B37" s="302">
        <f>SUM(B35:B36)</f>
        <v>4.7229262865127204</v>
      </c>
      <c r="C37" s="299" t="str">
        <f>CONCATENATE("(",ROUND((B37/$H37)*100,1),")")</f>
        <v>(73.4)</v>
      </c>
      <c r="D37" s="302">
        <f>SUM(D35:D36)</f>
        <v>1.2835827538290494</v>
      </c>
      <c r="E37" s="299" t="str">
        <f>CONCATENATE("(",ROUND((D37/$H37)*100,1),")")</f>
        <v>(19.9)</v>
      </c>
      <c r="F37" s="302">
        <f>SUM(F35:F36)</f>
        <v>0.4314909596582302</v>
      </c>
      <c r="G37" s="299" t="str">
        <f>CONCATENATE("(",ROUND((F37/$H37)*100,1),")")</f>
        <v>(6.7)</v>
      </c>
      <c r="H37" s="302">
        <f>SUM(H35:H36)</f>
        <v>6.4380000000000006</v>
      </c>
      <c r="I37" s="299" t="str">
        <f>CONCATENATE("(",ROUND((H37/$H37)*100,1),")")</f>
        <v>(100)</v>
      </c>
      <c r="K37" s="302">
        <f t="shared" si="42"/>
        <v>2.2935099639870948E-2</v>
      </c>
      <c r="L37" s="302">
        <f t="shared" si="43"/>
        <v>-0.14092610328775046</v>
      </c>
      <c r="M37" s="302">
        <f t="shared" si="44"/>
        <v>-1.300899635213465E-2</v>
      </c>
      <c r="N37" s="302">
        <f t="shared" si="45"/>
        <v>-0.13100000000001416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3.8747702433203473</v>
      </c>
      <c r="C40" s="299" t="str">
        <f>CONCATENATE("(",ROUND((B40/$H42)*100,1),")")</f>
        <v>(61.4)</v>
      </c>
      <c r="D40" s="302">
        <f>'Ind T6'!W9</f>
        <v>0.26333624990604526</v>
      </c>
      <c r="E40" s="299" t="str">
        <f>CONCATENATE("(",ROUND((D40/$H42)*100,1),")")</f>
        <v>(4.2)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4.1381064932263927</v>
      </c>
      <c r="I40" s="299" t="str">
        <f>CONCATENATE("(",ROUND((H40/$H42)*100,1),")")</f>
        <v>(65.6)</v>
      </c>
      <c r="K40" s="302">
        <f>B40-B30</f>
        <v>0.30519849468389015</v>
      </c>
      <c r="L40" s="302">
        <f>D40-D30</f>
        <v>-5.1199462991541878E-3</v>
      </c>
      <c r="M40" s="302">
        <f>F40-F30</f>
        <v>0</v>
      </c>
      <c r="N40" s="302">
        <f>SUM(K40:M40)</f>
        <v>0.30007854838473597</v>
      </c>
    </row>
    <row r="41" spans="1:14" x14ac:dyDescent="0.2">
      <c r="A41" s="282" t="s">
        <v>365</v>
      </c>
      <c r="B41" s="302">
        <f>'Ind T6'!V8</f>
        <v>0.87109114283224398</v>
      </c>
      <c r="C41" s="299" t="str">
        <f>CONCATENATE("(",ROUND((B41/$H42)*100,1),")")</f>
        <v>(13.8)</v>
      </c>
      <c r="D41" s="302">
        <f>'Ind T6'!W8</f>
        <v>0.87932040063525374</v>
      </c>
      <c r="E41" s="299" t="str">
        <f>CONCATENATE("(",ROUND((D41/$H42)*100,1),")")</f>
        <v>(13.9)</v>
      </c>
      <c r="F41" s="302">
        <f>'Ind T6'!X8</f>
        <v>0.41848196330609555</v>
      </c>
      <c r="G41" s="299" t="str">
        <f>CONCATENATE("(",ROUND((F41/$H42)*100,1),")")</f>
        <v>(6.6)</v>
      </c>
      <c r="H41" s="302">
        <f t="shared" ref="H41" si="46">SUM(B41,D41,F41)</f>
        <v>2.1688935067735935</v>
      </c>
      <c r="I41" s="299" t="str">
        <f>CONCATENATE("(",ROUND((H41/$H42)*100,1),")")</f>
        <v>(34.4)</v>
      </c>
      <c r="K41" s="302">
        <f t="shared" ref="K41:K42" si="47">B41-B31</f>
        <v>-2.892701539455278E-2</v>
      </c>
      <c r="L41" s="302">
        <f t="shared" ref="L41:L42" si="48">D41-D31</f>
        <v>-0.12817706428696662</v>
      </c>
      <c r="M41" s="302">
        <f t="shared" ref="M41:M42" si="49">F41-F31</f>
        <v>5.0255312967766863E-3</v>
      </c>
      <c r="N41" s="302">
        <f t="shared" ref="N41:N42" si="50">SUM(K41:M41)</f>
        <v>-0.15207854838474272</v>
      </c>
    </row>
    <row r="42" spans="1:14" x14ac:dyDescent="0.2">
      <c r="A42" s="282" t="s">
        <v>363</v>
      </c>
      <c r="B42" s="302">
        <f>SUM(B40:B41)</f>
        <v>4.7458613861525913</v>
      </c>
      <c r="C42" s="299" t="str">
        <f>CONCATENATE("(",ROUND((B42/$H42)*100,1),")")</f>
        <v>(75.2)</v>
      </c>
      <c r="D42" s="302">
        <f>SUM(D40:D41)</f>
        <v>1.1426566505412989</v>
      </c>
      <c r="E42" s="299" t="str">
        <f>CONCATENATE("(",ROUND((D42/$H42)*100,1),")")</f>
        <v>(18.1)</v>
      </c>
      <c r="F42" s="302">
        <f>SUM(F40:F41)</f>
        <v>0.41848196330609555</v>
      </c>
      <c r="G42" s="299" t="str">
        <f>CONCATENATE("(",ROUND((F42/$H42)*100,1),")")</f>
        <v>(6.6)</v>
      </c>
      <c r="H42" s="302">
        <f>SUM(H40:H41)</f>
        <v>6.3069999999999862</v>
      </c>
      <c r="I42" s="299" t="str">
        <f>CONCATENATE("(",ROUND((H42/$H42)*100,1),")")</f>
        <v>(100)</v>
      </c>
      <c r="K42" s="302">
        <f t="shared" si="47"/>
        <v>0.27627147928933748</v>
      </c>
      <c r="L42" s="302">
        <f t="shared" si="48"/>
        <v>-0.13329701058612087</v>
      </c>
      <c r="M42" s="302">
        <f t="shared" si="49"/>
        <v>5.0255312967766863E-3</v>
      </c>
      <c r="N42" s="302">
        <f t="shared" si="50"/>
        <v>0.1479999999999933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0.23468901776080964</v>
      </c>
      <c r="C51" s="299" t="str">
        <f>CONCATENATE("(",ROUND((B51/$H53)*100,1),")")</f>
        <v>(59.1)</v>
      </c>
      <c r="D51" s="302">
        <f>'Ind T6'!M18</f>
        <v>7.1946357375668945E-4</v>
      </c>
      <c r="E51" s="299" t="str">
        <f>CONCATENATE("(",ROUND((D51/$H53)*100,1),")")</f>
        <v>(0.2)</v>
      </c>
      <c r="F51" s="302">
        <f>'Ind T6'!N18</f>
        <v>0.124179412829895</v>
      </c>
      <c r="G51" s="299" t="str">
        <f>CONCATENATE("(",ROUND((F51/$H53)*100,1),")")</f>
        <v>(31.3)</v>
      </c>
      <c r="H51" s="302">
        <f>SUM(B51,D51,F51)</f>
        <v>0.35958789416446135</v>
      </c>
      <c r="I51" s="299" t="str">
        <f>CONCATENATE("(",ROUND((H51/$H53)*100,1),")")</f>
        <v>(90.6)</v>
      </c>
      <c r="K51" s="302">
        <f>B56-B51</f>
        <v>-6.5645746241989045E-2</v>
      </c>
      <c r="L51" s="302">
        <f>D56-D51</f>
        <v>-1.754787901117311E-4</v>
      </c>
      <c r="M51" s="302">
        <f>F56-F51</f>
        <v>-3.4693915923044022E-2</v>
      </c>
      <c r="N51" s="302">
        <f>SUM(K51:M51)</f>
        <v>-0.1005151409551448</v>
      </c>
    </row>
    <row r="52" spans="1:14" x14ac:dyDescent="0.2">
      <c r="A52" s="282" t="s">
        <v>365</v>
      </c>
      <c r="B52" s="302">
        <f>'Ind T6'!L17</f>
        <v>3.0649148242140475E-2</v>
      </c>
      <c r="C52" s="299" t="str">
        <f>CONCATENATE("(",ROUND((B52/$H53)*100,1),")")</f>
        <v>(7.7)</v>
      </c>
      <c r="D52" s="302">
        <f>'Ind T6'!M17</f>
        <v>6.7629575933990504E-3</v>
      </c>
      <c r="E52" s="299" t="str">
        <f>CONCATENATE("(",ROUND((D52/$H53)*100,1),")")</f>
        <v>(1.7)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3.7412105835539528E-2</v>
      </c>
      <c r="I52" s="299" t="str">
        <f>CONCATENATE("(",ROUND((H52/$H53)*100,1),")")</f>
        <v>(9.4)</v>
      </c>
      <c r="K52" s="302">
        <f t="shared" ref="K52:K53" si="52">B57-B52</f>
        <v>-8.6177645043186597E-3</v>
      </c>
      <c r="L52" s="302">
        <f t="shared" ref="L52:L53" si="53">D57-D52</f>
        <v>-1.86709454053729E-3</v>
      </c>
      <c r="M52" s="302">
        <f t="shared" ref="M52:M53" si="54">F57-F52</f>
        <v>0</v>
      </c>
      <c r="N52" s="302">
        <f t="shared" ref="N52:N53" si="55">SUM(K52:M52)</f>
        <v>-1.048485904485595E-2</v>
      </c>
    </row>
    <row r="53" spans="1:14" x14ac:dyDescent="0.2">
      <c r="A53" s="282" t="s">
        <v>363</v>
      </c>
      <c r="B53" s="302">
        <f>SUM(B51:B52)</f>
        <v>0.26533816600295013</v>
      </c>
      <c r="C53" s="299" t="str">
        <f>CONCATENATE("(",ROUND((B53/$H53)*100,1),")")</f>
        <v>(66.8)</v>
      </c>
      <c r="D53" s="302">
        <f>SUM(D51:D52)</f>
        <v>7.4824211671557402E-3</v>
      </c>
      <c r="E53" s="299" t="str">
        <f>CONCATENATE("(",ROUND((D53/$H53)*100,1),")")</f>
        <v>(1.9)</v>
      </c>
      <c r="F53" s="302">
        <f>SUM(F51:F52)</f>
        <v>0.124179412829895</v>
      </c>
      <c r="G53" s="299" t="str">
        <f>CONCATENATE("(",ROUND((F53/$H53)*100,1),")")</f>
        <v>(31.3)</v>
      </c>
      <c r="H53" s="302">
        <f>SUM(H51:H52)</f>
        <v>0.39700000000000091</v>
      </c>
      <c r="I53" s="299" t="str">
        <f>CONCATENATE("(",ROUND((H53/$H53)*100,1),")")</f>
        <v>(100)</v>
      </c>
      <c r="K53" s="302">
        <f t="shared" si="52"/>
        <v>-7.4263510746307715E-2</v>
      </c>
      <c r="L53" s="302">
        <f t="shared" si="53"/>
        <v>-2.042573330649021E-3</v>
      </c>
      <c r="M53" s="302">
        <f t="shared" si="54"/>
        <v>-3.4693915923044022E-2</v>
      </c>
      <c r="N53" s="302">
        <f t="shared" si="55"/>
        <v>-0.11100000000000076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0.16904327151882059</v>
      </c>
      <c r="C56" s="299" t="str">
        <f>CONCATENATE("(",ROUND((B56/$H58)*100,1),")")</f>
        <v>(59.1)</v>
      </c>
      <c r="D56" s="302">
        <f>'Ind T6'!R18</f>
        <v>5.4398478364495835E-4</v>
      </c>
      <c r="E56" s="299" t="str">
        <f>CONCATENATE("(",ROUND((D56/$H58)*100,1),")")</f>
        <v>(0.2)</v>
      </c>
      <c r="F56" s="302">
        <f>'Ind T6'!S18</f>
        <v>8.9485496906850981E-2</v>
      </c>
      <c r="G56" s="299" t="str">
        <f>CONCATENATE("(",ROUND((F56/$H58)*100,1),")")</f>
        <v>(31.3)</v>
      </c>
      <c r="H56" s="302">
        <f>SUM(B56,D56,F56)</f>
        <v>0.25907275320931655</v>
      </c>
      <c r="I56" s="299" t="str">
        <f>CONCATENATE("(",ROUND((H56/$H58)*100,1),")")</f>
        <v>(90.6)</v>
      </c>
      <c r="K56" s="302">
        <f>B61-B56</f>
        <v>-6.527772469852941E-2</v>
      </c>
      <c r="L56" s="302">
        <f>D61-D56</f>
        <v>-1.7514990158533746E-4</v>
      </c>
      <c r="M56" s="302">
        <f>F61-F56</f>
        <v>-3.7848613419917361E-2</v>
      </c>
      <c r="N56" s="302">
        <f>SUM(K56:M56)</f>
        <v>-0.10330148802003211</v>
      </c>
    </row>
    <row r="57" spans="1:14" x14ac:dyDescent="0.2">
      <c r="A57" s="282" t="s">
        <v>365</v>
      </c>
      <c r="B57" s="302">
        <f>'Ind T6'!Q17</f>
        <v>2.2031383737821816E-2</v>
      </c>
      <c r="C57" s="299" t="str">
        <f>CONCATENATE("(",ROUND((B57/$H58)*100,1),")")</f>
        <v>(7.7)</v>
      </c>
      <c r="D57" s="302">
        <f>'Ind T6'!R17</f>
        <v>4.8958630528617604E-3</v>
      </c>
      <c r="E57" s="299" t="str">
        <f>CONCATENATE("(",ROUND((D57/$H58)*100,1),")")</f>
        <v>(1.7)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2.6927246790683576E-2</v>
      </c>
      <c r="I57" s="299" t="str">
        <f>CONCATENATE("(",ROUND((H57/$H58)*100,1),")")</f>
        <v>(9.4)</v>
      </c>
      <c r="K57" s="302">
        <f t="shared" ref="K57:K58" si="57">B62-B57</f>
        <v>-8.9992179049815484E-3</v>
      </c>
      <c r="L57" s="302">
        <f t="shared" ref="L57:L58" si="58">D62-D57</f>
        <v>-1.6992940749864065E-3</v>
      </c>
      <c r="M57" s="302">
        <f t="shared" ref="M57:M58" si="59">F62-F57</f>
        <v>0</v>
      </c>
      <c r="N57" s="302">
        <f t="shared" ref="N57:N58" si="60">SUM(K57:M57)</f>
        <v>-1.0698511979967955E-2</v>
      </c>
    </row>
    <row r="58" spans="1:14" x14ac:dyDescent="0.2">
      <c r="A58" s="282" t="s">
        <v>363</v>
      </c>
      <c r="B58" s="302">
        <f>SUM(B56:B57)</f>
        <v>0.19107465525664241</v>
      </c>
      <c r="C58" s="299" t="str">
        <f>CONCATENATE("(",ROUND((B58/$H58)*100,1),")")</f>
        <v>(66.8)</v>
      </c>
      <c r="D58" s="302">
        <f>SUM(D56:D57)</f>
        <v>5.4398478365067192E-3</v>
      </c>
      <c r="E58" s="299" t="str">
        <f>CONCATENATE("(",ROUND((D58/$H58)*100,1),")")</f>
        <v>(1.9)</v>
      </c>
      <c r="F58" s="302">
        <f>SUM(F56:F57)</f>
        <v>8.9485496906850981E-2</v>
      </c>
      <c r="G58" s="299" t="str">
        <f>CONCATENATE("(",ROUND((F58/$H58)*100,1),")")</f>
        <v>(31.3)</v>
      </c>
      <c r="H58" s="302">
        <f>SUM(H56:H57)</f>
        <v>0.28600000000000014</v>
      </c>
      <c r="I58" s="299" t="str">
        <f>CONCATENATE("(",ROUND((H58/$H58)*100,1),")")</f>
        <v>(100)</v>
      </c>
      <c r="K58" s="302">
        <f t="shared" si="57"/>
        <v>-7.4276942603510962E-2</v>
      </c>
      <c r="L58" s="302">
        <f t="shared" si="58"/>
        <v>-1.8744439765717444E-3</v>
      </c>
      <c r="M58" s="302">
        <f t="shared" si="59"/>
        <v>-3.7848613419917361E-2</v>
      </c>
      <c r="N58" s="302">
        <f t="shared" si="60"/>
        <v>-0.11400000000000007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0.10376554682029118</v>
      </c>
      <c r="C61" s="299" t="str">
        <f>CONCATENATE("(",ROUND((B61/$H63)*100,1),")")</f>
        <v>(60.3)</v>
      </c>
      <c r="D61" s="302">
        <f>'Ind T6'!W18</f>
        <v>3.6883488205962089E-4</v>
      </c>
      <c r="E61" s="299" t="str">
        <f>CONCATENATE("(",ROUND((D61/$H63)*100,1),")")</f>
        <v>(0.2)</v>
      </c>
      <c r="F61" s="302">
        <f>'Ind T6'!X18</f>
        <v>5.163688348693362E-2</v>
      </c>
      <c r="G61" s="299" t="str">
        <f>CONCATENATE("(",ROUND((F61/$H63)*100,1),")")</f>
        <v>(30)</v>
      </c>
      <c r="H61" s="302">
        <f>SUM(B61,D61,F61)</f>
        <v>0.15577126518928441</v>
      </c>
      <c r="I61" s="299" t="str">
        <f>CONCATENATE("(",ROUND((H61/$H63)*100,1),")")</f>
        <v>(90.6)</v>
      </c>
      <c r="K61" s="302">
        <f>B61-B51</f>
        <v>-0.13092347094051845</v>
      </c>
      <c r="L61" s="302">
        <f>D61-D51</f>
        <v>-3.5062869169706856E-4</v>
      </c>
      <c r="M61" s="302">
        <f>F61-F51</f>
        <v>-7.2542529342961376E-2</v>
      </c>
      <c r="N61" s="302">
        <f>SUM(K61:M61)</f>
        <v>-0.20381662897517691</v>
      </c>
    </row>
    <row r="62" spans="1:14" x14ac:dyDescent="0.2">
      <c r="A62" s="282" t="s">
        <v>365</v>
      </c>
      <c r="B62" s="302">
        <f>'Ind T6'!V17</f>
        <v>1.3032165832840267E-2</v>
      </c>
      <c r="C62" s="299" t="str">
        <f>CONCATENATE("(",ROUND((B62/$H63)*100,1),")")</f>
        <v>(7.6)</v>
      </c>
      <c r="D62" s="302">
        <f>'Ind T6'!W17</f>
        <v>3.1965689778753539E-3</v>
      </c>
      <c r="E62" s="299" t="str">
        <f>CONCATENATE("(",ROUND((D62/$H63)*100,1),")")</f>
        <v>(1.9)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1.6228734810715621E-2</v>
      </c>
      <c r="I62" s="299" t="str">
        <f>CONCATENATE("(",ROUND((H62/$H63)*100,1),")")</f>
        <v>(9.4)</v>
      </c>
      <c r="K62" s="302">
        <f t="shared" ref="K62:K63" si="62">B62-B52</f>
        <v>-1.7616982409300208E-2</v>
      </c>
      <c r="L62" s="302">
        <f t="shared" ref="L62:L63" si="63">D62-D52</f>
        <v>-3.5663886155236964E-3</v>
      </c>
      <c r="M62" s="302">
        <f t="shared" ref="M62:M63" si="64">F62-F52</f>
        <v>0</v>
      </c>
      <c r="N62" s="302">
        <f t="shared" ref="N62:N63" si="65">SUM(K62:M62)</f>
        <v>-2.1183371024823906E-2</v>
      </c>
    </row>
    <row r="63" spans="1:14" x14ac:dyDescent="0.2">
      <c r="A63" s="282" t="s">
        <v>363</v>
      </c>
      <c r="B63" s="302">
        <f>SUM(B61:B62)</f>
        <v>0.11679771265313145</v>
      </c>
      <c r="C63" s="299" t="str">
        <f>CONCATENATE("(",ROUND((B63/$H63)*100,1),")")</f>
        <v>(67.9)</v>
      </c>
      <c r="D63" s="302">
        <f>SUM(D61:D62)</f>
        <v>3.5654038599349748E-3</v>
      </c>
      <c r="E63" s="299" t="str">
        <f>CONCATENATE("(",ROUND((D63/$H63)*100,1),")")</f>
        <v>(2.1)</v>
      </c>
      <c r="F63" s="302">
        <f>SUM(F61:F62)</f>
        <v>5.163688348693362E-2</v>
      </c>
      <c r="G63" s="299" t="str">
        <f>CONCATENATE("(",ROUND((F63/$H63)*100,1),")")</f>
        <v>(30)</v>
      </c>
      <c r="H63" s="302">
        <f>SUM(H61:H62)</f>
        <v>0.17200000000000004</v>
      </c>
      <c r="I63" s="299" t="str">
        <f>CONCATENATE("(",ROUND((H63/$H63)*100,1),")")</f>
        <v>(100)</v>
      </c>
      <c r="K63" s="302">
        <f t="shared" si="62"/>
        <v>-0.14854045334981869</v>
      </c>
      <c r="L63" s="302">
        <f t="shared" si="63"/>
        <v>-3.9170173072207654E-3</v>
      </c>
      <c r="M63" s="302">
        <f t="shared" si="64"/>
        <v>-7.2542529342961376E-2</v>
      </c>
      <c r="N63" s="302">
        <f t="shared" si="65"/>
        <v>-0.22500000000000084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2.3744556958542384</v>
      </c>
      <c r="C72" s="299" t="str">
        <f>CONCATENATE("(",ROUND((B72/$H74)*100,1),")")</f>
        <v>(61.9)</v>
      </c>
      <c r="D72" s="302">
        <f>'Ind T6'!M27</f>
        <v>0.21345811587061972</v>
      </c>
      <c r="E72" s="299" t="str">
        <f>CONCATENATE("(",ROUND((D72/$H74)*100,1),")")</f>
        <v>(5.6)</v>
      </c>
      <c r="F72" s="302">
        <f>'Ind T6'!N27</f>
        <v>4.8467416974804348E-2</v>
      </c>
      <c r="G72" s="299" t="str">
        <f>CONCATENATE("(",ROUND((F72/$H74)*100,1),")")</f>
        <v>(1.3)</v>
      </c>
      <c r="H72" s="302">
        <f>SUM(B72,D72,F72)</f>
        <v>2.6363812286996628</v>
      </c>
      <c r="I72" s="299" t="str">
        <f>CONCATENATE("(",ROUND((H72/$H74)*100,1),")")</f>
        <v>(68.7)</v>
      </c>
      <c r="K72" s="302">
        <f>B77-B72</f>
        <v>0.16698729479338503</v>
      </c>
      <c r="L72" s="302">
        <f>D77-D72</f>
        <v>1.7500139578512347E-2</v>
      </c>
      <c r="M72" s="302">
        <f>F77-F72</f>
        <v>4.4229257026311627E-3</v>
      </c>
      <c r="N72" s="302">
        <f>SUM(K72:M72)</f>
        <v>0.18891036007452855</v>
      </c>
    </row>
    <row r="73" spans="1:14" x14ac:dyDescent="0.2">
      <c r="A73" s="282" t="s">
        <v>365</v>
      </c>
      <c r="B73" s="302">
        <f>'Ind T6'!L26</f>
        <v>0.89748671893501042</v>
      </c>
      <c r="C73" s="299" t="str">
        <f>CONCATENATE("(",ROUND((B73/$H74)*100,1),")")</f>
        <v>(23.4)</v>
      </c>
      <c r="D73" s="302">
        <f>'Ind T6'!M26</f>
        <v>0.27703662127866058</v>
      </c>
      <c r="E73" s="299" t="str">
        <f>CONCATENATE("(",ROUND((D73/$H74)*100,1),")")</f>
        <v>(7.2)</v>
      </c>
      <c r="F73" s="302">
        <f>'Ind T6'!N26</f>
        <v>2.8095431086676999E-2</v>
      </c>
      <c r="G73" s="299" t="str">
        <f>CONCATENATE("(",ROUND((F73/$H74)*100,1),")")</f>
        <v>(0.7)</v>
      </c>
      <c r="H73" s="302">
        <f t="shared" ref="H73" si="66">SUM(B73,D73,F73)</f>
        <v>1.202618771300348</v>
      </c>
      <c r="I73" s="299" t="str">
        <f>CONCATENATE("(",ROUND((H73/$H74)*100,1),")")</f>
        <v>(31.3)</v>
      </c>
      <c r="K73" s="302">
        <f t="shared" ref="K73:K74" si="67">B78-B73</f>
        <v>0.1099107888635027</v>
      </c>
      <c r="L73" s="302">
        <f t="shared" ref="L73:L74" si="68">D78-D73</f>
        <v>2.2036275918789039E-2</v>
      </c>
      <c r="M73" s="302">
        <f t="shared" ref="M73:M74" si="69">F78-F73</f>
        <v>3.1425751431684544E-3</v>
      </c>
      <c r="N73" s="302">
        <f t="shared" ref="N73:N74" si="70">SUM(K73:M73)</f>
        <v>0.13508963992546019</v>
      </c>
    </row>
    <row r="74" spans="1:14" x14ac:dyDescent="0.2">
      <c r="A74" s="282" t="s">
        <v>363</v>
      </c>
      <c r="B74" s="302">
        <f>SUM(B72:B73)</f>
        <v>3.2719424147892489</v>
      </c>
      <c r="C74" s="299" t="str">
        <f>CONCATENATE("(",ROUND((B74/$H74)*100,1),")")</f>
        <v>(85.2)</v>
      </c>
      <c r="D74" s="302">
        <f>SUM(D72:D73)</f>
        <v>0.49049473714928027</v>
      </c>
      <c r="E74" s="299" t="str">
        <f>CONCATENATE("(",ROUND((D74/$H74)*100,1),")")</f>
        <v>(12.8)</v>
      </c>
      <c r="F74" s="302">
        <f>SUM(F72:F73)</f>
        <v>7.6562848061481351E-2</v>
      </c>
      <c r="G74" s="299" t="str">
        <f>CONCATENATE("(",ROUND((F74/$H74)*100,1),")")</f>
        <v>(2)</v>
      </c>
      <c r="H74" s="302">
        <f>SUM(H72:H73)</f>
        <v>3.8390000000000111</v>
      </c>
      <c r="I74" s="299" t="str">
        <f>CONCATENATE("(",ROUND((H74/$H74)*100,1),")")</f>
        <v>(100)</v>
      </c>
      <c r="K74" s="302">
        <f t="shared" si="67"/>
        <v>0.27689808365688773</v>
      </c>
      <c r="L74" s="302">
        <f t="shared" si="68"/>
        <v>3.9536415497301469E-2</v>
      </c>
      <c r="M74" s="302">
        <f t="shared" si="69"/>
        <v>7.5655008457996137E-3</v>
      </c>
      <c r="N74" s="302">
        <f t="shared" si="70"/>
        <v>0.3239999999999888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2.5414429906476235</v>
      </c>
      <c r="C77" s="299" t="str">
        <f>CONCATENATE("(",ROUND((B77/$H79)*100,1),")")</f>
        <v>(61)</v>
      </c>
      <c r="D77" s="302">
        <f>'Ind T6'!R27</f>
        <v>0.23095825544913207</v>
      </c>
      <c r="E77" s="299" t="str">
        <f>CONCATENATE("(",ROUND((D77/$H79)*100,1),")")</f>
        <v>(5.5)</v>
      </c>
      <c r="F77" s="302">
        <f>'Ind T6'!S27</f>
        <v>5.289034267743551E-2</v>
      </c>
      <c r="G77" s="299" t="str">
        <f>CONCATENATE("(",ROUND((F77/$H79)*100,1),")")</f>
        <v>(1.3)</v>
      </c>
      <c r="H77" s="302">
        <f>SUM(B77,D77,F77)</f>
        <v>2.8252915887741912</v>
      </c>
      <c r="I77" s="299" t="str">
        <f>CONCATENATE("(",ROUND((H77/$H79)*100,1),")")</f>
        <v>(67.9)</v>
      </c>
      <c r="K77" s="302">
        <f>B82-B77</f>
        <v>0.11047579678993236</v>
      </c>
      <c r="L77" s="302">
        <f>D82-D77</f>
        <v>1.548107711859098E-2</v>
      </c>
      <c r="M77" s="302">
        <f>F82-F77</f>
        <v>5.5694713577370963E-3</v>
      </c>
      <c r="N77" s="302">
        <f>SUM(K77:M77)</f>
        <v>0.13152634526626045</v>
      </c>
    </row>
    <row r="78" spans="1:14" x14ac:dyDescent="0.2">
      <c r="A78" s="282" t="s">
        <v>365</v>
      </c>
      <c r="B78" s="302">
        <f>'Ind T6'!Q26</f>
        <v>1.0073975077985131</v>
      </c>
      <c r="C78" s="299" t="str">
        <f>CONCATENATE("(",ROUND((B78/$H79)*100,1),")")</f>
        <v>(24.2)</v>
      </c>
      <c r="D78" s="302">
        <f>'Ind T6'!R26</f>
        <v>0.29907289719744962</v>
      </c>
      <c r="E78" s="299" t="str">
        <f>CONCATENATE("(",ROUND((D78/$H79)*100,1),")")</f>
        <v>(7.2)</v>
      </c>
      <c r="F78" s="302">
        <f>'Ind T6'!S26</f>
        <v>3.1238006229845454E-2</v>
      </c>
      <c r="G78" s="299" t="str">
        <f>CONCATENATE("(",ROUND((F78/$H79)*100,1),")")</f>
        <v>(0.8)</v>
      </c>
      <c r="H78" s="302">
        <f t="shared" ref="H78" si="71">SUM(B78,D78,F78)</f>
        <v>1.3377084112258082</v>
      </c>
      <c r="I78" s="299" t="str">
        <f>CONCATENATE("(",ROUND((H78/$H79)*100,1),")")</f>
        <v>(32.1)</v>
      </c>
      <c r="K78" s="302">
        <f t="shared" ref="K78:K79" si="72">B83-B78</f>
        <v>0.14034458873646005</v>
      </c>
      <c r="L78" s="302">
        <f t="shared" ref="L78:L79" si="73">D83-D78</f>
        <v>1.7631726411241611E-2</v>
      </c>
      <c r="M78" s="302">
        <f t="shared" ref="M78:M79" si="74">F83-F78</f>
        <v>3.4973395860355624E-3</v>
      </c>
      <c r="N78" s="302">
        <f t="shared" ref="N78:N79" si="75">SUM(K78:M78)</f>
        <v>0.16147365473373723</v>
      </c>
    </row>
    <row r="79" spans="1:14" x14ac:dyDescent="0.2">
      <c r="A79" s="282" t="s">
        <v>363</v>
      </c>
      <c r="B79" s="302">
        <f>SUM(B77:B78)</f>
        <v>3.5488404984461366</v>
      </c>
      <c r="C79" s="299" t="str">
        <f>CONCATENATE("(",ROUND((B79/$H79)*100,1),")")</f>
        <v>(85.2)</v>
      </c>
      <c r="D79" s="302">
        <f>SUM(D77:D78)</f>
        <v>0.53003115264658174</v>
      </c>
      <c r="E79" s="299" t="str">
        <f>CONCATENATE("(",ROUND((D79/$H79)*100,1),")")</f>
        <v>(12.7)</v>
      </c>
      <c r="F79" s="302">
        <f>SUM(F77:F78)</f>
        <v>8.4128348907280964E-2</v>
      </c>
      <c r="G79" s="299" t="str">
        <f>CONCATENATE("(",ROUND((F79/$H79)*100,1),")")</f>
        <v>(2)</v>
      </c>
      <c r="H79" s="302">
        <f>SUM(H77:H78)</f>
        <v>4.1629999999999994</v>
      </c>
      <c r="I79" s="299" t="str">
        <f>CONCATENATE("(",ROUND((H79/$H79)*100,1),")")</f>
        <v>(100)</v>
      </c>
      <c r="K79" s="302">
        <f t="shared" si="72"/>
        <v>0.25082038552639263</v>
      </c>
      <c r="L79" s="302">
        <f t="shared" si="73"/>
        <v>3.311280352983248E-2</v>
      </c>
      <c r="M79" s="302">
        <f t="shared" si="74"/>
        <v>9.0668109437726518E-3</v>
      </c>
      <c r="N79" s="302">
        <f t="shared" si="75"/>
        <v>0.29299999999999776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2.6519187874375558</v>
      </c>
      <c r="C82" s="299" t="str">
        <f>CONCATENATE("(",ROUND((B82/$H84)*100,1),")")</f>
        <v>(59.5)</v>
      </c>
      <c r="D82" s="302">
        <f>'Ind T6'!W27</f>
        <v>0.24643933256772305</v>
      </c>
      <c r="E82" s="299" t="str">
        <f>CONCATENATE("(",ROUND((D82/$H84)*100,1),")")</f>
        <v>(5.5)</v>
      </c>
      <c r="F82" s="302">
        <f>'Ind T6'!X27</f>
        <v>5.8459814035172607E-2</v>
      </c>
      <c r="G82" s="299" t="str">
        <f>CONCATENATE("(",ROUND((F82/$H84)*100,1),")")</f>
        <v>(1.3)</v>
      </c>
      <c r="H82" s="302">
        <f>SUM(B82,D82,F82)</f>
        <v>2.9568179340404517</v>
      </c>
      <c r="I82" s="299" t="str">
        <f>CONCATENATE("(",ROUND((H82/$H84)*100,1),")")</f>
        <v>(66.4)</v>
      </c>
      <c r="K82" s="302">
        <f>B82-B72</f>
        <v>0.27746309158331739</v>
      </c>
      <c r="L82" s="302">
        <f>D82-D72</f>
        <v>3.2981216697103327E-2</v>
      </c>
      <c r="M82" s="302">
        <f>F82-F72</f>
        <v>9.9923970603682591E-3</v>
      </c>
      <c r="N82" s="302">
        <f>SUM(K82:M82)</f>
        <v>0.32043670534078894</v>
      </c>
    </row>
    <row r="83" spans="1:14" x14ac:dyDescent="0.2">
      <c r="A83" s="282" t="s">
        <v>365</v>
      </c>
      <c r="B83" s="302">
        <f>'Ind T6'!V26</f>
        <v>1.1477420965349732</v>
      </c>
      <c r="C83" s="299" t="str">
        <f>CONCATENATE("(",ROUND((B83/$H84)*100,1),")")</f>
        <v>(25.8)</v>
      </c>
      <c r="D83" s="302">
        <f>'Ind T6'!W26</f>
        <v>0.31670462360869123</v>
      </c>
      <c r="E83" s="299" t="str">
        <f>CONCATENATE("(",ROUND((D83/$H84)*100,1),")")</f>
        <v>(7.1)</v>
      </c>
      <c r="F83" s="302">
        <f>'Ind T6'!X26</f>
        <v>3.4735345815881016E-2</v>
      </c>
      <c r="G83" s="299" t="str">
        <f>CONCATENATE("(",ROUND((F83/$H84)*100,1),")")</f>
        <v>(0.8)</v>
      </c>
      <c r="H83" s="302">
        <f t="shared" ref="H83" si="76">SUM(B83,D83,F83)</f>
        <v>1.4991820659595454</v>
      </c>
      <c r="I83" s="299" t="str">
        <f>CONCATENATE("(",ROUND((H83/$H84)*100,1),")")</f>
        <v>(33.6)</v>
      </c>
      <c r="K83" s="302">
        <f t="shared" ref="K83:K84" si="77">B83-B73</f>
        <v>0.25025537759996275</v>
      </c>
      <c r="L83" s="302">
        <f t="shared" ref="L83:L84" si="78">D83-D73</f>
        <v>3.9668002330030649E-2</v>
      </c>
      <c r="M83" s="302">
        <f t="shared" ref="M83:M84" si="79">F83-F73</f>
        <v>6.6399147292040168E-3</v>
      </c>
      <c r="N83" s="302">
        <f t="shared" ref="N83:N84" si="80">SUM(K83:M83)</f>
        <v>0.2965632946591974</v>
      </c>
    </row>
    <row r="84" spans="1:14" x14ac:dyDescent="0.2">
      <c r="A84" s="282" t="s">
        <v>363</v>
      </c>
      <c r="B84" s="302">
        <f>SUM(B82:B83)</f>
        <v>3.7996608839725292</v>
      </c>
      <c r="C84" s="299" t="str">
        <f>CONCATENATE("(",ROUND((B84/$H84)*100,1),")")</f>
        <v>(85.3)</v>
      </c>
      <c r="D84" s="302">
        <f>SUM(D82:D83)</f>
        <v>0.56314395617641422</v>
      </c>
      <c r="E84" s="299" t="str">
        <f>CONCATENATE("(",ROUND((D84/$H84)*100,1),")")</f>
        <v>(12.6)</v>
      </c>
      <c r="F84" s="302">
        <f>SUM(F82:F83)</f>
        <v>9.3195159851053616E-2</v>
      </c>
      <c r="G84" s="299" t="str">
        <f>CONCATENATE("(",ROUND((F84/$H84)*100,1),")")</f>
        <v>(2.1)</v>
      </c>
      <c r="H84" s="302">
        <f>SUM(H82:H83)</f>
        <v>4.4559999999999969</v>
      </c>
      <c r="I84" s="299" t="str">
        <f>CONCATENATE("(",ROUND((H84/$H84)*100,1),")")</f>
        <v>(100)</v>
      </c>
      <c r="K84" s="302">
        <f t="shared" si="77"/>
        <v>0.52771846918328036</v>
      </c>
      <c r="L84" s="302">
        <f t="shared" si="78"/>
        <v>7.2649219027133949E-2</v>
      </c>
      <c r="M84" s="302">
        <f t="shared" si="79"/>
        <v>1.6632311789572266E-2</v>
      </c>
      <c r="N84" s="302">
        <f t="shared" si="80"/>
        <v>0.61699999999998656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6.7903584145734035</v>
      </c>
      <c r="C93" s="299" t="str">
        <f>CONCATENATE("(",ROUND((B93/$H95)*100,1),")")</f>
        <v>(69.9)</v>
      </c>
      <c r="D93" s="302">
        <f>'Ind T6'!M36</f>
        <v>0.5820042424366999</v>
      </c>
      <c r="E93" s="299" t="str">
        <f>CONCATENATE("(",ROUND((D93/$H95)*100,1),")")</f>
        <v>(6)</v>
      </c>
      <c r="F93" s="302">
        <f>'Ind T6'!N36</f>
        <v>0.32946259265601585</v>
      </c>
      <c r="G93" s="299" t="str">
        <f>CONCATENATE("(",ROUND((F93/$H95)*100,1),")")</f>
        <v>(3.4)</v>
      </c>
      <c r="H93" s="302">
        <f>SUM(B93,D93,F93)</f>
        <v>7.7018252496661193</v>
      </c>
      <c r="I93" s="299" t="str">
        <f>CONCATENATE("(",ROUND((H93/$H95)*100,1),")")</f>
        <v>(79.2)</v>
      </c>
      <c r="K93" s="302">
        <f>B98-B93</f>
        <v>-7.0067193709357767E-3</v>
      </c>
      <c r="L93" s="302">
        <f>D98-D93</f>
        <v>1.7312182618663963E-2</v>
      </c>
      <c r="M93" s="302">
        <f>F98-F93</f>
        <v>7.4642313506088076E-3</v>
      </c>
      <c r="N93" s="302">
        <f>SUM(K93:M93)</f>
        <v>1.7769694598336994E-2</v>
      </c>
    </row>
    <row r="94" spans="1:14" x14ac:dyDescent="0.2">
      <c r="A94" s="282" t="s">
        <v>365</v>
      </c>
      <c r="B94" s="302">
        <f>'Ind T6'!L35</f>
        <v>1.5161766570504951</v>
      </c>
      <c r="C94" s="299" t="str">
        <f>CONCATENATE("(",ROUND((B94/$H95)*100,1),")")</f>
        <v>(15.6)</v>
      </c>
      <c r="D94" s="302">
        <f>'Ind T6'!M35</f>
        <v>0.43928345686941406</v>
      </c>
      <c r="E94" s="299" t="str">
        <f>CONCATENATE("(",ROUND((D94/$H95)*100,1),")")</f>
        <v>(4.5)</v>
      </c>
      <c r="F94" s="302">
        <f>'Ind T6'!N35</f>
        <v>6.3714636413969641E-2</v>
      </c>
      <c r="G94" s="299" t="str">
        <f>CONCATENATE("(",ROUND((F94/$H95)*100,1),")")</f>
        <v>(0.7)</v>
      </c>
      <c r="H94" s="302">
        <f t="shared" ref="H94" si="81">SUM(B94,D94,F94)</f>
        <v>2.0191747503338786</v>
      </c>
      <c r="I94" s="299" t="str">
        <f>CONCATENATE("(",ROUND((H94/$H95)*100,1),")")</f>
        <v>(20.8)</v>
      </c>
      <c r="K94" s="302">
        <f t="shared" ref="K94:K95" si="82">B99-B94</f>
        <v>-4.9813532547835271E-2</v>
      </c>
      <c r="L94" s="302">
        <f t="shared" ref="L94:L95" si="83">D99-D94</f>
        <v>1.4381916272374062E-3</v>
      </c>
      <c r="M94" s="302">
        <f t="shared" ref="M94:M95" si="84">F99-F94</f>
        <v>6.0564632226271786E-4</v>
      </c>
      <c r="N94" s="302">
        <f t="shared" ref="N94:N95" si="85">SUM(K94:M94)</f>
        <v>-4.7769694598335147E-2</v>
      </c>
    </row>
    <row r="95" spans="1:14" x14ac:dyDescent="0.2">
      <c r="A95" s="282" t="s">
        <v>363</v>
      </c>
      <c r="B95" s="302">
        <f>SUM(B93:B94)</f>
        <v>8.3065350716238981</v>
      </c>
      <c r="C95" s="299" t="str">
        <f>CONCATENATE("(",ROUND((B95/$H95)*100,1),")")</f>
        <v>(85.4)</v>
      </c>
      <c r="D95" s="302">
        <f>SUM(D93:D94)</f>
        <v>1.021287699306114</v>
      </c>
      <c r="E95" s="299" t="str">
        <f>CONCATENATE("(",ROUND((D95/$H95)*100,1),")")</f>
        <v>(10.5)</v>
      </c>
      <c r="F95" s="302">
        <f>SUM(F93:F94)</f>
        <v>0.39317722906998548</v>
      </c>
      <c r="G95" s="299" t="str">
        <f>CONCATENATE("(",ROUND((F95/$H95)*100,1),")")</f>
        <v>(4)</v>
      </c>
      <c r="H95" s="302">
        <f>SUM(H93:H94)</f>
        <v>9.7209999999999983</v>
      </c>
      <c r="I95" s="299" t="str">
        <f>CONCATENATE("(",ROUND((H95/$H95)*100,1),")")</f>
        <v>(100)</v>
      </c>
      <c r="K95" s="302">
        <f t="shared" si="82"/>
        <v>-5.6820251918770381E-2</v>
      </c>
      <c r="L95" s="302">
        <f t="shared" si="83"/>
        <v>1.8750374245901424E-2</v>
      </c>
      <c r="M95" s="302">
        <f t="shared" si="84"/>
        <v>8.0698776728715393E-3</v>
      </c>
      <c r="N95" s="302">
        <f t="shared" si="85"/>
        <v>-2.9999999999997418E-2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6.7833516952024677</v>
      </c>
      <c r="C98" s="299" t="str">
        <f>CONCATENATE("(",ROUND((B98/$H100)*100,1),")")</f>
        <v>(70)</v>
      </c>
      <c r="D98" s="302">
        <f>'Ind T6'!R36</f>
        <v>0.59931642505536387</v>
      </c>
      <c r="E98" s="299" t="str">
        <f>CONCATENATE("(",ROUND((D98/$H100)*100,1),")")</f>
        <v>(6.2)</v>
      </c>
      <c r="F98" s="302">
        <f>'Ind T6'!S36</f>
        <v>0.33692682400662466</v>
      </c>
      <c r="G98" s="299" t="str">
        <f>CONCATENATE("(",ROUND((F98/$H100)*100,1),")")</f>
        <v>(3.5)</v>
      </c>
      <c r="H98" s="302">
        <f>SUM(B98,D98,F98)</f>
        <v>7.7195949442644567</v>
      </c>
      <c r="I98" s="299" t="str">
        <f>CONCATENATE("(",ROUND((H98/$H100)*100,1),")")</f>
        <v>(79.7)</v>
      </c>
      <c r="K98" s="302">
        <f>B103-B98</f>
        <v>-1.1584494518737616</v>
      </c>
      <c r="L98" s="302">
        <f>D103-D98</f>
        <v>-7.1832953288077706E-2</v>
      </c>
      <c r="M98" s="302">
        <f>F103-F98</f>
        <v>-4.3124202093244524E-2</v>
      </c>
      <c r="N98" s="302">
        <f>SUM(K98:M98)</f>
        <v>-1.2734066072550838</v>
      </c>
    </row>
    <row r="99" spans="1:14" x14ac:dyDescent="0.2">
      <c r="A99" s="282" t="s">
        <v>365</v>
      </c>
      <c r="B99" s="302">
        <f>'Ind T6'!Q35</f>
        <v>1.4663631245026598</v>
      </c>
      <c r="C99" s="299" t="str">
        <f>CONCATENATE("(",ROUND((B99/$H100)*100,1),")")</f>
        <v>(15.1)</v>
      </c>
      <c r="D99" s="302">
        <f>'Ind T6'!R35</f>
        <v>0.44072164849665146</v>
      </c>
      <c r="E99" s="299" t="str">
        <f>CONCATENATE("(",ROUND((D99/$H100)*100,1),")")</f>
        <v>(4.5)</v>
      </c>
      <c r="F99" s="302">
        <f>'Ind T6'!S35</f>
        <v>6.4320282736232359E-2</v>
      </c>
      <c r="G99" s="299" t="str">
        <f>CONCATENATE("(",ROUND((F99/$H100)*100,1),")")</f>
        <v>(0.7)</v>
      </c>
      <c r="H99" s="302">
        <f t="shared" ref="H99" si="86">SUM(B99,D99,F99)</f>
        <v>1.9714050557355436</v>
      </c>
      <c r="I99" s="299" t="str">
        <f>CONCATENATE("(",ROUND((H99/$H100)*100,1),")")</f>
        <v>(20.3)</v>
      </c>
      <c r="K99" s="302">
        <f t="shared" ref="K99:K100" si="87">B104-B99</f>
        <v>-0.31179822649653</v>
      </c>
      <c r="L99" s="302">
        <f t="shared" ref="L99:L100" si="88">D104-D99</f>
        <v>-6.7739787167948873E-2</v>
      </c>
      <c r="M99" s="302">
        <f t="shared" ref="M99:M100" si="89">F104-F99</f>
        <v>-8.0553790804266598E-3</v>
      </c>
      <c r="N99" s="302">
        <f t="shared" ref="N99:N100" si="90">SUM(K99:M99)</f>
        <v>-0.38759339274490551</v>
      </c>
    </row>
    <row r="100" spans="1:14" x14ac:dyDescent="0.2">
      <c r="A100" s="282" t="s">
        <v>363</v>
      </c>
      <c r="B100" s="302">
        <f>SUM(B98:B99)</f>
        <v>8.2497148197051278</v>
      </c>
      <c r="C100" s="299" t="str">
        <f>CONCATENATE("(",ROUND((B100/$H100)*100,1),")")</f>
        <v>(85.1)</v>
      </c>
      <c r="D100" s="302">
        <f>SUM(D98:D99)</f>
        <v>1.0400380735520154</v>
      </c>
      <c r="E100" s="299" t="str">
        <f>CONCATENATE("(",ROUND((D100/$H100)*100,1),")")</f>
        <v>(10.7)</v>
      </c>
      <c r="F100" s="302">
        <f>SUM(F98:F99)</f>
        <v>0.40124710674285702</v>
      </c>
      <c r="G100" s="299" t="str">
        <f>CONCATENATE("(",ROUND((F100/$H100)*100,1),")")</f>
        <v>(4.1)</v>
      </c>
      <c r="H100" s="302">
        <f>SUM(H98:H99)</f>
        <v>9.6910000000000007</v>
      </c>
      <c r="I100" s="299" t="str">
        <f>CONCATENATE("(",ROUND((H100/$H100)*100,1),")")</f>
        <v>(100)</v>
      </c>
      <c r="K100" s="302">
        <f t="shared" si="87"/>
        <v>-1.470247678370292</v>
      </c>
      <c r="L100" s="302">
        <f t="shared" si="88"/>
        <v>-0.13957274045602663</v>
      </c>
      <c r="M100" s="302">
        <f t="shared" si="89"/>
        <v>-5.1179581173671163E-2</v>
      </c>
      <c r="N100" s="302">
        <f t="shared" si="90"/>
        <v>-1.6609999999999898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5.6249022433287061</v>
      </c>
      <c r="C103" s="299" t="str">
        <f>CONCATENATE("(",ROUND((B103/$H105)*100,1),")")</f>
        <v>(70)</v>
      </c>
      <c r="D103" s="302">
        <f>'Ind T6'!W36</f>
        <v>0.52748347176728616</v>
      </c>
      <c r="E103" s="299" t="str">
        <f>CONCATENATE("(",ROUND((D103/$H105)*100,1),")")</f>
        <v>(6.6)</v>
      </c>
      <c r="F103" s="302">
        <f>'Ind T6'!X36</f>
        <v>0.29380262191338014</v>
      </c>
      <c r="G103" s="299" t="str">
        <f>CONCATENATE("(",ROUND((F103/$H105)*100,1),")")</f>
        <v>(3.7)</v>
      </c>
      <c r="H103" s="302">
        <f>SUM(B103,D103,F103)</f>
        <v>6.4461883370093718</v>
      </c>
      <c r="I103" s="299" t="str">
        <f>CONCATENATE("(",ROUND((H103/$H105)*100,1),")")</f>
        <v>(80.3)</v>
      </c>
      <c r="K103" s="302">
        <f>B103-B93</f>
        <v>-1.1654561712446974</v>
      </c>
      <c r="L103" s="302">
        <f>D103-D93</f>
        <v>-5.4520770669413743E-2</v>
      </c>
      <c r="M103" s="302">
        <f>F103-F93</f>
        <v>-3.5659970742635716E-2</v>
      </c>
      <c r="N103" s="302">
        <f>SUM(K103:M103)</f>
        <v>-1.2556369126567468</v>
      </c>
    </row>
    <row r="104" spans="1:14" x14ac:dyDescent="0.2">
      <c r="A104" s="282" t="s">
        <v>365</v>
      </c>
      <c r="B104" s="302">
        <f>'Ind T6'!V35</f>
        <v>1.1545648980061298</v>
      </c>
      <c r="C104" s="299" t="str">
        <f>CONCATENATE("(",ROUND((B104/$H105)*100,1),")")</f>
        <v>(14.4)</v>
      </c>
      <c r="D104" s="302">
        <f>'Ind T6'!W35</f>
        <v>0.37298186132870259</v>
      </c>
      <c r="E104" s="299" t="str">
        <f>CONCATENATE("(",ROUND((D104/$H105)*100,1),")")</f>
        <v>(4.6)</v>
      </c>
      <c r="F104" s="302">
        <f>'Ind T6'!X35</f>
        <v>5.6264903655805699E-2</v>
      </c>
      <c r="G104" s="299" t="str">
        <f>CONCATENATE("(",ROUND((F104/$H105)*100,1),")")</f>
        <v>(0.7)</v>
      </c>
      <c r="H104" s="302">
        <f t="shared" ref="H104" si="91">SUM(B104,D104,F104)</f>
        <v>1.583811662990638</v>
      </c>
      <c r="I104" s="299" t="str">
        <f>CONCATENATE("(",ROUND((H104/$H105)*100,1),")")</f>
        <v>(19.7)</v>
      </c>
      <c r="K104" s="302">
        <f t="shared" ref="K104:K105" si="92">B104-B94</f>
        <v>-0.36161175904436527</v>
      </c>
      <c r="L104" s="302">
        <f t="shared" ref="L104:L105" si="93">D104-D94</f>
        <v>-6.6301595540711467E-2</v>
      </c>
      <c r="M104" s="302">
        <f t="shared" ref="M104:M105" si="94">F104-F94</f>
        <v>-7.4497327581639419E-3</v>
      </c>
      <c r="N104" s="302">
        <f t="shared" ref="N104:N105" si="95">SUM(K104:M104)</f>
        <v>-0.4353630873432407</v>
      </c>
    </row>
    <row r="105" spans="1:14" x14ac:dyDescent="0.2">
      <c r="A105" s="282" t="s">
        <v>363</v>
      </c>
      <c r="B105" s="302">
        <f>SUM(B103:B104)</f>
        <v>6.7794671413348357</v>
      </c>
      <c r="C105" s="299" t="str">
        <f>CONCATENATE("(",ROUND((B105/$H105)*100,1),")")</f>
        <v>(84.4)</v>
      </c>
      <c r="D105" s="302">
        <f>SUM(D103:D104)</f>
        <v>0.90046533309598875</v>
      </c>
      <c r="E105" s="299" t="str">
        <f>CONCATENATE("(",ROUND((D105/$H105)*100,1),")")</f>
        <v>(11.2)</v>
      </c>
      <c r="F105" s="302">
        <f>SUM(F103:F104)</f>
        <v>0.35006752556918586</v>
      </c>
      <c r="G105" s="299" t="str">
        <f>CONCATENATE("(",ROUND((F105/$H105)*100,1),")")</f>
        <v>(4.4)</v>
      </c>
      <c r="H105" s="302">
        <f>SUM(H103:H104)</f>
        <v>8.03000000000001</v>
      </c>
      <c r="I105" s="299" t="str">
        <f>CONCATENATE("(",ROUND((H105/$H105)*100,1),")")</f>
        <v>(100)</v>
      </c>
      <c r="K105" s="302">
        <f t="shared" si="92"/>
        <v>-1.5270679302890624</v>
      </c>
      <c r="L105" s="302">
        <f t="shared" si="93"/>
        <v>-0.12082236621012521</v>
      </c>
      <c r="M105" s="302">
        <f t="shared" si="94"/>
        <v>-4.3109703500799623E-2</v>
      </c>
      <c r="N105" s="302">
        <f t="shared" si="95"/>
        <v>-1.6909999999999874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24.114256022080323</v>
      </c>
      <c r="C114" s="299" t="str">
        <f>CONCATENATE("(",ROUND((B114/$H116)*100,1),")")</f>
        <v>(64.8)</v>
      </c>
      <c r="D114" s="302">
        <f>'Ind T6'!M45</f>
        <v>1.9480487720532389</v>
      </c>
      <c r="E114" s="299" t="str">
        <f>CONCATENATE("(",ROUND((D114/$H116)*100,1),")")</f>
        <v>(5.2)</v>
      </c>
      <c r="F114" s="302">
        <f>'Ind T6'!N45</f>
        <v>2.582878637816131</v>
      </c>
      <c r="G114" s="299" t="str">
        <f>CONCATENATE("(",ROUND((F114/$H116)*100,1),")")</f>
        <v>(6.9)</v>
      </c>
      <c r="H114" s="302">
        <f>SUM(B114,D114,F114)</f>
        <v>28.64518343194969</v>
      </c>
      <c r="I114" s="299" t="str">
        <f>CONCATENATE("(",ROUND((H114/$H116)*100,1),")")</f>
        <v>(77)</v>
      </c>
      <c r="K114" s="302">
        <f>B119-B114</f>
        <v>-2.3656293265517512</v>
      </c>
      <c r="L114" s="302">
        <f>D119-D114</f>
        <v>-0.16608433625275487</v>
      </c>
      <c r="M114" s="302">
        <f>F119-F114</f>
        <v>-0.27347488403255094</v>
      </c>
      <c r="N114" s="302">
        <f>SUM(K114:M114)</f>
        <v>-2.8051885468370572</v>
      </c>
    </row>
    <row r="115" spans="1:14" x14ac:dyDescent="0.2">
      <c r="A115" s="282" t="s">
        <v>365</v>
      </c>
      <c r="B115" s="302">
        <f>'Ind T6'!L44</f>
        <v>5.9606477774675852</v>
      </c>
      <c r="C115" s="299" t="str">
        <f>CONCATENATE("(",ROUND((B115/$H116)*100,1),")")</f>
        <v>(16)</v>
      </c>
      <c r="D115" s="302">
        <f>'Ind T6'!M44</f>
        <v>2.1820826811305216</v>
      </c>
      <c r="E115" s="299" t="str">
        <f>CONCATENATE("(",ROUND((D115/$H116)*100,1),")")</f>
        <v>(5.9)</v>
      </c>
      <c r="F115" s="302">
        <f>'Ind T6'!N44</f>
        <v>0.42708610945214148</v>
      </c>
      <c r="G115" s="299" t="str">
        <f>CONCATENATE("(",ROUND((F115/$H116)*100,1),")")</f>
        <v>(1.1)</v>
      </c>
      <c r="H115" s="302">
        <f t="shared" ref="H115" si="96">SUM(B115,D115,F115)</f>
        <v>8.5698165680502481</v>
      </c>
      <c r="I115" s="299" t="str">
        <f>CONCATENATE("(",ROUND((H115/$H116)*100,1),")")</f>
        <v>(23)</v>
      </c>
      <c r="K115" s="302">
        <f t="shared" ref="K115:K116" si="97">B120-B115</f>
        <v>-0.489629247493931</v>
      </c>
      <c r="L115" s="302">
        <f t="shared" ref="L115:L116" si="98">D120-D115</f>
        <v>-0.19568830439540164</v>
      </c>
      <c r="M115" s="302">
        <f t="shared" ref="M115:M116" si="99">F120-F115</f>
        <v>-5.6493901273490854E-2</v>
      </c>
      <c r="N115" s="302">
        <f t="shared" ref="N115:N116" si="100">SUM(K115:M115)</f>
        <v>-0.74181145316282349</v>
      </c>
    </row>
    <row r="116" spans="1:14" x14ac:dyDescent="0.2">
      <c r="A116" s="282" t="s">
        <v>363</v>
      </c>
      <c r="B116" s="302">
        <f>SUM(B114:B115)</f>
        <v>30.074903799547908</v>
      </c>
      <c r="C116" s="299" t="str">
        <f>CONCATENATE("(",ROUND((B116/$H116)*100,1),")")</f>
        <v>(80.8)</v>
      </c>
      <c r="D116" s="302">
        <f>SUM(D114:D115)</f>
        <v>4.1301314531837603</v>
      </c>
      <c r="E116" s="299" t="str">
        <f>CONCATENATE("(",ROUND((D116/$H116)*100,1),")")</f>
        <v>(11.1)</v>
      </c>
      <c r="F116" s="302">
        <f>SUM(F114:F115)</f>
        <v>3.0099647472682727</v>
      </c>
      <c r="G116" s="299" t="str">
        <f>CONCATENATE("(",ROUND((F116/$H116)*100,1),")")</f>
        <v>(8.1)</v>
      </c>
      <c r="H116" s="302">
        <f>SUM(H114:H115)</f>
        <v>37.214999999999939</v>
      </c>
      <c r="I116" s="299" t="str">
        <f>CONCATENATE("(",ROUND((H116/$H116)*100,1),")")</f>
        <v>(100)</v>
      </c>
      <c r="K116" s="302">
        <f t="shared" si="97"/>
        <v>-2.8552585740456813</v>
      </c>
      <c r="L116" s="302">
        <f t="shared" si="98"/>
        <v>-0.36177264064815606</v>
      </c>
      <c r="M116" s="302">
        <f t="shared" si="99"/>
        <v>-0.32996878530604201</v>
      </c>
      <c r="N116" s="302">
        <f t="shared" si="100"/>
        <v>-3.5469999999998794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21.748626695528571</v>
      </c>
      <c r="C119" s="299" t="str">
        <f>CONCATENATE("(",ROUND((B119/$H121)*100,1),")")</f>
        <v>(64.6)</v>
      </c>
      <c r="D119" s="302">
        <f>'Ind T6'!R45</f>
        <v>1.781964435800484</v>
      </c>
      <c r="E119" s="299" t="str">
        <f>CONCATENATE("(",ROUND((D119/$H121)*100,1),")")</f>
        <v>(5.3)</v>
      </c>
      <c r="F119" s="302">
        <f>'Ind T6'!S45</f>
        <v>2.3094037537835801</v>
      </c>
      <c r="G119" s="299" t="str">
        <f>CONCATENATE("(",ROUND((F119/$H121)*100,1),")")</f>
        <v>(6.9)</v>
      </c>
      <c r="H119" s="302">
        <f>SUM(B119,D119,F119)</f>
        <v>25.839994885112635</v>
      </c>
      <c r="I119" s="299" t="str">
        <f>CONCATENATE("(",ROUND((H119/$H121)*100,1),")")</f>
        <v>(76.7)</v>
      </c>
      <c r="K119" s="302">
        <f>B124-B119</f>
        <v>-2.6636443589498278</v>
      </c>
      <c r="L119" s="302">
        <f>D124-D119</f>
        <v>-0.17757979552977821</v>
      </c>
      <c r="M119" s="302">
        <f>F124-F119</f>
        <v>-0.22362954741957974</v>
      </c>
      <c r="N119" s="302">
        <f>SUM(K119:M119)</f>
        <v>-3.0648537018991857</v>
      </c>
    </row>
    <row r="120" spans="1:14" x14ac:dyDescent="0.2">
      <c r="A120" s="282" t="s">
        <v>365</v>
      </c>
      <c r="B120" s="302">
        <f>'Ind T6'!Q44</f>
        <v>5.4710185299736542</v>
      </c>
      <c r="C120" s="299" t="str">
        <f>CONCATENATE("(",ROUND((B120/$H121)*100,1),")")</f>
        <v>(16.2)</v>
      </c>
      <c r="D120" s="302">
        <f>'Ind T6'!R44</f>
        <v>1.98639437673512</v>
      </c>
      <c r="E120" s="299" t="str">
        <f>CONCATENATE("(",ROUND((D120/$H121)*100,1),")")</f>
        <v>(5.9)</v>
      </c>
      <c r="F120" s="302">
        <f>'Ind T6'!S44</f>
        <v>0.37059220817865063</v>
      </c>
      <c r="G120" s="299" t="str">
        <f>CONCATENATE("(",ROUND((F120/$H121)*100,1),")")</f>
        <v>(1.1)</v>
      </c>
      <c r="H120" s="302">
        <f t="shared" ref="H120" si="101">SUM(B120,D120,F120)</f>
        <v>7.828005114887425</v>
      </c>
      <c r="I120" s="299" t="str">
        <f>CONCATENATE("(",ROUND((H120/$H121)*100,1),")")</f>
        <v>(23.3)</v>
      </c>
      <c r="K120" s="302">
        <f t="shared" ref="K120:K121" si="102">B125-B120</f>
        <v>-0.54734527889630247</v>
      </c>
      <c r="L120" s="302">
        <f t="shared" ref="L120:L121" si="103">D125-D120</f>
        <v>-0.18989895432504822</v>
      </c>
      <c r="M120" s="302">
        <f t="shared" ref="M120:M121" si="104">F125-F120</f>
        <v>-5.0902064879529807E-2</v>
      </c>
      <c r="N120" s="302">
        <f t="shared" ref="N120:N121" si="105">SUM(K120:M120)</f>
        <v>-0.78814629810088044</v>
      </c>
    </row>
    <row r="121" spans="1:14" x14ac:dyDescent="0.2">
      <c r="A121" s="282" t="s">
        <v>363</v>
      </c>
      <c r="B121" s="302">
        <f>SUM(B119:B120)</f>
        <v>27.219645225502227</v>
      </c>
      <c r="C121" s="299" t="str">
        <f>CONCATENATE("(",ROUND((B121/$H121)*100,1),")")</f>
        <v>(80.8)</v>
      </c>
      <c r="D121" s="302">
        <f>SUM(D119:D120)</f>
        <v>3.7683588125356042</v>
      </c>
      <c r="E121" s="299" t="str">
        <f>CONCATENATE("(",ROUND((D121/$H121)*100,1),")")</f>
        <v>(11.2)</v>
      </c>
      <c r="F121" s="302">
        <f>SUM(F119:F120)</f>
        <v>2.6799959619622307</v>
      </c>
      <c r="G121" s="299" t="str">
        <f>CONCATENATE("(",ROUND((F121/$H121)*100,1),")")</f>
        <v>(8)</v>
      </c>
      <c r="H121" s="302">
        <f>SUM(H119:H120)</f>
        <v>33.668000000000063</v>
      </c>
      <c r="I121" s="299" t="str">
        <f>CONCATENATE("(",ROUND((H121/$H121)*100,1),")")</f>
        <v>(100)</v>
      </c>
      <c r="K121" s="302">
        <f t="shared" si="102"/>
        <v>-3.2109896378461329</v>
      </c>
      <c r="L121" s="302">
        <f t="shared" si="103"/>
        <v>-0.36747874985482643</v>
      </c>
      <c r="M121" s="302">
        <f t="shared" si="104"/>
        <v>-0.27453161229910972</v>
      </c>
      <c r="N121" s="302">
        <f t="shared" si="105"/>
        <v>-3.853000000000069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19.084982336578744</v>
      </c>
      <c r="C124" s="299" t="str">
        <f>CONCATENATE("(",ROUND((B124/$H126)*100,1),")")</f>
        <v>(64)</v>
      </c>
      <c r="D124" s="302">
        <f>'Ind T6'!W45</f>
        <v>1.6043846402707058</v>
      </c>
      <c r="E124" s="299" t="str">
        <f>CONCATENATE("(",ROUND((D124/$H126)*100,1),")")</f>
        <v>(5.4)</v>
      </c>
      <c r="F124" s="302">
        <f>'Ind T6'!X45</f>
        <v>2.0857742063640003</v>
      </c>
      <c r="G124" s="299" t="str">
        <f>CONCATENATE("(",ROUND((F124/$H126)*100,1),")")</f>
        <v>(7)</v>
      </c>
      <c r="H124" s="302">
        <f>SUM(B124,D124,F124)</f>
        <v>22.775141183213449</v>
      </c>
      <c r="I124" s="299" t="str">
        <f>CONCATENATE("(",ROUND((H124/$H126)*100,1),")")</f>
        <v>(76.4)</v>
      </c>
      <c r="K124" s="302">
        <f>B124-B114</f>
        <v>-5.0292736855015789</v>
      </c>
      <c r="L124" s="302">
        <f>D124-D114</f>
        <v>-0.34366413178253308</v>
      </c>
      <c r="M124" s="302">
        <f>F124-F114</f>
        <v>-0.49710443145213068</v>
      </c>
      <c r="N124" s="302">
        <f>SUM(K124:M124)</f>
        <v>-5.870042248736242</v>
      </c>
    </row>
    <row r="125" spans="1:14" x14ac:dyDescent="0.2">
      <c r="A125" s="282" t="s">
        <v>365</v>
      </c>
      <c r="B125" s="302">
        <f>'Ind T6'!V44</f>
        <v>4.9236732510773518</v>
      </c>
      <c r="C125" s="299" t="str">
        <f>CONCATENATE("(",ROUND((B125/$H126)*100,1),")")</f>
        <v>(16.5)</v>
      </c>
      <c r="D125" s="302">
        <f>'Ind T6'!W44</f>
        <v>1.7964954224100718</v>
      </c>
      <c r="E125" s="299" t="str">
        <f>CONCATENATE("(",ROUND((D125/$H126)*100,1),")")</f>
        <v>(6)</v>
      </c>
      <c r="F125" s="302">
        <f>'Ind T6'!X44</f>
        <v>0.31969014329912082</v>
      </c>
      <c r="G125" s="299" t="str">
        <f>CONCATENATE("(",ROUND((F125/$H126)*100,1),")")</f>
        <v>(1.1)</v>
      </c>
      <c r="H125" s="302">
        <f t="shared" ref="H125" si="106">SUM(B125,D125,F125)</f>
        <v>7.0398588167865439</v>
      </c>
      <c r="I125" s="299" t="str">
        <f>CONCATENATE("(",ROUND((H125/$H126)*100,1),")")</f>
        <v>(23.6)</v>
      </c>
      <c r="K125" s="302">
        <f t="shared" ref="K125:K126" si="107">B125-B115</f>
        <v>-1.0369745263902335</v>
      </c>
      <c r="L125" s="302">
        <f t="shared" ref="L125:L126" si="108">D125-D115</f>
        <v>-0.38558725872044985</v>
      </c>
      <c r="M125" s="302">
        <f t="shared" ref="M125:M126" si="109">F125-F115</f>
        <v>-0.10739596615302066</v>
      </c>
      <c r="N125" s="302">
        <f t="shared" ref="N125:N126" si="110">SUM(K125:M125)</f>
        <v>-1.5299577512637039</v>
      </c>
    </row>
    <row r="126" spans="1:14" x14ac:dyDescent="0.2">
      <c r="A126" s="282" t="s">
        <v>363</v>
      </c>
      <c r="B126" s="302">
        <f>SUM(B124:B125)</f>
        <v>24.008655587656094</v>
      </c>
      <c r="C126" s="299" t="str">
        <f>CONCATENATE("(",ROUND((B126/$H126)*100,1),")")</f>
        <v>(80.5)</v>
      </c>
      <c r="D126" s="302">
        <f>SUM(D124:D125)</f>
        <v>3.4008800626807778</v>
      </c>
      <c r="E126" s="299" t="str">
        <f>CONCATENATE("(",ROUND((D126/$H126)*100,1),")")</f>
        <v>(11.4)</v>
      </c>
      <c r="F126" s="302">
        <f>SUM(F124:F125)</f>
        <v>2.4054643496631209</v>
      </c>
      <c r="G126" s="299" t="str">
        <f>CONCATENATE("(",ROUND((F126/$H126)*100,1),")")</f>
        <v>(8.1)</v>
      </c>
      <c r="H126" s="302">
        <f>SUM(H124:H125)</f>
        <v>29.814999999999994</v>
      </c>
      <c r="I126" s="299" t="str">
        <f>CONCATENATE("(",ROUND((H126/$H126)*100,1),")")</f>
        <v>(100)</v>
      </c>
      <c r="K126" s="302">
        <f t="shared" si="107"/>
        <v>-6.0662482118918142</v>
      </c>
      <c r="L126" s="302">
        <f t="shared" si="108"/>
        <v>-0.72925139050298249</v>
      </c>
      <c r="M126" s="302">
        <f t="shared" si="109"/>
        <v>-0.60450039760515173</v>
      </c>
      <c r="N126" s="302">
        <f t="shared" si="110"/>
        <v>-7.3999999999999488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0.50414266441903477</v>
      </c>
      <c r="C135" s="299" t="str">
        <f>CONCATENATE("(",ROUND((B135/$H137)*100,1),")")</f>
        <v>(54.7)</v>
      </c>
      <c r="D135" s="302">
        <f>'Ind T6'!M54</f>
        <v>5.4359190556962176E-3</v>
      </c>
      <c r="E135" s="299" t="str">
        <f>CONCATENATE("(",ROUND((D135/$H137)*100,1),")")</f>
        <v>(0.6)</v>
      </c>
      <c r="F135" s="302">
        <f>'Ind T6'!N54</f>
        <v>0.22333861720055079</v>
      </c>
      <c r="G135" s="299" t="str">
        <f>CONCATENATE("(",ROUND((F135/$H137)*100,1),")")</f>
        <v>(24.2)</v>
      </c>
      <c r="H135" s="302">
        <f>SUM(B135,D135,F135)</f>
        <v>0.73291720067528177</v>
      </c>
      <c r="I135" s="299" t="str">
        <f>CONCATENATE("(",ROUND((H135/$H137)*100,1),")")</f>
        <v>(79.6)</v>
      </c>
      <c r="K135" s="302">
        <f>B140-B135</f>
        <v>-3.6027613769566202E-2</v>
      </c>
      <c r="L135" s="302">
        <f>D140-D135</f>
        <v>-3.0205509041712677E-4</v>
      </c>
      <c r="M135" s="302">
        <f>F140-F135</f>
        <v>-1.3783624437277708E-2</v>
      </c>
      <c r="N135" s="302">
        <f>SUM(K135:M135)</f>
        <v>-5.0113293297261038E-2</v>
      </c>
    </row>
    <row r="136" spans="1:14" x14ac:dyDescent="0.2">
      <c r="A136" s="282" t="s">
        <v>365</v>
      </c>
      <c r="B136" s="302">
        <f>'Ind T6'!L53</f>
        <v>0.15375885328738104</v>
      </c>
      <c r="C136" s="299" t="str">
        <f>CONCATENATE("(",ROUND((B136/$H137)*100,1),")")</f>
        <v>(16.7)</v>
      </c>
      <c r="D136" s="302">
        <f>'Ind T6'!M53</f>
        <v>3.4323946037335649E-2</v>
      </c>
      <c r="E136" s="299" t="str">
        <f>CONCATENATE("(",ROUND((D136/$H137)*100,1),")")</f>
        <v>(3.7)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0.18808279932471669</v>
      </c>
      <c r="I136" s="299" t="str">
        <f>CONCATENATE("(",ROUND((H136/$H137)*100,1),")")</f>
        <v>(20.4)</v>
      </c>
      <c r="K136" s="302">
        <f t="shared" ref="K136:K137" si="112">B141-B136</f>
        <v>-8.6105175399498191E-3</v>
      </c>
      <c r="L136" s="302">
        <f t="shared" ref="L136:L137" si="113">D141-D136</f>
        <v>-2.2761891627888775E-3</v>
      </c>
      <c r="M136" s="302">
        <f t="shared" ref="M136:M137" si="114">F141-F136</f>
        <v>0</v>
      </c>
      <c r="N136" s="302">
        <f t="shared" ref="N136:N137" si="115">SUM(K136:M136)</f>
        <v>-1.0886706702738697E-2</v>
      </c>
    </row>
    <row r="137" spans="1:14" x14ac:dyDescent="0.2">
      <c r="A137" s="282" t="s">
        <v>363</v>
      </c>
      <c r="B137" s="302">
        <f>SUM(B135:B136)</f>
        <v>0.65790151770641581</v>
      </c>
      <c r="C137" s="299" t="str">
        <f>CONCATENATE("(",ROUND((B137/$H137)*100,1),")")</f>
        <v>(71.4)</v>
      </c>
      <c r="D137" s="302">
        <f>SUM(D135:D136)</f>
        <v>3.9759865093031865E-2</v>
      </c>
      <c r="E137" s="299" t="str">
        <f>CONCATENATE("(",ROUND((D137/$H137)*100,1),")")</f>
        <v>(4.3)</v>
      </c>
      <c r="F137" s="302">
        <f>SUM(F135:F136)</f>
        <v>0.22333861720055079</v>
      </c>
      <c r="G137" s="299" t="str">
        <f>CONCATENATE("(",ROUND((F137/$H137)*100,1),")")</f>
        <v>(24.2)</v>
      </c>
      <c r="H137" s="302">
        <f>SUM(H135:H136)</f>
        <v>0.92099999999999849</v>
      </c>
      <c r="I137" s="299" t="str">
        <f>CONCATENATE("(",ROUND((H137/$H137)*100,1),")")</f>
        <v>(100)</v>
      </c>
      <c r="K137" s="302">
        <f t="shared" si="112"/>
        <v>-4.4638131309515994E-2</v>
      </c>
      <c r="L137" s="302">
        <f t="shared" si="113"/>
        <v>-2.5782442532060051E-3</v>
      </c>
      <c r="M137" s="302">
        <f t="shared" si="114"/>
        <v>-1.3783624437277708E-2</v>
      </c>
      <c r="N137" s="302">
        <f t="shared" si="115"/>
        <v>-6.0999999999999707E-2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0.46811505064946857</v>
      </c>
      <c r="C140" s="299" t="str">
        <f>CONCATENATE("(",ROUND((B140/$H142)*100,1),")")</f>
        <v>(54.4)</v>
      </c>
      <c r="D140" s="302">
        <f>'Ind T6'!R54</f>
        <v>5.1338639652790908E-3</v>
      </c>
      <c r="E140" s="299" t="str">
        <f>CONCATENATE("(",ROUND((D140/$H142)*100,1),")")</f>
        <v>(0.6)</v>
      </c>
      <c r="F140" s="302">
        <f>'Ind T6'!S54</f>
        <v>0.20955499276327308</v>
      </c>
      <c r="G140" s="299" t="str">
        <f>CONCATENATE("(",ROUND((F140/$H142)*100,1),")")</f>
        <v>(24.4)</v>
      </c>
      <c r="H140" s="302">
        <f>SUM(B140,D140,F140)</f>
        <v>0.68280390737802077</v>
      </c>
      <c r="I140" s="299" t="str">
        <f>CONCATENATE("(",ROUND((H140/$H142)*100,1),")")</f>
        <v>(79.4)</v>
      </c>
      <c r="K140" s="302">
        <f>B145-B140</f>
        <v>-2.3790480949351267E-2</v>
      </c>
      <c r="L140" s="302">
        <f>D145-D140</f>
        <v>-1.3443139476231134E-4</v>
      </c>
      <c r="M140" s="302">
        <f>F145-F140</f>
        <v>-5.8281155177796751E-3</v>
      </c>
      <c r="N140" s="302">
        <f>SUM(K140:M140)</f>
        <v>-2.9753027861893253E-2</v>
      </c>
    </row>
    <row r="141" spans="1:14" x14ac:dyDescent="0.2">
      <c r="A141" s="282" t="s">
        <v>365</v>
      </c>
      <c r="B141" s="302">
        <f>'Ind T6'!Q53</f>
        <v>0.14514833574743122</v>
      </c>
      <c r="C141" s="299" t="str">
        <f>CONCATENATE("(",ROUND((B141/$H142)*100,1),")")</f>
        <v>(16.9)</v>
      </c>
      <c r="D141" s="302">
        <f>'Ind T6'!R53</f>
        <v>3.2047756874546772E-2</v>
      </c>
      <c r="E141" s="299" t="str">
        <f>CONCATENATE("(",ROUND((D141/$H142)*100,1),")")</f>
        <v>(3.7)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0.177196092621978</v>
      </c>
      <c r="I141" s="299" t="str">
        <f>CONCATENATE("(",ROUND((H141/$H142)*100,1),")")</f>
        <v>(20.6)</v>
      </c>
      <c r="K141" s="302">
        <f t="shared" ref="K141:K142" si="117">B146-B141</f>
        <v>-2.976972025329927E-3</v>
      </c>
      <c r="L141" s="302">
        <f t="shared" ref="L141:L142" si="118">D146-D141</f>
        <v>-1.2700001127762782E-3</v>
      </c>
      <c r="M141" s="302">
        <f t="shared" ref="M141:M142" si="119">F146-F141</f>
        <v>0</v>
      </c>
      <c r="N141" s="302">
        <f t="shared" ref="N141:N142" si="120">SUM(K141:M141)</f>
        <v>-4.2469721381062052E-3</v>
      </c>
    </row>
    <row r="142" spans="1:14" x14ac:dyDescent="0.2">
      <c r="A142" s="282" t="s">
        <v>363</v>
      </c>
      <c r="B142" s="302">
        <f>SUM(B140:B141)</f>
        <v>0.61326338639689981</v>
      </c>
      <c r="C142" s="299" t="str">
        <f>CONCATENATE("(",ROUND((B142/$H142)*100,1),")")</f>
        <v>(71.3)</v>
      </c>
      <c r="D142" s="302">
        <f>SUM(D140:D141)</f>
        <v>3.718162083982586E-2</v>
      </c>
      <c r="E142" s="299" t="str">
        <f>CONCATENATE("(",ROUND((D142/$H142)*100,1),")")</f>
        <v>(4.3)</v>
      </c>
      <c r="F142" s="302">
        <f>SUM(F140:F141)</f>
        <v>0.20955499276327308</v>
      </c>
      <c r="G142" s="299" t="str">
        <f>CONCATENATE("(",ROUND((F142/$H142)*100,1),")")</f>
        <v>(24.4)</v>
      </c>
      <c r="H142" s="302">
        <f>SUM(H140:H141)</f>
        <v>0.85999999999999877</v>
      </c>
      <c r="I142" s="299" t="str">
        <f>CONCATENATE("(",ROUND((H142/$H142)*100,1),")")</f>
        <v>(100)</v>
      </c>
      <c r="K142" s="302">
        <f t="shared" si="117"/>
        <v>-2.6767452974681194E-2</v>
      </c>
      <c r="L142" s="302">
        <f t="shared" si="118"/>
        <v>-1.4044315075385852E-3</v>
      </c>
      <c r="M142" s="302">
        <f t="shared" si="119"/>
        <v>-5.8281155177796751E-3</v>
      </c>
      <c r="N142" s="302">
        <f t="shared" si="120"/>
        <v>-3.3999999999999454E-2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0.4443245697001173</v>
      </c>
      <c r="C145" s="299" t="str">
        <f>CONCATENATE("(",ROUND((B145/$H147)*100,1),")")</f>
        <v>(53.8)</v>
      </c>
      <c r="D145" s="302">
        <f>'Ind T6'!W54</f>
        <v>4.9994325705167795E-3</v>
      </c>
      <c r="E145" s="299" t="str">
        <f>CONCATENATE("(",ROUND((D145/$H147)*100,1),")")</f>
        <v>(0.6)</v>
      </c>
      <c r="F145" s="302">
        <f>'Ind T6'!X54</f>
        <v>0.2037268772454934</v>
      </c>
      <c r="G145" s="299" t="str">
        <f>CONCATENATE("(",ROUND((F145/$H147)*100,1),")")</f>
        <v>(24.7)</v>
      </c>
      <c r="H145" s="302">
        <f>SUM(B145,D145,F145)</f>
        <v>0.6530508795161275</v>
      </c>
      <c r="I145" s="299" t="str">
        <f>CONCATENATE("(",ROUND((H145/$H147)*100,1),")")</f>
        <v>(79.1)</v>
      </c>
      <c r="K145" s="302">
        <f>B145-B135</f>
        <v>-5.9818094718917469E-2</v>
      </c>
      <c r="L145" s="302">
        <f>D145-D135</f>
        <v>-4.3648648517943811E-4</v>
      </c>
      <c r="M145" s="302">
        <f>F145-F135</f>
        <v>-1.9611739955057383E-2</v>
      </c>
      <c r="N145" s="302">
        <f>SUM(K145:M145)</f>
        <v>-7.9866321159154291E-2</v>
      </c>
    </row>
    <row r="146" spans="1:14" x14ac:dyDescent="0.2">
      <c r="A146" s="282" t="s">
        <v>365</v>
      </c>
      <c r="B146" s="302">
        <f>'Ind T6'!V53</f>
        <v>0.14217136372210129</v>
      </c>
      <c r="C146" s="299" t="str">
        <f>CONCATENATE("(",ROUND((B146/$H147)*100,1),")")</f>
        <v>(17.2)</v>
      </c>
      <c r="D146" s="302">
        <f>'Ind T6'!W53</f>
        <v>3.0777756761770494E-2</v>
      </c>
      <c r="E146" s="299" t="str">
        <f>CONCATENATE("(",ROUND((D146/$H147)*100,1),")")</f>
        <v>(3.7)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0.17294912048387179</v>
      </c>
      <c r="I146" s="299" t="str">
        <f>CONCATENATE("(",ROUND((H146/$H147)*100,1),")")</f>
        <v>(20.9)</v>
      </c>
      <c r="K146" s="302">
        <f t="shared" ref="K146:K147" si="122">B146-B136</f>
        <v>-1.1587489565279746E-2</v>
      </c>
      <c r="L146" s="302">
        <f t="shared" ref="L146:L147" si="123">D146-D136</f>
        <v>-3.5461892755651557E-3</v>
      </c>
      <c r="M146" s="302">
        <f t="shared" ref="M146:M147" si="124">F146-F136</f>
        <v>0</v>
      </c>
      <c r="N146" s="302">
        <f t="shared" ref="N146:N147" si="125">SUM(K146:M146)</f>
        <v>-1.5133678840844902E-2</v>
      </c>
    </row>
    <row r="147" spans="1:14" x14ac:dyDescent="0.2">
      <c r="A147" s="282" t="s">
        <v>363</v>
      </c>
      <c r="B147" s="302">
        <f>SUM(B145:B146)</f>
        <v>0.58649593342221862</v>
      </c>
      <c r="C147" s="299" t="str">
        <f>CONCATENATE("(",ROUND((B147/$H147)*100,1),")")</f>
        <v>(71)</v>
      </c>
      <c r="D147" s="302">
        <f>SUM(D145:D146)</f>
        <v>3.5777189332287275E-2</v>
      </c>
      <c r="E147" s="299" t="str">
        <f>CONCATENATE("(",ROUND((D147/$H147)*100,1),")")</f>
        <v>(4.3)</v>
      </c>
      <c r="F147" s="302">
        <f>SUM(F145:F146)</f>
        <v>0.2037268772454934</v>
      </c>
      <c r="G147" s="299" t="str">
        <f>CONCATENATE("(",ROUND((F147/$H147)*100,1),")")</f>
        <v>(24.7)</v>
      </c>
      <c r="H147" s="302">
        <f>SUM(H145:H146)</f>
        <v>0.82599999999999929</v>
      </c>
      <c r="I147" s="299" t="str">
        <f>CONCATENATE("(",ROUND((H147/$H147)*100,1),")")</f>
        <v>(100)</v>
      </c>
      <c r="K147" s="302">
        <f t="shared" si="122"/>
        <v>-7.1405584284197188E-2</v>
      </c>
      <c r="L147" s="302">
        <f t="shared" si="123"/>
        <v>-3.9826757607445903E-3</v>
      </c>
      <c r="M147" s="302">
        <f t="shared" si="124"/>
        <v>-1.9611739955057383E-2</v>
      </c>
      <c r="N147" s="302">
        <f t="shared" si="125"/>
        <v>-9.4999999999999168E-2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4.4327547169875743</v>
      </c>
      <c r="C156" s="299" t="str">
        <f>CONCATENATE("(",ROUND((B156/$H158)*100,1),")")</f>
        <v>(67.9)</v>
      </c>
      <c r="D156" s="302">
        <f>'Ind T6'!M63</f>
        <v>0.15879161218085042</v>
      </c>
      <c r="E156" s="299" t="str">
        <f>CONCATENATE("(",ROUND((D156/$H158)*100,1),")")</f>
        <v>(2.4)</v>
      </c>
      <c r="F156" s="302">
        <f>'Ind T6'!N63</f>
        <v>0.23285372688058195</v>
      </c>
      <c r="G156" s="299" t="str">
        <f>CONCATENATE("(",ROUND((F156/$H158)*100,1),")")</f>
        <v>(3.6)</v>
      </c>
      <c r="H156" s="302">
        <f>SUM(B156,D156,F156)</f>
        <v>4.824400056049007</v>
      </c>
      <c r="I156" s="299" t="str">
        <f>CONCATENATE("(",ROUND((H156/$H158)*100,1),")")</f>
        <v>(73.9)</v>
      </c>
      <c r="K156" s="302">
        <f>B161-B156</f>
        <v>0.2098693153743012</v>
      </c>
      <c r="L156" s="302">
        <f>D161-D156</f>
        <v>9.3138593180694673E-3</v>
      </c>
      <c r="M156" s="302">
        <f>F161-F156</f>
        <v>3.829066921366503E-3</v>
      </c>
      <c r="N156" s="302">
        <f>SUM(K156:M156)</f>
        <v>0.22301224161373717</v>
      </c>
    </row>
    <row r="157" spans="1:14" x14ac:dyDescent="0.2">
      <c r="A157" s="282" t="s">
        <v>365</v>
      </c>
      <c r="B157" s="302">
        <f>'Ind T6'!L62</f>
        <v>1.2517411731688652</v>
      </c>
      <c r="C157" s="299" t="str">
        <f>CONCATENATE("(",ROUND((B157/$H158)*100,1),")")</f>
        <v>(19.2)</v>
      </c>
      <c r="D157" s="302">
        <f>'Ind T6'!M62</f>
        <v>0.42578096394496517</v>
      </c>
      <c r="E157" s="299" t="str">
        <f>CONCATENATE("(",ROUND((D157/$H158)*100,1),")")</f>
        <v>(6.5)</v>
      </c>
      <c r="F157" s="302">
        <f>'Ind T6'!N62</f>
        <v>2.4077806837170215E-2</v>
      </c>
      <c r="G157" s="299" t="str">
        <f>CONCATENATE("(",ROUND((F157/$H158)*100,1),")")</f>
        <v>(0.4)</v>
      </c>
      <c r="H157" s="302">
        <f t="shared" ref="H157" si="126">SUM(B157,D157,F157)</f>
        <v>1.7015999439510008</v>
      </c>
      <c r="I157" s="299" t="str">
        <f>CONCATENATE("(",ROUND((H157/$H158)*100,1),")")</f>
        <v>(26.1)</v>
      </c>
      <c r="K157" s="302">
        <f t="shared" ref="K157:K158" si="127">B162-B157</f>
        <v>0.12010871249056554</v>
      </c>
      <c r="L157" s="302">
        <f t="shared" ref="L157:L158" si="128">D162-D157</f>
        <v>2.8467936476881062E-2</v>
      </c>
      <c r="M157" s="302">
        <f t="shared" ref="M157:M158" si="129">F162-F157</f>
        <v>1.411109418819563E-3</v>
      </c>
      <c r="N157" s="302">
        <f t="shared" ref="N157:N158" si="130">SUM(K157:M157)</f>
        <v>0.14998775838626616</v>
      </c>
    </row>
    <row r="158" spans="1:14" x14ac:dyDescent="0.2">
      <c r="A158" s="282" t="s">
        <v>363</v>
      </c>
      <c r="B158" s="302">
        <f>SUM(B156:B157)</f>
        <v>5.6844958901564393</v>
      </c>
      <c r="C158" s="299" t="str">
        <f>CONCATENATE("(",ROUND((B158/$H158)*100,1),")")</f>
        <v>(87.1)</v>
      </c>
      <c r="D158" s="302">
        <f>SUM(D156:D157)</f>
        <v>0.58457257612581559</v>
      </c>
      <c r="E158" s="299" t="str">
        <f>CONCATENATE("(",ROUND((D158/$H158)*100,1),")")</f>
        <v>(9)</v>
      </c>
      <c r="F158" s="302">
        <f>SUM(F156:F157)</f>
        <v>0.25693153371775218</v>
      </c>
      <c r="G158" s="299" t="str">
        <f>CONCATENATE("(",ROUND((F158/$H158)*100,1),")")</f>
        <v>(3.9)</v>
      </c>
      <c r="H158" s="302">
        <f>SUM(H156:H157)</f>
        <v>6.5260000000000078</v>
      </c>
      <c r="I158" s="299" t="str">
        <f>CONCATENATE("(",ROUND((H158/$H158)*100,1),")")</f>
        <v>(100)</v>
      </c>
      <c r="K158" s="302">
        <f t="shared" si="127"/>
        <v>0.32997802786486652</v>
      </c>
      <c r="L158" s="302">
        <f t="shared" si="128"/>
        <v>3.7781795794950557E-2</v>
      </c>
      <c r="M158" s="302">
        <f t="shared" si="129"/>
        <v>5.2401763401860313E-3</v>
      </c>
      <c r="N158" s="302">
        <f t="shared" si="130"/>
        <v>0.37300000000000311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4.6426240323618755</v>
      </c>
      <c r="C161" s="299" t="str">
        <f>CONCATENATE("(",ROUND((B161/$H163)*100,1),")")</f>
        <v>(67.3)</v>
      </c>
      <c r="D161" s="302">
        <f>'Ind T6'!R63</f>
        <v>0.16810547149891988</v>
      </c>
      <c r="E161" s="299" t="str">
        <f>CONCATENATE("(",ROUND((D161/$H163)*100,1),")")</f>
        <v>(2.4)</v>
      </c>
      <c r="F161" s="302">
        <f>'Ind T6'!S63</f>
        <v>0.23668279380194845</v>
      </c>
      <c r="G161" s="299" t="str">
        <f>CONCATENATE("(",ROUND((F161/$H163)*100,1),")")</f>
        <v>(3.4)</v>
      </c>
      <c r="H161" s="302">
        <f>SUM(B161,D161,F161)</f>
        <v>5.0474122976627438</v>
      </c>
      <c r="I161" s="299" t="str">
        <f>CONCATENATE("(",ROUND((H161/$H163)*100,1),")")</f>
        <v>(73.2)</v>
      </c>
      <c r="K161" s="302">
        <f>B166-B161</f>
        <v>0.31655202709409203</v>
      </c>
      <c r="L161" s="302">
        <f>D166-D161</f>
        <v>1.4004349751052469E-2</v>
      </c>
      <c r="M161" s="302">
        <f>F166-F161</f>
        <v>-1.2063527529373175E-3</v>
      </c>
      <c r="N161" s="302">
        <f>SUM(K161:M161)</f>
        <v>0.32935002409220715</v>
      </c>
    </row>
    <row r="162" spans="1:14" x14ac:dyDescent="0.2">
      <c r="A162" s="282" t="s">
        <v>365</v>
      </c>
      <c r="B162" s="302">
        <f>'Ind T6'!Q62</f>
        <v>1.3718498856594308</v>
      </c>
      <c r="C162" s="299" t="str">
        <f>CONCATENATE("(",ROUND((B162/$H163)*100,1),")")</f>
        <v>(19.9)</v>
      </c>
      <c r="D162" s="302">
        <f>'Ind T6'!R62</f>
        <v>0.45424890042184624</v>
      </c>
      <c r="E162" s="299" t="str">
        <f>CONCATENATE("(",ROUND((D162/$H163)*100,1),")")</f>
        <v>(6.6)</v>
      </c>
      <c r="F162" s="302">
        <f>'Ind T6'!S62</f>
        <v>2.5488916255989778E-2</v>
      </c>
      <c r="G162" s="299" t="str">
        <f>CONCATENATE("(",ROUND((F162/$H163)*100,1),")")</f>
        <v>(0.4)</v>
      </c>
      <c r="H162" s="302">
        <f t="shared" ref="H162" si="131">SUM(B162,D162,F162)</f>
        <v>1.8515877023372667</v>
      </c>
      <c r="I162" s="299" t="str">
        <f>CONCATENATE("(",ROUND((H162/$H163)*100,1),")")</f>
        <v>(26.8)</v>
      </c>
      <c r="K162" s="302">
        <f t="shared" ref="K162:K163" si="132">B167-B162</f>
        <v>0.22794268312971955</v>
      </c>
      <c r="L162" s="302">
        <f t="shared" ref="L162:L163" si="133">D167-D162</f>
        <v>4.866365229557762E-2</v>
      </c>
      <c r="M162" s="302">
        <f t="shared" ref="M162:M163" si="134">F167-F162</f>
        <v>1.0436404824943311E-3</v>
      </c>
      <c r="N162" s="302">
        <f t="shared" ref="N162:N163" si="135">SUM(K162:M162)</f>
        <v>0.2776499759077915</v>
      </c>
    </row>
    <row r="163" spans="1:14" x14ac:dyDescent="0.2">
      <c r="A163" s="282" t="s">
        <v>363</v>
      </c>
      <c r="B163" s="302">
        <f>SUM(B161:B162)</f>
        <v>6.0144739180213058</v>
      </c>
      <c r="C163" s="299" t="str">
        <f>CONCATENATE("(",ROUND((B163/$H163)*100,1),")")</f>
        <v>(87.2)</v>
      </c>
      <c r="D163" s="302">
        <f>SUM(D161:D162)</f>
        <v>0.62235437192076615</v>
      </c>
      <c r="E163" s="299" t="str">
        <f>CONCATENATE("(",ROUND((D163/$H163)*100,1),")")</f>
        <v>(9)</v>
      </c>
      <c r="F163" s="302">
        <f>SUM(F161:F162)</f>
        <v>0.26217171005793821</v>
      </c>
      <c r="G163" s="299" t="str">
        <f>CONCATENATE("(",ROUND((F163/$H163)*100,1),")")</f>
        <v>(3.8)</v>
      </c>
      <c r="H163" s="302">
        <f>SUM(H161:H162)</f>
        <v>6.8990000000000107</v>
      </c>
      <c r="I163" s="299" t="str">
        <f>CONCATENATE("(",ROUND((H163/$H163)*100,1),")")</f>
        <v>(100)</v>
      </c>
      <c r="K163" s="302">
        <f t="shared" si="132"/>
        <v>0.54449471022381246</v>
      </c>
      <c r="L163" s="302">
        <f t="shared" si="133"/>
        <v>6.2668002046630034E-2</v>
      </c>
      <c r="M163" s="302">
        <f t="shared" si="134"/>
        <v>-1.6271227044295511E-4</v>
      </c>
      <c r="N163" s="302">
        <f t="shared" si="135"/>
        <v>0.60699999999999954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4.9591760594559675</v>
      </c>
      <c r="C166" s="299" t="str">
        <f>CONCATENATE("(",ROUND((B166/$H168)*100,1),")")</f>
        <v>(66.1)</v>
      </c>
      <c r="D166" s="302">
        <f>'Ind T6'!W63</f>
        <v>0.18210982124997235</v>
      </c>
      <c r="E166" s="299" t="str">
        <f>CONCATENATE("(",ROUND((D166/$H168)*100,1),")")</f>
        <v>(2.4)</v>
      </c>
      <c r="F166" s="302">
        <f>'Ind T6'!X63</f>
        <v>0.23547644104901114</v>
      </c>
      <c r="G166" s="299" t="str">
        <f>CONCATENATE("(",ROUND((F166/$H168)*100,1),")")</f>
        <v>(3.1)</v>
      </c>
      <c r="H166" s="302">
        <f>SUM(B166,D166,F166)</f>
        <v>5.3767623217549509</v>
      </c>
      <c r="I166" s="299" t="str">
        <f>CONCATENATE("(",ROUND((H166/$H168)*100,1),")")</f>
        <v>(71.6)</v>
      </c>
      <c r="K166" s="302">
        <f>B166-B156</f>
        <v>0.52642134246839323</v>
      </c>
      <c r="L166" s="302">
        <f>D166-D156</f>
        <v>2.3318209069121937E-2</v>
      </c>
      <c r="M166" s="302">
        <f>F166-F156</f>
        <v>2.6227141684291855E-3</v>
      </c>
      <c r="N166" s="302">
        <f>SUM(K166:M166)</f>
        <v>0.55236226570594438</v>
      </c>
    </row>
    <row r="167" spans="1:14" x14ac:dyDescent="0.2">
      <c r="A167" s="282" t="s">
        <v>365</v>
      </c>
      <c r="B167" s="302">
        <f>'Ind T6'!V62</f>
        <v>1.5997925687891503</v>
      </c>
      <c r="C167" s="299" t="str">
        <f>CONCATENATE("(",ROUND((B167/$H168)*100,1),")")</f>
        <v>(21.3)</v>
      </c>
      <c r="D167" s="302">
        <f>'Ind T6'!W62</f>
        <v>0.50291255271742386</v>
      </c>
      <c r="E167" s="299" t="str">
        <f>CONCATENATE("(",ROUND((D167/$H168)*100,1),")")</f>
        <v>(6.7)</v>
      </c>
      <c r="F167" s="302">
        <f>'Ind T6'!X62</f>
        <v>2.6532556738484109E-2</v>
      </c>
      <c r="G167" s="299" t="str">
        <f>CONCATENATE("(",ROUND((F167/$H168)*100,1),")")</f>
        <v>(0.4)</v>
      </c>
      <c r="H167" s="302">
        <f t="shared" ref="H167" si="136">SUM(B167,D167,F167)</f>
        <v>2.1292376782450582</v>
      </c>
      <c r="I167" s="299" t="str">
        <f>CONCATENATE("(",ROUND((H167/$H168)*100,1),")")</f>
        <v>(28.4)</v>
      </c>
      <c r="K167" s="302">
        <f t="shared" ref="K167:K168" si="137">B167-B157</f>
        <v>0.34805139562028509</v>
      </c>
      <c r="L167" s="302">
        <f t="shared" ref="L167:L168" si="138">D167-D157</f>
        <v>7.7131588772458681E-2</v>
      </c>
      <c r="M167" s="302">
        <f t="shared" ref="M167:M168" si="139">F167-F157</f>
        <v>2.4547499013138942E-3</v>
      </c>
      <c r="N167" s="302">
        <f t="shared" ref="N167:N168" si="140">SUM(K167:M167)</f>
        <v>0.42763773429405766</v>
      </c>
    </row>
    <row r="168" spans="1:14" x14ac:dyDescent="0.2">
      <c r="A168" s="282" t="s">
        <v>363</v>
      </c>
      <c r="B168" s="302">
        <f>SUM(B166:B167)</f>
        <v>6.5589686282451183</v>
      </c>
      <c r="C168" s="299" t="str">
        <f>CONCATENATE("(",ROUND((B168/$H168)*100,1),")")</f>
        <v>(87.4)</v>
      </c>
      <c r="D168" s="302">
        <f>SUM(D166:D167)</f>
        <v>0.68502237396739618</v>
      </c>
      <c r="E168" s="299" t="str">
        <f>CONCATENATE("(",ROUND((D168/$H168)*100,1),")")</f>
        <v>(9.1)</v>
      </c>
      <c r="F168" s="302">
        <f>SUM(F166:F167)</f>
        <v>0.26200899778749526</v>
      </c>
      <c r="G168" s="299" t="str">
        <f>CONCATENATE("(",ROUND((F168/$H168)*100,1),")")</f>
        <v>(3.5)</v>
      </c>
      <c r="H168" s="302">
        <f>SUM(H166:H167)</f>
        <v>7.5060000000000091</v>
      </c>
      <c r="I168" s="299" t="str">
        <f>CONCATENATE("(",ROUND((H168/$H168)*100,1),")")</f>
        <v>(100)</v>
      </c>
      <c r="K168" s="302">
        <f t="shared" si="137"/>
        <v>0.87447273808867898</v>
      </c>
      <c r="L168" s="302">
        <f t="shared" si="138"/>
        <v>0.10044979784158059</v>
      </c>
      <c r="M168" s="302">
        <f t="shared" si="139"/>
        <v>5.0774640697430762E-3</v>
      </c>
      <c r="N168" s="302">
        <f t="shared" si="140"/>
        <v>0.98000000000000265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42.064378057160603</v>
      </c>
      <c r="C177" s="299" t="str">
        <f>CONCATENATE("(",ROUND((B177/$H179)*100,1),")")</f>
        <v>(45.3)</v>
      </c>
      <c r="D177" s="302">
        <f>'Ind T6'!M72</f>
        <v>3.2828347926812511</v>
      </c>
      <c r="E177" s="299" t="str">
        <f>CONCATENATE("(",ROUND((D177/$H179)*100,1),")")</f>
        <v>(3.5)</v>
      </c>
      <c r="F177" s="302">
        <f>'Ind T6'!N72</f>
        <v>33.343329046318622</v>
      </c>
      <c r="G177" s="299" t="str">
        <f>CONCATENATE("(",ROUND((F177/$H179)*100,1),")")</f>
        <v>(35.9)</v>
      </c>
      <c r="H177" s="302">
        <f>SUM(B177,D177,F177)</f>
        <v>78.690541896160482</v>
      </c>
      <c r="I177" s="299" t="str">
        <f>CONCATENATE("(",ROUND((H177/$H179)*100,1),")")</f>
        <v>(84.7)</v>
      </c>
      <c r="K177" s="302">
        <f>B182-B177</f>
        <v>4.3060822590204992</v>
      </c>
      <c r="L177" s="302">
        <f>D182-D177</f>
        <v>0.44883412899908359</v>
      </c>
      <c r="M177" s="302">
        <f>F182-F177</f>
        <v>4.2557247407768983</v>
      </c>
      <c r="N177" s="302">
        <f>SUM(K177:M177)</f>
        <v>9.0106411287964807</v>
      </c>
    </row>
    <row r="178" spans="1:14" x14ac:dyDescent="0.2">
      <c r="A178" s="282" t="s">
        <v>365</v>
      </c>
      <c r="B178" s="302">
        <f>'Ind T6'!L71</f>
        <v>7.3829813104449373</v>
      </c>
      <c r="C178" s="299" t="str">
        <f>CONCATENATE("(",ROUND((B178/$H179)*100,1),")")</f>
        <v>(7.9)</v>
      </c>
      <c r="D178" s="302">
        <f>'Ind T6'!M71</f>
        <v>5.2513806973944623</v>
      </c>
      <c r="E178" s="299" t="str">
        <f>CONCATENATE("(",ROUND((D178/$H179)*100,1),")")</f>
        <v>(5.7)</v>
      </c>
      <c r="F178" s="302">
        <f>'Ind T6'!N71</f>
        <v>1.5530960960001194</v>
      </c>
      <c r="G178" s="299" t="str">
        <f>CONCATENATE("(",ROUND((F178/$H179)*100,1),")")</f>
        <v>(1.7)</v>
      </c>
      <c r="H178" s="302">
        <f t="shared" ref="H178" si="141">SUM(B178,D178,F178)</f>
        <v>14.18745810383952</v>
      </c>
      <c r="I178" s="299" t="str">
        <f>CONCATENATE("(",ROUND((H178/$H179)*100,1),")")</f>
        <v>(15.3)</v>
      </c>
      <c r="K178" s="302">
        <f t="shared" ref="K178:K179" si="142">B183-B178</f>
        <v>0.89541875983927977</v>
      </c>
      <c r="L178" s="302">
        <f t="shared" ref="L178:L179" si="143">D183-D178</f>
        <v>0.67583816086582349</v>
      </c>
      <c r="M178" s="302">
        <f t="shared" ref="M178:M179" si="144">F183-F178</f>
        <v>0.19610195049802948</v>
      </c>
      <c r="N178" s="302">
        <f t="shared" ref="N178:N179" si="145">SUM(K178:M178)</f>
        <v>1.7673588712031327</v>
      </c>
    </row>
    <row r="179" spans="1:14" x14ac:dyDescent="0.2">
      <c r="A179" s="282" t="s">
        <v>363</v>
      </c>
      <c r="B179" s="302">
        <f>SUM(B177:B178)</f>
        <v>49.447359367605543</v>
      </c>
      <c r="C179" s="299" t="str">
        <f>CONCATENATE("(",ROUND((B179/$H179)*100,1),")")</f>
        <v>(53.2)</v>
      </c>
      <c r="D179" s="302">
        <f>SUM(D177:D178)</f>
        <v>8.534215490075713</v>
      </c>
      <c r="E179" s="299" t="str">
        <f>CONCATENATE("(",ROUND((D179/$H179)*100,1),")")</f>
        <v>(9.2)</v>
      </c>
      <c r="F179" s="302">
        <f>SUM(F177:F178)</f>
        <v>34.896425142318741</v>
      </c>
      <c r="G179" s="299" t="str">
        <f>CONCATENATE("(",ROUND((F179/$H179)*100,1),")")</f>
        <v>(37.6)</v>
      </c>
      <c r="H179" s="302">
        <f>SUM(H177:H178)</f>
        <v>92.878</v>
      </c>
      <c r="I179" s="299" t="str">
        <f>CONCATENATE("(",ROUND((H179/$H179)*100,1),")")</f>
        <v>(100)</v>
      </c>
      <c r="K179" s="302">
        <f t="shared" si="142"/>
        <v>5.2015010188597728</v>
      </c>
      <c r="L179" s="302">
        <f t="shared" si="143"/>
        <v>1.1246722898649075</v>
      </c>
      <c r="M179" s="302">
        <f t="shared" si="144"/>
        <v>4.4518266912749311</v>
      </c>
      <c r="N179" s="302">
        <f t="shared" si="145"/>
        <v>10.777999999999611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46.370460316181102</v>
      </c>
      <c r="C182" s="299" t="str">
        <f>CONCATENATE("(",ROUND((B182/$H184)*100,1),")")</f>
        <v>(44.7)</v>
      </c>
      <c r="D182" s="302">
        <f>'Ind T6'!R72</f>
        <v>3.7316689216803347</v>
      </c>
      <c r="E182" s="299" t="str">
        <f>CONCATENATE("(",ROUND((D182/$H184)*100,1),")")</f>
        <v>(3.6)</v>
      </c>
      <c r="F182" s="302">
        <f>'Ind T6'!S72</f>
        <v>37.599053787095521</v>
      </c>
      <c r="G182" s="299" t="str">
        <f>CONCATENATE("(",ROUND((F182/$H184)*100,1),")")</f>
        <v>(36.3)</v>
      </c>
      <c r="H182" s="302">
        <f>SUM(B182,D182,F182)</f>
        <v>87.701183024956947</v>
      </c>
      <c r="I182" s="299" t="str">
        <f>CONCATENATE("(",ROUND((H182/$H184)*100,1),")")</f>
        <v>(84.6)</v>
      </c>
      <c r="K182" s="302">
        <f>B187-B182</f>
        <v>4.7026789628160088</v>
      </c>
      <c r="L182" s="302">
        <f>D187-D182</f>
        <v>0.66703282016211674</v>
      </c>
      <c r="M182" s="302">
        <f>F187-F182</f>
        <v>6.1090669170000496</v>
      </c>
      <c r="N182" s="302">
        <f>SUM(K182:M182)</f>
        <v>11.478778699978175</v>
      </c>
    </row>
    <row r="183" spans="1:14" x14ac:dyDescent="0.2">
      <c r="A183" s="282" t="s">
        <v>365</v>
      </c>
      <c r="B183" s="302">
        <f>'Ind T6'!Q71</f>
        <v>8.2784000702842171</v>
      </c>
      <c r="C183" s="299" t="str">
        <f>CONCATENATE("(",ROUND((B183/$H184)*100,1),")")</f>
        <v>(8)</v>
      </c>
      <c r="D183" s="302">
        <f>'Ind T6'!R71</f>
        <v>5.9272188582602858</v>
      </c>
      <c r="E183" s="299" t="str">
        <f>CONCATENATE("(",ROUND((D183/$H184)*100,1),")")</f>
        <v>(5.7)</v>
      </c>
      <c r="F183" s="302">
        <f>'Ind T6'!S71</f>
        <v>1.7491980464981489</v>
      </c>
      <c r="G183" s="299" t="str">
        <f>CONCATENATE("(",ROUND((F183/$H184)*100,1),")")</f>
        <v>(1.7)</v>
      </c>
      <c r="H183" s="302">
        <f t="shared" ref="H183" si="146">SUM(B183,D183,F183)</f>
        <v>15.954816975042652</v>
      </c>
      <c r="I183" s="299" t="str">
        <f>CONCATENATE("(",ROUND((H183/$H184)*100,1),")")</f>
        <v>(15.4)</v>
      </c>
      <c r="K183" s="302">
        <f t="shared" ref="K183:K184" si="147">B188-B183</f>
        <v>1.2659460194982604</v>
      </c>
      <c r="L183" s="302">
        <f t="shared" ref="L183:L184" si="148">D188-D183</f>
        <v>0.98262597679340846</v>
      </c>
      <c r="M183" s="302">
        <f t="shared" ref="M183:M184" si="149">F188-F183</f>
        <v>0.3246493037304472</v>
      </c>
      <c r="N183" s="302">
        <f t="shared" ref="N183:N184" si="150">SUM(K183:M183)</f>
        <v>2.5732213000221158</v>
      </c>
    </row>
    <row r="184" spans="1:14" x14ac:dyDescent="0.2">
      <c r="A184" s="282" t="s">
        <v>363</v>
      </c>
      <c r="B184" s="302">
        <f>SUM(B182:B183)</f>
        <v>54.648860386465316</v>
      </c>
      <c r="C184" s="299" t="str">
        <f>CONCATENATE("(",ROUND((B184/$H184)*100,1),")")</f>
        <v>(52.7)</v>
      </c>
      <c r="D184" s="302">
        <f>SUM(D182:D183)</f>
        <v>9.6588877799406205</v>
      </c>
      <c r="E184" s="299" t="str">
        <f>CONCATENATE("(",ROUND((D184/$H184)*100,1),")")</f>
        <v>(9.3)</v>
      </c>
      <c r="F184" s="302">
        <f>SUM(F182:F183)</f>
        <v>39.348251833593672</v>
      </c>
      <c r="G184" s="299" t="str">
        <f>CONCATENATE("(",ROUND((F184/$H184)*100,1),")")</f>
        <v>(38)</v>
      </c>
      <c r="H184" s="302">
        <f>SUM(H182:H183)</f>
        <v>103.65599999999959</v>
      </c>
      <c r="I184" s="299" t="str">
        <f>CONCATENATE("(",ROUND((H184/$H184)*100,1),")")</f>
        <v>(100)</v>
      </c>
      <c r="K184" s="302">
        <f t="shared" si="147"/>
        <v>5.9686249823142745</v>
      </c>
      <c r="L184" s="302">
        <f t="shared" si="148"/>
        <v>1.6496587969555243</v>
      </c>
      <c r="M184" s="302">
        <f t="shared" si="149"/>
        <v>6.4337162207304956</v>
      </c>
      <c r="N184" s="302">
        <f t="shared" si="150"/>
        <v>14.052000000000294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51.073139278997111</v>
      </c>
      <c r="C187" s="299" t="str">
        <f>CONCATENATE("(",ROUND((B187/$H189)*100,1),")")</f>
        <v>(43.4)</v>
      </c>
      <c r="D187" s="302">
        <f>'Ind T6'!W72</f>
        <v>4.3987017418424514</v>
      </c>
      <c r="E187" s="299" t="str">
        <f>CONCATENATE("(",ROUND((D187/$H189)*100,1),")")</f>
        <v>(3.7)</v>
      </c>
      <c r="F187" s="302">
        <f>'Ind T6'!X72</f>
        <v>43.70812070409557</v>
      </c>
      <c r="G187" s="299" t="str">
        <f>CONCATENATE("(",ROUND((F187/$H189)*100,1),")")</f>
        <v>(37.1)</v>
      </c>
      <c r="H187" s="302">
        <f>SUM(B187,D187,F187)</f>
        <v>99.17996172493514</v>
      </c>
      <c r="I187" s="299" t="str">
        <f>CONCATENATE("(",ROUND((H187/$H189)*100,1),")")</f>
        <v>(84.3)</v>
      </c>
      <c r="K187" s="302">
        <f>B187-B177</f>
        <v>9.0087612218365081</v>
      </c>
      <c r="L187" s="302">
        <f>D187-D177</f>
        <v>1.1158669491612003</v>
      </c>
      <c r="M187" s="302">
        <f>F187-F177</f>
        <v>10.364791657776948</v>
      </c>
      <c r="N187" s="302">
        <f>SUM(K187:M187)</f>
        <v>20.489419828774658</v>
      </c>
    </row>
    <row r="188" spans="1:14" x14ac:dyDescent="0.2">
      <c r="A188" s="282" t="s">
        <v>365</v>
      </c>
      <c r="B188" s="302">
        <f>'Ind T6'!V71</f>
        <v>9.5443460897824774</v>
      </c>
      <c r="C188" s="299" t="str">
        <f>CONCATENATE("(",ROUND((B188/$H189)*100,1),")")</f>
        <v>(8.1)</v>
      </c>
      <c r="D188" s="302">
        <f>'Ind T6'!W71</f>
        <v>6.9098448350536943</v>
      </c>
      <c r="E188" s="299" t="str">
        <f>CONCATENATE("(",ROUND((D188/$H189)*100,1),")")</f>
        <v>(5.9)</v>
      </c>
      <c r="F188" s="302">
        <f>'Ind T6'!X71</f>
        <v>2.0738473502285961</v>
      </c>
      <c r="G188" s="299" t="str">
        <f>CONCATENATE("(",ROUND((F188/$H189)*100,1),")")</f>
        <v>(1.8)</v>
      </c>
      <c r="H188" s="302">
        <f t="shared" ref="H188" si="151">SUM(B188,D188,F188)</f>
        <v>18.52803827506477</v>
      </c>
      <c r="I188" s="299" t="str">
        <f>CONCATENATE("(",ROUND((H188/$H189)*100,1),")")</f>
        <v>(15.7)</v>
      </c>
      <c r="K188" s="302">
        <f t="shared" ref="K188:K189" si="152">B188-B178</f>
        <v>2.1613647793375401</v>
      </c>
      <c r="L188" s="302">
        <f t="shared" ref="L188:L189" si="153">D188-D178</f>
        <v>1.658464137659232</v>
      </c>
      <c r="M188" s="302">
        <f t="shared" ref="M188:M189" si="154">F188-F178</f>
        <v>0.52075125422847668</v>
      </c>
      <c r="N188" s="302">
        <f t="shared" ref="N188:N189" si="155">SUM(K188:M188)</f>
        <v>4.3405801712252483</v>
      </c>
    </row>
    <row r="189" spans="1:14" x14ac:dyDescent="0.2">
      <c r="A189" s="282" t="s">
        <v>363</v>
      </c>
      <c r="B189" s="302">
        <f>SUM(B187:B188)</f>
        <v>60.61748536877959</v>
      </c>
      <c r="C189" s="299" t="str">
        <f>CONCATENATE("(",ROUND((B189/$H189)*100,1),")")</f>
        <v>(51.5)</v>
      </c>
      <c r="D189" s="302">
        <f>SUM(D187:D188)</f>
        <v>11.308546576896145</v>
      </c>
      <c r="E189" s="299" t="str">
        <f>CONCATENATE("(",ROUND((D189/$H189)*100,1),")")</f>
        <v>(9.6)</v>
      </c>
      <c r="F189" s="302">
        <f>SUM(F187:F188)</f>
        <v>45.781968054324167</v>
      </c>
      <c r="G189" s="299" t="str">
        <f>CONCATENATE("(",ROUND((F189/$H189)*100,1),")")</f>
        <v>(38.9)</v>
      </c>
      <c r="H189" s="302">
        <f>SUM(H187:H188)</f>
        <v>117.70799999999991</v>
      </c>
      <c r="I189" s="299" t="str">
        <f>CONCATENATE("(",ROUND((H189/$H189)*100,1),")")</f>
        <v>(100)</v>
      </c>
      <c r="K189" s="302">
        <f t="shared" si="152"/>
        <v>11.170126001174047</v>
      </c>
      <c r="L189" s="302">
        <f t="shared" si="153"/>
        <v>2.7743310868204318</v>
      </c>
      <c r="M189" s="302">
        <f t="shared" si="154"/>
        <v>10.885542912005427</v>
      </c>
      <c r="N189" s="302">
        <f t="shared" si="155"/>
        <v>24.829999999999906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49.868705681256472</v>
      </c>
      <c r="C198" s="299" t="str">
        <f>CONCATENATE("(",ROUND((B198/$H200)*100,1),")")</f>
        <v>(37.7)</v>
      </c>
      <c r="D198" s="302">
        <f>'Ind T6'!M81</f>
        <v>16.143379840787059</v>
      </c>
      <c r="E198" s="299" t="str">
        <f>CONCATENATE("(",ROUND((D198/$H200)*100,1),")")</f>
        <v>(12.2)</v>
      </c>
      <c r="F198" s="302">
        <f>'Ind T6'!N81</f>
        <v>4.6600689103950472</v>
      </c>
      <c r="G198" s="299" t="str">
        <f>CONCATENATE("(",ROUND((F198/$H200)*100,1),")")</f>
        <v>(3.5)</v>
      </c>
      <c r="H198" s="302">
        <f>SUM(B198,D198,F198)</f>
        <v>70.672154432438589</v>
      </c>
      <c r="I198" s="299" t="str">
        <f>CONCATENATE("(",ROUND((H198/$H200)*100,1),")")</f>
        <v>(53.4)</v>
      </c>
      <c r="K198" s="302">
        <f>B203-B198</f>
        <v>1.6098803491183489</v>
      </c>
      <c r="L198" s="302">
        <f>D203-D198</f>
        <v>0.1781122799764141</v>
      </c>
      <c r="M198" s="302">
        <f>F203-F198</f>
        <v>0.14740755263734062</v>
      </c>
      <c r="N198" s="302">
        <f>SUM(K198:M198)</f>
        <v>1.9354001817321036</v>
      </c>
    </row>
    <row r="199" spans="1:14" x14ac:dyDescent="0.2">
      <c r="A199" s="282" t="s">
        <v>365</v>
      </c>
      <c r="B199" s="302">
        <f>'Ind T6'!L80</f>
        <v>24.740031524940374</v>
      </c>
      <c r="C199" s="299" t="str">
        <f>CONCATENATE("(",ROUND((B199/$H200)*100,1),")")</f>
        <v>(18.7)</v>
      </c>
      <c r="D199" s="302">
        <f>'Ind T6'!M80</f>
        <v>33.183691951924558</v>
      </c>
      <c r="E199" s="299" t="str">
        <f>CONCATENATE("(",ROUND((D199/$H200)*100,1),")")</f>
        <v>(25.1)</v>
      </c>
      <c r="F199" s="302">
        <f>'Ind T6'!N80</f>
        <v>3.6331220906966291</v>
      </c>
      <c r="G199" s="299" t="str">
        <f>CONCATENATE("(",ROUND((F199/$H200)*100,1),")")</f>
        <v>(2.7)</v>
      </c>
      <c r="H199" s="302">
        <f t="shared" ref="H199" si="156">SUM(B199,D199,F199)</f>
        <v>61.556845567561567</v>
      </c>
      <c r="I199" s="299" t="str">
        <f>CONCATENATE("(",ROUND((H199/$H200)*100,1),")")</f>
        <v>(46.6)</v>
      </c>
      <c r="K199" s="302">
        <f t="shared" ref="K199:K200" si="157">B204-B199</f>
        <v>1.3118401388607417</v>
      </c>
      <c r="L199" s="302">
        <f t="shared" ref="L199:L200" si="158">D204-D199</f>
        <v>-0.99146128554021828</v>
      </c>
      <c r="M199" s="302">
        <f t="shared" ref="M199:M200" si="159">F204-F199</f>
        <v>0.14422096494742664</v>
      </c>
      <c r="N199" s="302">
        <f t="shared" ref="N199:N200" si="160">SUM(K199:M199)</f>
        <v>0.46459981826795005</v>
      </c>
    </row>
    <row r="200" spans="1:14" x14ac:dyDescent="0.2">
      <c r="A200" s="282" t="s">
        <v>363</v>
      </c>
      <c r="B200" s="302">
        <f>SUM(B198:B199)</f>
        <v>74.608737206196849</v>
      </c>
      <c r="C200" s="299" t="str">
        <f>CONCATENATE("(",ROUND((B200/$H200)*100,1),")")</f>
        <v>(56.4)</v>
      </c>
      <c r="D200" s="302">
        <f>SUM(D198:D199)</f>
        <v>49.327071792711621</v>
      </c>
      <c r="E200" s="299" t="str">
        <f>CONCATENATE("(",ROUND((D200/$H200)*100,1),")")</f>
        <v>(37.3)</v>
      </c>
      <c r="F200" s="302">
        <f>SUM(F198:F199)</f>
        <v>8.2931910010916763</v>
      </c>
      <c r="G200" s="299" t="str">
        <f>CONCATENATE("(",ROUND((F200/$H200)*100,1),")")</f>
        <v>(6.3)</v>
      </c>
      <c r="H200" s="302">
        <f>SUM(H198:H199)</f>
        <v>132.22900000000016</v>
      </c>
      <c r="I200" s="299" t="str">
        <f>CONCATENATE("(",ROUND((H200/$H200)*100,1),")")</f>
        <v>(100)</v>
      </c>
      <c r="K200" s="302">
        <f t="shared" si="157"/>
        <v>2.921720487979087</v>
      </c>
      <c r="L200" s="302">
        <f t="shared" si="158"/>
        <v>-0.81334900556380774</v>
      </c>
      <c r="M200" s="302">
        <f t="shared" si="159"/>
        <v>0.29162851758476727</v>
      </c>
      <c r="N200" s="302">
        <f t="shared" si="160"/>
        <v>2.4000000000000465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51.478586030374821</v>
      </c>
      <c r="C203" s="299" t="str">
        <f>CONCATENATE("(",ROUND((B203/$H205)*100,1),")")</f>
        <v>(38.2)</v>
      </c>
      <c r="D203" s="302">
        <f>'Ind T6'!R81</f>
        <v>16.321492120763473</v>
      </c>
      <c r="E203" s="299" t="str">
        <f>CONCATENATE("(",ROUND((D203/$H205)*100,1),")")</f>
        <v>(12.1)</v>
      </c>
      <c r="F203" s="302">
        <f>'Ind T6'!S81</f>
        <v>4.8074764630323878</v>
      </c>
      <c r="G203" s="299" t="str">
        <f>CONCATENATE("(",ROUND((F203/$H205)*100,1),")")</f>
        <v>(3.6)</v>
      </c>
      <c r="H203" s="302">
        <f>SUM(B203,D203,F203)</f>
        <v>72.607554614170681</v>
      </c>
      <c r="I203" s="299" t="str">
        <f>CONCATENATE("(",ROUND((H203/$H205)*100,1),")")</f>
        <v>(53.9)</v>
      </c>
      <c r="K203" s="302">
        <f>B208-B203</f>
        <v>1.7643474606673593</v>
      </c>
      <c r="L203" s="302">
        <f>D208-D203</f>
        <v>0.21804767651419255</v>
      </c>
      <c r="M203" s="302">
        <f>F208-F203</f>
        <v>0.18098723793787297</v>
      </c>
      <c r="N203" s="302">
        <f>SUM(K203:M203)</f>
        <v>2.1633823751194248</v>
      </c>
    </row>
    <row r="204" spans="1:14" x14ac:dyDescent="0.2">
      <c r="A204" s="282" t="s">
        <v>365</v>
      </c>
      <c r="B204" s="302">
        <f>'Ind T6'!Q80</f>
        <v>26.051871663801116</v>
      </c>
      <c r="C204" s="299" t="str">
        <f>CONCATENATE("(",ROUND((B204/$H205)*100,1),")")</f>
        <v>(19.4)</v>
      </c>
      <c r="D204" s="302">
        <f>'Ind T6'!R80</f>
        <v>32.19223066638434</v>
      </c>
      <c r="E204" s="299" t="str">
        <f>CONCATENATE("(",ROUND((D204/$H205)*100,1),")")</f>
        <v>(23.9)</v>
      </c>
      <c r="F204" s="302">
        <f>'Ind T6'!S80</f>
        <v>3.7773430556440557</v>
      </c>
      <c r="G204" s="299" t="str">
        <f>CONCATENATE("(",ROUND((F204/$H205)*100,1),")")</f>
        <v>(2.8)</v>
      </c>
      <c r="H204" s="302">
        <f t="shared" ref="H204" si="161">SUM(B204,D204,F204)</f>
        <v>62.021445385829509</v>
      </c>
      <c r="I204" s="299" t="str">
        <f>CONCATENATE("(",ROUND((H204/$H205)*100,1),")")</f>
        <v>(46.1)</v>
      </c>
      <c r="K204" s="302">
        <f t="shared" ref="K204:K205" si="162">B209-B204</f>
        <v>2.2388908175763298</v>
      </c>
      <c r="L204" s="302">
        <f t="shared" ref="L204:L205" si="163">D209-D204</f>
        <v>-2.1654569192619135</v>
      </c>
      <c r="M204" s="302">
        <f t="shared" ref="M204:M205" si="164">F209-F204</f>
        <v>0.26218372656584599</v>
      </c>
      <c r="N204" s="302">
        <f t="shared" ref="N204:N205" si="165">SUM(K204:M204)</f>
        <v>0.33561762488026226</v>
      </c>
    </row>
    <row r="205" spans="1:14" x14ac:dyDescent="0.2">
      <c r="A205" s="282" t="s">
        <v>363</v>
      </c>
      <c r="B205" s="302">
        <f>SUM(B203:B204)</f>
        <v>77.530457694175936</v>
      </c>
      <c r="C205" s="299" t="str">
        <f>CONCATENATE("(",ROUND((B205/$H205)*100,1),")")</f>
        <v>(57.6)</v>
      </c>
      <c r="D205" s="302">
        <f>SUM(D203:D204)</f>
        <v>48.513722787147813</v>
      </c>
      <c r="E205" s="299" t="str">
        <f>CONCATENATE("(",ROUND((D205/$H205)*100,1),")")</f>
        <v>(36)</v>
      </c>
      <c r="F205" s="302">
        <f>SUM(F203:F204)</f>
        <v>8.5848195186764436</v>
      </c>
      <c r="G205" s="299" t="str">
        <f>CONCATENATE("(",ROUND((F205/$H205)*100,1),")")</f>
        <v>(6.4)</v>
      </c>
      <c r="H205" s="302">
        <f>SUM(H203:H204)</f>
        <v>134.62900000000019</v>
      </c>
      <c r="I205" s="299" t="str">
        <f>CONCATENATE("(",ROUND((H205/$H205)*100,1),")")</f>
        <v>(100)</v>
      </c>
      <c r="K205" s="302">
        <f t="shared" si="162"/>
        <v>4.0032382782436855</v>
      </c>
      <c r="L205" s="302">
        <f t="shared" si="163"/>
        <v>-1.9474092427477245</v>
      </c>
      <c r="M205" s="302">
        <f t="shared" si="164"/>
        <v>0.44317096450371807</v>
      </c>
      <c r="N205" s="302">
        <f t="shared" si="165"/>
        <v>2.498999999999679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53.24293349104218</v>
      </c>
      <c r="C208" s="299" t="str">
        <f>CONCATENATE("(",ROUND((B208/$H210)*100,1),")")</f>
        <v>(38.8)</v>
      </c>
      <c r="D208" s="302">
        <f>'Ind T6'!W81</f>
        <v>16.539539797277666</v>
      </c>
      <c r="E208" s="299" t="str">
        <f>CONCATENATE("(",ROUND((D208/$H210)*100,1),")")</f>
        <v>(12.1)</v>
      </c>
      <c r="F208" s="302">
        <f>'Ind T6'!X81</f>
        <v>4.9884637009702608</v>
      </c>
      <c r="G208" s="299" t="str">
        <f>CONCATENATE("(",ROUND((F208/$H210)*100,1),")")</f>
        <v>(3.6)</v>
      </c>
      <c r="H208" s="302">
        <f>SUM(B208,D208,F208)</f>
        <v>74.770936989290107</v>
      </c>
      <c r="I208" s="299" t="str">
        <f>CONCATENATE("(",ROUND((H208/$H210)*100,1),")")</f>
        <v>(54.5)</v>
      </c>
      <c r="K208" s="302">
        <f>B208-B198</f>
        <v>3.3742278097857081</v>
      </c>
      <c r="L208" s="302">
        <f>D208-D198</f>
        <v>0.39615995649060665</v>
      </c>
      <c r="M208" s="302">
        <f>F208-F198</f>
        <v>0.32839479057521359</v>
      </c>
      <c r="N208" s="302">
        <f>SUM(K208:M208)</f>
        <v>4.0987825568515284</v>
      </c>
    </row>
    <row r="209" spans="1:14" x14ac:dyDescent="0.2">
      <c r="A209" s="282" t="s">
        <v>365</v>
      </c>
      <c r="B209" s="302">
        <f>'Ind T6'!V80</f>
        <v>28.290762481377445</v>
      </c>
      <c r="C209" s="299" t="str">
        <f>CONCATENATE("(",ROUND((B209/$H210)*100,1),")")</f>
        <v>(20.6)</v>
      </c>
      <c r="D209" s="302">
        <f>'Ind T6'!W80</f>
        <v>30.026773747122427</v>
      </c>
      <c r="E209" s="299" t="str">
        <f>CONCATENATE("(",ROUND((D209/$H210)*100,1),")")</f>
        <v>(21.9)</v>
      </c>
      <c r="F209" s="302">
        <f>'Ind T6'!X80</f>
        <v>4.0395267822099017</v>
      </c>
      <c r="G209" s="299" t="str">
        <f>CONCATENATE("(",ROUND((F209/$H210)*100,1),")")</f>
        <v>(2.9)</v>
      </c>
      <c r="H209" s="302">
        <f t="shared" ref="H209" si="166">SUM(B209,D209,F209)</f>
        <v>62.35706301070978</v>
      </c>
      <c r="I209" s="299" t="str">
        <f>CONCATENATE("(",ROUND((H209/$H210)*100,1),")")</f>
        <v>(45.5)</v>
      </c>
      <c r="K209" s="302">
        <f t="shared" ref="K209:K210" si="167">B209-B199</f>
        <v>3.5507309564370715</v>
      </c>
      <c r="L209" s="302">
        <f t="shared" ref="L209:L210" si="168">D209-D199</f>
        <v>-3.1569182048021318</v>
      </c>
      <c r="M209" s="302">
        <f t="shared" ref="M209:M210" si="169">F209-F199</f>
        <v>0.40640469151327263</v>
      </c>
      <c r="N209" s="302">
        <f t="shared" ref="N209:N210" si="170">SUM(K209:M209)</f>
        <v>0.8002174431482123</v>
      </c>
    </row>
    <row r="210" spans="1:14" x14ac:dyDescent="0.2">
      <c r="A210" s="282" t="s">
        <v>363</v>
      </c>
      <c r="B210" s="302">
        <f>SUM(B208:B209)</f>
        <v>81.533695972419622</v>
      </c>
      <c r="C210" s="299" t="str">
        <f>CONCATENATE("(",ROUND((B210/$H210)*100,1),")")</f>
        <v>(59.5)</v>
      </c>
      <c r="D210" s="302">
        <f>SUM(D208:D209)</f>
        <v>46.566313544400089</v>
      </c>
      <c r="E210" s="299" t="str">
        <f>CONCATENATE("(",ROUND((D210/$H210)*100,1),")")</f>
        <v>(34)</v>
      </c>
      <c r="F210" s="302">
        <f>SUM(F208:F209)</f>
        <v>9.0279904831801616</v>
      </c>
      <c r="G210" s="299" t="str">
        <f>CONCATENATE("(",ROUND((F210/$H210)*100,1),")")</f>
        <v>(6.6)</v>
      </c>
      <c r="H210" s="302">
        <f>SUM(H208:H209)</f>
        <v>137.12799999999987</v>
      </c>
      <c r="I210" s="299" t="str">
        <f>CONCATENATE("(",ROUND((H210/$H210)*100,1),")")</f>
        <v>(100)</v>
      </c>
      <c r="K210" s="302">
        <f t="shared" si="167"/>
        <v>6.9249587662227725</v>
      </c>
      <c r="L210" s="302">
        <f t="shared" si="168"/>
        <v>-2.7607582483115323</v>
      </c>
      <c r="M210" s="302">
        <f t="shared" si="169"/>
        <v>0.73479948208848533</v>
      </c>
      <c r="N210" s="302">
        <f t="shared" si="170"/>
        <v>4.8989999999997256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26.935856891581899</v>
      </c>
      <c r="C219" s="299" t="str">
        <f>CONCATENATE("(",ROUND((B219/$H221)*100,1),")")</f>
        <v>(52.4)</v>
      </c>
      <c r="D219" s="302">
        <f>'Ind T6'!M90</f>
        <v>3.7799387125641153</v>
      </c>
      <c r="E219" s="299" t="str">
        <f>CONCATENATE("(",ROUND((D219/$H221)*100,1),")")</f>
        <v>(7.4)</v>
      </c>
      <c r="F219" s="302">
        <f>'Ind T6'!N90</f>
        <v>8.6483981998978354</v>
      </c>
      <c r="G219" s="299" t="str">
        <f>CONCATENATE("(",ROUND((F219/$H221)*100,1),")")</f>
        <v>(16.8)</v>
      </c>
      <c r="H219" s="302">
        <f>SUM(B219,D219,F219)</f>
        <v>39.36419380404385</v>
      </c>
      <c r="I219" s="299" t="str">
        <f>CONCATENATE("(",ROUND((H219/$H221)*100,1),")")</f>
        <v>(76.6)</v>
      </c>
      <c r="K219" s="302">
        <f>B224-B219</f>
        <v>1.877919385913934</v>
      </c>
      <c r="L219" s="302">
        <f>D224-D219</f>
        <v>0.30042252194205021</v>
      </c>
      <c r="M219" s="302">
        <f>F224-F219</f>
        <v>0.91239938583592206</v>
      </c>
      <c r="N219" s="302">
        <f>SUM(K219:M219)</f>
        <v>3.0907412936919063</v>
      </c>
    </row>
    <row r="220" spans="1:14" x14ac:dyDescent="0.2">
      <c r="A220" s="282" t="s">
        <v>365</v>
      </c>
      <c r="B220" s="302">
        <f>'Ind T6'!L89</f>
        <v>7.0207267368785109</v>
      </c>
      <c r="C220" s="299" t="str">
        <f>CONCATENATE("(",ROUND((B220/$H221)*100,1),")")</f>
        <v>(13.7)</v>
      </c>
      <c r="D220" s="302">
        <f>'Ind T6'!M89</f>
        <v>3.6102347624306397</v>
      </c>
      <c r="E220" s="299" t="str">
        <f>CONCATENATE("(",ROUND((D220/$H221)*100,1),")")</f>
        <v>(7)</v>
      </c>
      <c r="F220" s="302">
        <f>'Ind T6'!N89</f>
        <v>1.4028446966470736</v>
      </c>
      <c r="G220" s="299" t="str">
        <f>CONCATENATE("(",ROUND((F220/$H221)*100,1),")")</f>
        <v>(2.7)</v>
      </c>
      <c r="H220" s="302">
        <f t="shared" ref="H220" si="171">SUM(B220,D220,F220)</f>
        <v>12.033806195956226</v>
      </c>
      <c r="I220" s="299" t="str">
        <f>CONCATENATE("(",ROUND((H220/$H221)*100,1),")")</f>
        <v>(23.4)</v>
      </c>
      <c r="K220" s="302">
        <f t="shared" ref="K220:K221" si="172">B225-B220</f>
        <v>0.81215959764131185</v>
      </c>
      <c r="L220" s="302">
        <f t="shared" ref="L220:L221" si="173">D225-D220</f>
        <v>0.49441063019321163</v>
      </c>
      <c r="M220" s="302">
        <f t="shared" ref="M220:M221" si="174">F225-F220</f>
        <v>0.10868847847350604</v>
      </c>
      <c r="N220" s="302">
        <f t="shared" ref="N220:N221" si="175">SUM(K220:M220)</f>
        <v>1.4152587063080295</v>
      </c>
    </row>
    <row r="221" spans="1:14" x14ac:dyDescent="0.2">
      <c r="A221" s="282" t="s">
        <v>363</v>
      </c>
      <c r="B221" s="302">
        <f>SUM(B219:B220)</f>
        <v>33.956583628460407</v>
      </c>
      <c r="C221" s="299" t="str">
        <f>CONCATENATE("(",ROUND((B221/$H221)*100,1),")")</f>
        <v>(66.1)</v>
      </c>
      <c r="D221" s="302">
        <f>SUM(D219:D220)</f>
        <v>7.3901734749947554</v>
      </c>
      <c r="E221" s="299" t="str">
        <f>CONCATENATE("(",ROUND((D221/$H221)*100,1),")")</f>
        <v>(14.4)</v>
      </c>
      <c r="F221" s="302">
        <f>SUM(F219:F220)</f>
        <v>10.05124289654491</v>
      </c>
      <c r="G221" s="299" t="str">
        <f>CONCATENATE("(",ROUND((F221/$H221)*100,1),")")</f>
        <v>(19.6)</v>
      </c>
      <c r="H221" s="302">
        <f>SUM(H219:H220)</f>
        <v>51.398000000000074</v>
      </c>
      <c r="I221" s="299" t="str">
        <f>CONCATENATE("(",ROUND((H221/$H221)*100,1),")")</f>
        <v>(100)</v>
      </c>
      <c r="K221" s="302">
        <f t="shared" si="172"/>
        <v>2.6900789835552459</v>
      </c>
      <c r="L221" s="302">
        <f t="shared" si="173"/>
        <v>0.7948331521352614</v>
      </c>
      <c r="M221" s="302">
        <f t="shared" si="174"/>
        <v>1.0210878643094272</v>
      </c>
      <c r="N221" s="302">
        <f t="shared" si="175"/>
        <v>4.5059999999999345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28.813776277495833</v>
      </c>
      <c r="C224" s="299" t="str">
        <f>CONCATENATE("(",ROUND((B224/$H226)*100,1),")")</f>
        <v>(51.5)</v>
      </c>
      <c r="D224" s="302">
        <f>'Ind T6'!R90</f>
        <v>4.0803612345061655</v>
      </c>
      <c r="E224" s="299" t="str">
        <f>CONCATENATE("(",ROUND((D224/$H226)*100,1),")")</f>
        <v>(7.3)</v>
      </c>
      <c r="F224" s="302">
        <f>'Ind T6'!S90</f>
        <v>9.5607975857337575</v>
      </c>
      <c r="G224" s="299" t="str">
        <f>CONCATENATE("(",ROUND((F224/$H226)*100,1),")")</f>
        <v>(17.1)</v>
      </c>
      <c r="H224" s="302">
        <f>SUM(B224,D224,F224)</f>
        <v>42.454935097735756</v>
      </c>
      <c r="I224" s="299" t="str">
        <f>CONCATENATE("(",ROUND((H224/$H226)*100,1),")")</f>
        <v>(75.9)</v>
      </c>
      <c r="K224" s="302">
        <f>B229-B224</f>
        <v>-0.1476341133819119</v>
      </c>
      <c r="L224" s="302">
        <f>D229-D224</f>
        <v>0.20349407290364407</v>
      </c>
      <c r="M224" s="302">
        <f>F229-F224</f>
        <v>0.64751855405357261</v>
      </c>
      <c r="N224" s="302">
        <f>SUM(K224:M224)</f>
        <v>0.70337851357530479</v>
      </c>
    </row>
    <row r="225" spans="1:14" x14ac:dyDescent="0.2">
      <c r="A225" s="282" t="s">
        <v>365</v>
      </c>
      <c r="B225" s="302">
        <f>'Ind T6'!Q89</f>
        <v>7.8328863345198227</v>
      </c>
      <c r="C225" s="299" t="str">
        <f>CONCATENATE("(",ROUND((B225/$H226)*100,1),")")</f>
        <v>(14)</v>
      </c>
      <c r="D225" s="302">
        <f>'Ind T6'!R89</f>
        <v>4.1046453926238513</v>
      </c>
      <c r="E225" s="299" t="str">
        <f>CONCATENATE("(",ROUND((D225/$H226)*100,1),")")</f>
        <v>(7.3)</v>
      </c>
      <c r="F225" s="302">
        <f>'Ind T6'!S89</f>
        <v>1.5115331751205796</v>
      </c>
      <c r="G225" s="299" t="str">
        <f>CONCATENATE("(",ROUND((F225/$H226)*100,1),")")</f>
        <v>(2.7)</v>
      </c>
      <c r="H225" s="302">
        <f t="shared" ref="H225" si="176">SUM(B225,D225,F225)</f>
        <v>13.449064902264254</v>
      </c>
      <c r="I225" s="299" t="str">
        <f>CONCATENATE("(",ROUND((H225/$H226)*100,1),")")</f>
        <v>(24.1)</v>
      </c>
      <c r="K225" s="302">
        <f t="shared" ref="K225:K226" si="177">B230-B225</f>
        <v>0.4609220837920267</v>
      </c>
      <c r="L225" s="302">
        <f t="shared" ref="L225:L226" si="178">D230-D225</f>
        <v>0.40569396308525452</v>
      </c>
      <c r="M225" s="302">
        <f t="shared" ref="M225:M226" si="179">F230-F225</f>
        <v>2.300543954734291E-2</v>
      </c>
      <c r="N225" s="302">
        <f t="shared" ref="N225:N226" si="180">SUM(K225:M225)</f>
        <v>0.88962148642462413</v>
      </c>
    </row>
    <row r="226" spans="1:14" x14ac:dyDescent="0.2">
      <c r="A226" s="282" t="s">
        <v>363</v>
      </c>
      <c r="B226" s="302">
        <f>SUM(B224:B225)</f>
        <v>36.646662612015653</v>
      </c>
      <c r="C226" s="299" t="str">
        <f>CONCATENATE("(",ROUND((B226/$H226)*100,1),")")</f>
        <v>(65.6)</v>
      </c>
      <c r="D226" s="302">
        <f>SUM(D224:D225)</f>
        <v>8.1850066271300168</v>
      </c>
      <c r="E226" s="299" t="str">
        <f>CONCATENATE("(",ROUND((D226/$H226)*100,1),")")</f>
        <v>(14.6)</v>
      </c>
      <c r="F226" s="302">
        <f>SUM(F224:F225)</f>
        <v>11.072330760854337</v>
      </c>
      <c r="G226" s="299" t="str">
        <f>CONCATENATE("(",ROUND((F226/$H226)*100,1),")")</f>
        <v>(19.8)</v>
      </c>
      <c r="H226" s="302">
        <f>SUM(H224:H225)</f>
        <v>55.904000000000011</v>
      </c>
      <c r="I226" s="299" t="str">
        <f>CONCATENATE("(",ROUND((H226/$H226)*100,1),")")</f>
        <v>(100)</v>
      </c>
      <c r="K226" s="302">
        <f t="shared" si="177"/>
        <v>0.31328797041011569</v>
      </c>
      <c r="L226" s="302">
        <f t="shared" si="178"/>
        <v>0.60918803598889859</v>
      </c>
      <c r="M226" s="302">
        <f t="shared" si="179"/>
        <v>0.67052399360091641</v>
      </c>
      <c r="N226" s="302">
        <f t="shared" si="180"/>
        <v>1.5929999999999307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28.666142164113921</v>
      </c>
      <c r="C229" s="299" t="str">
        <f>CONCATENATE("(",ROUND((B229/$H231)*100,1),")")</f>
        <v>(49.9)</v>
      </c>
      <c r="D229" s="302">
        <f>'Ind T6'!W90</f>
        <v>4.2838553074098096</v>
      </c>
      <c r="E229" s="299" t="str">
        <f>CONCATENATE("(",ROUND((D229/$H231)*100,1),")")</f>
        <v>(7.5)</v>
      </c>
      <c r="F229" s="302">
        <f>'Ind T6'!X90</f>
        <v>10.20831613978733</v>
      </c>
      <c r="G229" s="299" t="str">
        <f>CONCATENATE("(",ROUND((F229/$H231)*100,1),")")</f>
        <v>(17.8)</v>
      </c>
      <c r="H229" s="302">
        <f>SUM(B229,D229,F229)</f>
        <v>43.158313611311058</v>
      </c>
      <c r="I229" s="299" t="str">
        <f>CONCATENATE("(",ROUND((H229/$H231)*100,1),")")</f>
        <v>(75.1)</v>
      </c>
      <c r="K229" s="302">
        <f>B229-B219</f>
        <v>1.7302852725320221</v>
      </c>
      <c r="L229" s="302">
        <f>D229-D219</f>
        <v>0.50391659484569429</v>
      </c>
      <c r="M229" s="302">
        <f>F229-F219</f>
        <v>1.5599179398894947</v>
      </c>
      <c r="N229" s="302">
        <f>SUM(K229:M229)</f>
        <v>3.7941198072672111</v>
      </c>
    </row>
    <row r="230" spans="1:14" x14ac:dyDescent="0.2">
      <c r="A230" s="282" t="s">
        <v>365</v>
      </c>
      <c r="B230" s="302">
        <f>'Ind T6'!V89</f>
        <v>8.2938084183118495</v>
      </c>
      <c r="C230" s="299" t="str">
        <f>CONCATENATE("(",ROUND((B230/$H231)*100,1),")")</f>
        <v>(14.4)</v>
      </c>
      <c r="D230" s="302">
        <f>'Ind T6'!W89</f>
        <v>4.5103393557091058</v>
      </c>
      <c r="E230" s="299" t="str">
        <f>CONCATENATE("(",ROUND((D230/$H231)*100,1),")")</f>
        <v>(7.8)</v>
      </c>
      <c r="F230" s="302">
        <f>'Ind T6'!X89</f>
        <v>1.5345386146679225</v>
      </c>
      <c r="G230" s="299" t="str">
        <f>CONCATENATE("(",ROUND((F230/$H231)*100,1),")")</f>
        <v>(2.7)</v>
      </c>
      <c r="H230" s="302">
        <f t="shared" ref="H230" si="181">SUM(B230,D230,F230)</f>
        <v>14.338686388688878</v>
      </c>
      <c r="I230" s="299" t="str">
        <f>CONCATENATE("(",ROUND((H230/$H231)*100,1),")")</f>
        <v>(24.9)</v>
      </c>
      <c r="K230" s="302">
        <f t="shared" ref="K230:K231" si="182">B230-B220</f>
        <v>1.2730816814333386</v>
      </c>
      <c r="L230" s="302">
        <f t="shared" ref="L230:L231" si="183">D230-D220</f>
        <v>0.90010459327846615</v>
      </c>
      <c r="M230" s="302">
        <f t="shared" ref="M230:M231" si="184">F230-F220</f>
        <v>0.13169391802084895</v>
      </c>
      <c r="N230" s="302">
        <f t="shared" ref="N230:N231" si="185">SUM(K230:M230)</f>
        <v>2.3048801927326537</v>
      </c>
    </row>
    <row r="231" spans="1:14" x14ac:dyDescent="0.2">
      <c r="A231" s="282" t="s">
        <v>363</v>
      </c>
      <c r="B231" s="302">
        <f>SUM(B229:B230)</f>
        <v>36.959950582425769</v>
      </c>
      <c r="C231" s="299" t="str">
        <f>CONCATENATE("(",ROUND((B231/$H231)*100,1),")")</f>
        <v>(64.3)</v>
      </c>
      <c r="D231" s="302">
        <f>SUM(D229:D230)</f>
        <v>8.7941946631189154</v>
      </c>
      <c r="E231" s="299" t="str">
        <f>CONCATENATE("(",ROUND((D231/$H231)*100,1),")")</f>
        <v>(15.3)</v>
      </c>
      <c r="F231" s="302">
        <f>SUM(F229:F230)</f>
        <v>11.742854754455253</v>
      </c>
      <c r="G231" s="299" t="str">
        <f>CONCATENATE("(",ROUND((F231/$H231)*100,1),")")</f>
        <v>(20.4)</v>
      </c>
      <c r="H231" s="302">
        <f>SUM(H229:H230)</f>
        <v>57.496999999999936</v>
      </c>
      <c r="I231" s="299" t="str">
        <f>CONCATENATE("(",ROUND((H231/$H231)*100,1),")")</f>
        <v>(100)</v>
      </c>
      <c r="K231" s="302">
        <f t="shared" si="182"/>
        <v>3.0033669539653616</v>
      </c>
      <c r="L231" s="302">
        <f t="shared" si="183"/>
        <v>1.40402118812416</v>
      </c>
      <c r="M231" s="302">
        <f t="shared" si="184"/>
        <v>1.6916118579103436</v>
      </c>
      <c r="N231" s="302">
        <f t="shared" si="185"/>
        <v>6.0989999999998652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9.6651791864088548</v>
      </c>
      <c r="C240" s="299" t="str">
        <f>CONCATENATE("(",ROUND((B240/$H242)*100,1),")")</f>
        <v>(17.6)</v>
      </c>
      <c r="D240" s="302">
        <f>'Ind T6'!M99</f>
        <v>11.960669383458931</v>
      </c>
      <c r="E240" s="299" t="str">
        <f>CONCATENATE("(",ROUND((D240/$H242)*100,1),")")</f>
        <v>(21.8)</v>
      </c>
      <c r="F240" s="302">
        <f>'Ind T6'!N99</f>
        <v>1.9466643808203785</v>
      </c>
      <c r="G240" s="299" t="str">
        <f>CONCATENATE("(",ROUND((F240/$H242)*100,1),")")</f>
        <v>(3.6)</v>
      </c>
      <c r="H240" s="302">
        <f>SUM(B240,D240,F240)</f>
        <v>23.572512950688164</v>
      </c>
      <c r="I240" s="299" t="str">
        <f>CONCATENATE("(",ROUND((H240/$H242)*100,1),")")</f>
        <v>(43)</v>
      </c>
      <c r="K240" s="302">
        <f>B245-B240</f>
        <v>0.27419826449067308</v>
      </c>
      <c r="L240" s="302">
        <f>D245-D240</f>
        <v>0.1421398417505273</v>
      </c>
      <c r="M240" s="302">
        <f>F245-F240</f>
        <v>9.8075375986368396E-2</v>
      </c>
      <c r="N240" s="302">
        <f>SUM(K240:M240)</f>
        <v>0.51441348222756877</v>
      </c>
    </row>
    <row r="241" spans="1:14" x14ac:dyDescent="0.2">
      <c r="A241" s="282" t="s">
        <v>365</v>
      </c>
      <c r="B241" s="302">
        <f>'Ind T6'!L98</f>
        <v>8.8044717651246316</v>
      </c>
      <c r="C241" s="299" t="str">
        <f>CONCATENATE("(",ROUND((B241/$H242)*100,1),")")</f>
        <v>(16.1)</v>
      </c>
      <c r="D241" s="302">
        <f>'Ind T6'!M98</f>
        <v>20.56639155587218</v>
      </c>
      <c r="E241" s="299" t="str">
        <f>CONCATENATE("(",ROUND((D241/$H242)*100,1),")")</f>
        <v>(37.5)</v>
      </c>
      <c r="F241" s="302">
        <f>'Ind T6'!N98</f>
        <v>1.8666237283149867</v>
      </c>
      <c r="G241" s="299" t="str">
        <f>CONCATENATE("(",ROUND((F241/$H242)*100,1),")")</f>
        <v>(3.4)</v>
      </c>
      <c r="H241" s="302">
        <f t="shared" ref="H241" si="186">SUM(B241,D241,F241)</f>
        <v>31.237487049311799</v>
      </c>
      <c r="I241" s="299" t="str">
        <f>CONCATENATE("(",ROUND((H241/$H242)*100,1),")")</f>
        <v>(57)</v>
      </c>
      <c r="K241" s="302">
        <f t="shared" ref="K241:K242" si="187">B246-B241</f>
        <v>0.23500438923819011</v>
      </c>
      <c r="L241" s="302">
        <f t="shared" ref="L241:L242" si="188">D246-D241</f>
        <v>0.54109548269128283</v>
      </c>
      <c r="M241" s="302">
        <f t="shared" ref="M241:M242" si="189">F246-F241</f>
        <v>0.11148664584304169</v>
      </c>
      <c r="N241" s="302">
        <f t="shared" ref="N241:N242" si="190">SUM(K241:M241)</f>
        <v>0.88758651777251463</v>
      </c>
    </row>
    <row r="242" spans="1:14" x14ac:dyDescent="0.2">
      <c r="A242" s="282" t="s">
        <v>363</v>
      </c>
      <c r="B242" s="302">
        <f>SUM(B240:B241)</f>
        <v>18.469650951533488</v>
      </c>
      <c r="C242" s="299" t="str">
        <f>CONCATENATE("(",ROUND((B242/$H242)*100,1),")")</f>
        <v>(33.7)</v>
      </c>
      <c r="D242" s="302">
        <f>SUM(D240:D241)</f>
        <v>32.527060939331108</v>
      </c>
      <c r="E242" s="299" t="str">
        <f>CONCATENATE("(",ROUND((D242/$H242)*100,1),")")</f>
        <v>(59.3)</v>
      </c>
      <c r="F242" s="302">
        <f>SUM(F240:F241)</f>
        <v>3.8132881091353652</v>
      </c>
      <c r="G242" s="299" t="str">
        <f>CONCATENATE("(",ROUND((F242/$H242)*100,1),")")</f>
        <v>(7)</v>
      </c>
      <c r="H242" s="302">
        <f>SUM(H240:H241)</f>
        <v>54.80999999999996</v>
      </c>
      <c r="I242" s="299" t="str">
        <f>CONCATENATE("(",ROUND((H242/$H242)*100,1),")")</f>
        <v>(100)</v>
      </c>
      <c r="K242" s="302">
        <f t="shared" si="187"/>
        <v>0.5092026537288632</v>
      </c>
      <c r="L242" s="302">
        <f t="shared" si="188"/>
        <v>0.68323532444181012</v>
      </c>
      <c r="M242" s="302">
        <f t="shared" si="189"/>
        <v>0.20956202182940986</v>
      </c>
      <c r="N242" s="302">
        <f t="shared" si="190"/>
        <v>1.4020000000000832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9.9393774508995278</v>
      </c>
      <c r="C245" s="299" t="str">
        <f>CONCATENATE("(",ROUND((B245/$H247)*100,1),")")</f>
        <v>(17.7)</v>
      </c>
      <c r="D245" s="302">
        <f>'Ind T6'!R99</f>
        <v>12.102809225209459</v>
      </c>
      <c r="E245" s="299" t="str">
        <f>CONCATENATE("(",ROUND((D245/$H247)*100,1),")")</f>
        <v>(21.5)</v>
      </c>
      <c r="F245" s="302">
        <f>'Ind T6'!S99</f>
        <v>2.0447397568067469</v>
      </c>
      <c r="G245" s="299" t="str">
        <f>CONCATENATE("(",ROUND((F245/$H247)*100,1),")")</f>
        <v>(3.6)</v>
      </c>
      <c r="H245" s="302">
        <f>SUM(B245,D245,F245)</f>
        <v>24.086926432915732</v>
      </c>
      <c r="I245" s="299" t="str">
        <f>CONCATENATE("(",ROUND((H245/$H247)*100,1),")")</f>
        <v>(42.9)</v>
      </c>
      <c r="K245" s="302">
        <f>B250-B245</f>
        <v>1.2638456165799994</v>
      </c>
      <c r="L245" s="302">
        <f>D250-D245</f>
        <v>1.3121138366722995</v>
      </c>
      <c r="M245" s="302">
        <f>F250-F245</f>
        <v>0.22597094621161995</v>
      </c>
      <c r="N245" s="302">
        <f>SUM(K245:M245)</f>
        <v>2.8019303994639189</v>
      </c>
    </row>
    <row r="246" spans="1:14" x14ac:dyDescent="0.2">
      <c r="A246" s="282" t="s">
        <v>365</v>
      </c>
      <c r="B246" s="302">
        <f>'Ind T6'!Q98</f>
        <v>9.0394761543628217</v>
      </c>
      <c r="C246" s="299" t="str">
        <f>CONCATENATE("(",ROUND((B246/$H247)*100,1),")")</f>
        <v>(16.1)</v>
      </c>
      <c r="D246" s="302">
        <f>'Ind T6'!R98</f>
        <v>21.107487038563463</v>
      </c>
      <c r="E246" s="299" t="str">
        <f>CONCATENATE("(",ROUND((D246/$H247)*100,1),")")</f>
        <v>(37.5)</v>
      </c>
      <c r="F246" s="302">
        <f>'Ind T6'!S98</f>
        <v>1.9781103741580284</v>
      </c>
      <c r="G246" s="299" t="str">
        <f>CONCATENATE("(",ROUND((F246/$H247)*100,1),")")</f>
        <v>(3.5)</v>
      </c>
      <c r="H246" s="302">
        <f t="shared" ref="H246" si="191">SUM(B246,D246,F246)</f>
        <v>32.125073567084314</v>
      </c>
      <c r="I246" s="299" t="str">
        <f>CONCATENATE("(",ROUND((H246/$H247)*100,1),")")</f>
        <v>(57.1)</v>
      </c>
      <c r="K246" s="302">
        <f t="shared" ref="K246:K247" si="192">B251-B246</f>
        <v>1.0518890381693176</v>
      </c>
      <c r="L246" s="302">
        <f t="shared" ref="L246:L247" si="193">D251-D246</f>
        <v>2.2094863181048154</v>
      </c>
      <c r="M246" s="302">
        <f t="shared" ref="M246:M247" si="194">F251-F246</f>
        <v>0.21169424426182881</v>
      </c>
      <c r="N246" s="302">
        <f t="shared" ref="N246:N247" si="195">SUM(K246:M246)</f>
        <v>3.473069600535962</v>
      </c>
    </row>
    <row r="247" spans="1:14" x14ac:dyDescent="0.2">
      <c r="A247" s="282" t="s">
        <v>363</v>
      </c>
      <c r="B247" s="302">
        <f>SUM(B245:B246)</f>
        <v>18.978853605262351</v>
      </c>
      <c r="C247" s="299" t="str">
        <f>CONCATENATE("(",ROUND((B247/$H247)*100,1),")")</f>
        <v>(33.8)</v>
      </c>
      <c r="D247" s="302">
        <f>SUM(D245:D246)</f>
        <v>33.210296263772918</v>
      </c>
      <c r="E247" s="299" t="str">
        <f>CONCATENATE("(",ROUND((D247/$H247)*100,1),")")</f>
        <v>(59.1)</v>
      </c>
      <c r="F247" s="302">
        <f>SUM(F245:F246)</f>
        <v>4.0228501309647751</v>
      </c>
      <c r="G247" s="299" t="str">
        <f>CONCATENATE("(",ROUND((F247/$H247)*100,1),")")</f>
        <v>(7.2)</v>
      </c>
      <c r="H247" s="302">
        <f>SUM(H245:H246)</f>
        <v>56.212000000000046</v>
      </c>
      <c r="I247" s="299" t="str">
        <f>CONCATENATE("(",ROUND((H247/$H247)*100,1),")")</f>
        <v>(100)</v>
      </c>
      <c r="K247" s="302">
        <f t="shared" si="192"/>
        <v>2.3157346547493134</v>
      </c>
      <c r="L247" s="302">
        <f t="shared" si="193"/>
        <v>3.5216001547771185</v>
      </c>
      <c r="M247" s="302">
        <f t="shared" si="194"/>
        <v>0.43766519047344943</v>
      </c>
      <c r="N247" s="302">
        <f t="shared" si="195"/>
        <v>6.2749999999998813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11.203223067479527</v>
      </c>
      <c r="C250" s="299" t="str">
        <f>CONCATENATE("(",ROUND((B250/$H252)*100,1),")")</f>
        <v>(17.9)</v>
      </c>
      <c r="D250" s="302">
        <f>'Ind T6'!W99</f>
        <v>13.414923061881758</v>
      </c>
      <c r="E250" s="299" t="str">
        <f>CONCATENATE("(",ROUND((D250/$H252)*100,1),")")</f>
        <v>(21.5)</v>
      </c>
      <c r="F250" s="302">
        <f>'Ind T6'!X99</f>
        <v>2.2707107030183669</v>
      </c>
      <c r="G250" s="299" t="str">
        <f>CONCATENATE("(",ROUND((F250/$H252)*100,1),")")</f>
        <v>(3.6)</v>
      </c>
      <c r="H250" s="302">
        <f>SUM(B250,D250,F250)</f>
        <v>26.888856832379652</v>
      </c>
      <c r="I250" s="299" t="str">
        <f>CONCATENATE("(",ROUND((H250/$H252)*100,1),")")</f>
        <v>(43)</v>
      </c>
      <c r="K250" s="302">
        <f>B250-B240</f>
        <v>1.5380438810706725</v>
      </c>
      <c r="L250" s="302">
        <f>D250-D240</f>
        <v>1.4542536784228268</v>
      </c>
      <c r="M250" s="302">
        <f>F250-F240</f>
        <v>0.32404632219798835</v>
      </c>
      <c r="N250" s="302">
        <f>SUM(K250:M250)</f>
        <v>3.3163438816914876</v>
      </c>
    </row>
    <row r="251" spans="1:14" x14ac:dyDescent="0.2">
      <c r="A251" s="282" t="s">
        <v>365</v>
      </c>
      <c r="B251" s="302">
        <f>'Ind T6'!V98</f>
        <v>10.091365192532139</v>
      </c>
      <c r="C251" s="299" t="str">
        <f>CONCATENATE("(",ROUND((B251/$H252)*100,1),")")</f>
        <v>(16.1)</v>
      </c>
      <c r="D251" s="302">
        <f>'Ind T6'!W98</f>
        <v>23.316973356668278</v>
      </c>
      <c r="E251" s="299" t="str">
        <f>CONCATENATE("(",ROUND((D251/$H252)*100,1),")")</f>
        <v>(37.3)</v>
      </c>
      <c r="F251" s="302">
        <f>'Ind T6'!X98</f>
        <v>2.1898046184198572</v>
      </c>
      <c r="G251" s="299" t="str">
        <f>CONCATENATE("(",ROUND((F251/$H252)*100,1),")")</f>
        <v>(3.5)</v>
      </c>
      <c r="H251" s="302">
        <f t="shared" ref="H251" si="196">SUM(B251,D251,F251)</f>
        <v>35.598143167620272</v>
      </c>
      <c r="I251" s="299" t="str">
        <f>CONCATENATE("(",ROUND((H251/$H252)*100,1),")")</f>
        <v>(57)</v>
      </c>
      <c r="K251" s="302">
        <f t="shared" ref="K251:K252" si="197">B251-B241</f>
        <v>1.2868934274075077</v>
      </c>
      <c r="L251" s="302">
        <f t="shared" ref="L251:L252" si="198">D251-D241</f>
        <v>2.7505818007960983</v>
      </c>
      <c r="M251" s="302">
        <f t="shared" ref="M251:M252" si="199">F251-F241</f>
        <v>0.3231808901048705</v>
      </c>
      <c r="N251" s="302">
        <f t="shared" ref="N251:N252" si="200">SUM(K251:M251)</f>
        <v>4.3606561183084764</v>
      </c>
    </row>
    <row r="252" spans="1:14" x14ac:dyDescent="0.2">
      <c r="A252" s="282" t="s">
        <v>363</v>
      </c>
      <c r="B252" s="302">
        <f>SUM(B250:B251)</f>
        <v>21.294588260011665</v>
      </c>
      <c r="C252" s="299" t="str">
        <f>CONCATENATE("(",ROUND((B252/$H252)*100,1),")")</f>
        <v>(34.1)</v>
      </c>
      <c r="D252" s="302">
        <f>SUM(D250:D251)</f>
        <v>36.731896418550036</v>
      </c>
      <c r="E252" s="299" t="str">
        <f>CONCATENATE("(",ROUND((D252/$H252)*100,1),")")</f>
        <v>(58.8)</v>
      </c>
      <c r="F252" s="302">
        <f>SUM(F250:F251)</f>
        <v>4.4605153214382245</v>
      </c>
      <c r="G252" s="299" t="str">
        <f>CONCATENATE("(",ROUND((F252/$H252)*100,1),")")</f>
        <v>(7.1)</v>
      </c>
      <c r="H252" s="302">
        <f>SUM(H250:H251)</f>
        <v>62.486999999999924</v>
      </c>
      <c r="I252" s="299" t="str">
        <f>CONCATENATE("(",ROUND((H252/$H252)*100,1),")")</f>
        <v>(100)</v>
      </c>
      <c r="K252" s="302">
        <f t="shared" si="197"/>
        <v>2.8249373084781766</v>
      </c>
      <c r="L252" s="302">
        <f t="shared" si="198"/>
        <v>4.2048354792189286</v>
      </c>
      <c r="M252" s="302">
        <f t="shared" si="199"/>
        <v>0.64722721230285929</v>
      </c>
      <c r="N252" s="302">
        <f t="shared" si="200"/>
        <v>7.6769999999999641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2.2059114362552399</v>
      </c>
      <c r="C261" s="299" t="str">
        <f>CONCATENATE("(",ROUND((B261/$H263)*100,1),")")</f>
        <v>(30.6)</v>
      </c>
      <c r="D261" s="302">
        <f>'Ind T6'!M108</f>
        <v>0.6000560261845751</v>
      </c>
      <c r="E261" s="299" t="str">
        <f>CONCATENATE("(",ROUND((D261/$H263)*100,1),")")</f>
        <v>(8.3)</v>
      </c>
      <c r="F261" s="302">
        <f>'Ind T6'!N108</f>
        <v>1.1596302464530797</v>
      </c>
      <c r="G261" s="299" t="str">
        <f>CONCATENATE("(",ROUND((F261/$H263)*100,1),")")</f>
        <v>(16.1)</v>
      </c>
      <c r="H261" s="302">
        <f>SUM(B261,D261,F261)</f>
        <v>3.9655977088928949</v>
      </c>
      <c r="I261" s="299" t="str">
        <f>CONCATENATE("(",ROUND((H261/$H263)*100,1),")")</f>
        <v>(55)</v>
      </c>
      <c r="K261" s="302">
        <f>B266-B261</f>
        <v>-7.43233064419071E-2</v>
      </c>
      <c r="L261" s="302">
        <f>D266-D261</f>
        <v>1.0569745566258226E-2</v>
      </c>
      <c r="M261" s="302">
        <f>F266-F261</f>
        <v>-2.5911066970784713E-2</v>
      </c>
      <c r="N261" s="302">
        <f>SUM(K261:M261)</f>
        <v>-8.9664627846433587E-2</v>
      </c>
    </row>
    <row r="262" spans="1:14" x14ac:dyDescent="0.2">
      <c r="A262" s="282" t="s">
        <v>365</v>
      </c>
      <c r="B262" s="302">
        <f>'Ind T6'!L107</f>
        <v>1.907040046209044</v>
      </c>
      <c r="C262" s="299" t="str">
        <f>CONCATENATE("(",ROUND((B262/$H263)*100,1),")")</f>
        <v>(26.5)</v>
      </c>
      <c r="D262" s="302">
        <f>'Ind T6'!M107</f>
        <v>0.8702431651883753</v>
      </c>
      <c r="E262" s="299" t="str">
        <f>CONCATENATE("(",ROUND((D262/$H263)*100,1),")")</f>
        <v>(12.1)</v>
      </c>
      <c r="F262" s="302">
        <f>'Ind T6'!N107</f>
        <v>0.46611907970968547</v>
      </c>
      <c r="G262" s="299" t="str">
        <f>CONCATENATE("(",ROUND((F262/$H263)*100,1),")")</f>
        <v>(6.5)</v>
      </c>
      <c r="H262" s="302">
        <f t="shared" ref="H262" si="201">SUM(B262,D262,F262)</f>
        <v>3.2434022911071048</v>
      </c>
      <c r="I262" s="299" t="str">
        <f>CONCATENATE("(",ROUND((H262/$H263)*100,1),")")</f>
        <v>(45)</v>
      </c>
      <c r="K262" s="302">
        <f t="shared" ref="K262:K263" si="202">B267-B262</f>
        <v>-5.6255740275799049E-2</v>
      </c>
      <c r="L262" s="302">
        <f t="shared" ref="L262:L263" si="203">D267-D262</f>
        <v>-1.2892836573207056E-2</v>
      </c>
      <c r="M262" s="302">
        <f t="shared" ref="M262:M263" si="204">F267-F262</f>
        <v>-1.8186795304569181E-2</v>
      </c>
      <c r="N262" s="302">
        <f t="shared" ref="N262:N263" si="205">SUM(K262:M262)</f>
        <v>-8.7335372153575286E-2</v>
      </c>
    </row>
    <row r="263" spans="1:14" x14ac:dyDescent="0.2">
      <c r="A263" s="282" t="s">
        <v>363</v>
      </c>
      <c r="B263" s="302">
        <f>SUM(B261:B262)</f>
        <v>4.1129514824642843</v>
      </c>
      <c r="C263" s="299" t="str">
        <f>CONCATENATE("(",ROUND((B263/$H263)*100,1),")")</f>
        <v>(57.1)</v>
      </c>
      <c r="D263" s="302">
        <f>SUM(D261:D262)</f>
        <v>1.4702991913729504</v>
      </c>
      <c r="E263" s="299" t="str">
        <f>CONCATENATE("(",ROUND((D263/$H263)*100,1),")")</f>
        <v>(20.4)</v>
      </c>
      <c r="F263" s="302">
        <f>SUM(F261:F262)</f>
        <v>1.6257493261627651</v>
      </c>
      <c r="G263" s="299" t="str">
        <f>CONCATENATE("(",ROUND((F263/$H263)*100,1),")")</f>
        <v>(22.6)</v>
      </c>
      <c r="H263" s="302">
        <f>SUM(H261:H262)</f>
        <v>7.2089999999999996</v>
      </c>
      <c r="I263" s="299" t="str">
        <f>CONCATENATE("(",ROUND((H263/$H263)*100,1),")")</f>
        <v>(100)</v>
      </c>
      <c r="K263" s="302">
        <f t="shared" si="202"/>
        <v>-0.13057904671770659</v>
      </c>
      <c r="L263" s="302">
        <f t="shared" si="203"/>
        <v>-2.3230910069489408E-3</v>
      </c>
      <c r="M263" s="302">
        <f t="shared" si="204"/>
        <v>-4.4097862275353839E-2</v>
      </c>
      <c r="N263" s="302">
        <f t="shared" si="205"/>
        <v>-0.17700000000000937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2.1315881298133328</v>
      </c>
      <c r="C266" s="299" t="str">
        <f>CONCATENATE("(",ROUND((B266/$H268)*100,1),")")</f>
        <v>(30.3)</v>
      </c>
      <c r="D266" s="302">
        <f>'Ind T6'!R108</f>
        <v>0.61062577175083332</v>
      </c>
      <c r="E266" s="299" t="str">
        <f>CONCATENATE("(",ROUND((D266/$H268)*100,1),")")</f>
        <v>(8.7)</v>
      </c>
      <c r="F266" s="302">
        <f>'Ind T6'!S108</f>
        <v>1.1337191794822949</v>
      </c>
      <c r="G266" s="299" t="str">
        <f>CONCATENATE("(",ROUND((F266/$H268)*100,1),")")</f>
        <v>(16.1)</v>
      </c>
      <c r="H266" s="302">
        <f>SUM(B266,D266,F266)</f>
        <v>3.8759330810464609</v>
      </c>
      <c r="I266" s="299" t="str">
        <f>CONCATENATE("(",ROUND((H266/$H268)*100,1),")")</f>
        <v>(55.1)</v>
      </c>
      <c r="K266" s="302">
        <f>B271-B266</f>
        <v>-5.0097473591192987E-2</v>
      </c>
      <c r="L266" s="302">
        <f>D271-D266</f>
        <v>3.2142671630923769E-2</v>
      </c>
      <c r="M266" s="302">
        <f>F271-F266</f>
        <v>-3.94807605005143E-3</v>
      </c>
      <c r="N266" s="302">
        <f>SUM(K266:M266)</f>
        <v>-2.1902878010320648E-2</v>
      </c>
    </row>
    <row r="267" spans="1:14" x14ac:dyDescent="0.2">
      <c r="A267" s="282" t="s">
        <v>365</v>
      </c>
      <c r="B267" s="302">
        <f>'Ind T6'!Q107</f>
        <v>1.8507843059332449</v>
      </c>
      <c r="C267" s="299" t="str">
        <f>CONCATENATE("(",ROUND((B267/$H268)*100,1),")")</f>
        <v>(26.3)</v>
      </c>
      <c r="D267" s="302">
        <f>'Ind T6'!R107</f>
        <v>0.85735032861516824</v>
      </c>
      <c r="E267" s="299" t="str">
        <f>CONCATENATE("(",ROUND((D267/$H268)*100,1),")")</f>
        <v>(12.2)</v>
      </c>
      <c r="F267" s="302">
        <f>'Ind T6'!S107</f>
        <v>0.44793228440511629</v>
      </c>
      <c r="G267" s="299" t="str">
        <f>CONCATENATE("(",ROUND((F267/$H268)*100,1),")")</f>
        <v>(6.4)</v>
      </c>
      <c r="H267" s="302">
        <f t="shared" ref="H267" si="206">SUM(B267,D267,F267)</f>
        <v>3.1560669189535293</v>
      </c>
      <c r="I267" s="299" t="str">
        <f>CONCATENATE("(",ROUND((H267/$H268)*100,1),")")</f>
        <v>(44.9)</v>
      </c>
      <c r="K267" s="302">
        <f t="shared" ref="K267:K268" si="207">B272-B267</f>
        <v>-8.8070002994291574E-3</v>
      </c>
      <c r="L267" s="302">
        <f t="shared" ref="L267:L268" si="208">D272-D267</f>
        <v>-9.3182399993383402E-3</v>
      </c>
      <c r="M267" s="302">
        <f t="shared" ref="M267:M268" si="209">F272-F267</f>
        <v>-2.497188169090242E-2</v>
      </c>
      <c r="N267" s="302">
        <f t="shared" ref="N267:N268" si="210">SUM(K267:M267)</f>
        <v>-4.3097121989669918E-2</v>
      </c>
    </row>
    <row r="268" spans="1:14" x14ac:dyDescent="0.2">
      <c r="A268" s="282" t="s">
        <v>363</v>
      </c>
      <c r="B268" s="302">
        <f>SUM(B266:B267)</f>
        <v>3.9823724357465777</v>
      </c>
      <c r="C268" s="299" t="str">
        <f>CONCATENATE("(",ROUND((B268/$H268)*100,1),")")</f>
        <v>(56.6)</v>
      </c>
      <c r="D268" s="302">
        <f>SUM(D266:D267)</f>
        <v>1.4679761003660015</v>
      </c>
      <c r="E268" s="299" t="str">
        <f>CONCATENATE("(",ROUND((D268/$H268)*100,1),")")</f>
        <v>(20.9)</v>
      </c>
      <c r="F268" s="302">
        <f>SUM(F266:F267)</f>
        <v>1.5816514638874113</v>
      </c>
      <c r="G268" s="299" t="str">
        <f>CONCATENATE("(",ROUND((F268/$H268)*100,1),")")</f>
        <v>(22.5)</v>
      </c>
      <c r="H268" s="302">
        <f>SUM(H266:H267)</f>
        <v>7.0319999999999903</v>
      </c>
      <c r="I268" s="299" t="str">
        <f>CONCATENATE("(",ROUND((H268/$H268)*100,1),")")</f>
        <v>(100)</v>
      </c>
      <c r="K268" s="302">
        <f t="shared" si="207"/>
        <v>-5.8904473890622366E-2</v>
      </c>
      <c r="L268" s="302">
        <f t="shared" si="208"/>
        <v>2.282443163158554E-2</v>
      </c>
      <c r="M268" s="302">
        <f t="shared" si="209"/>
        <v>-2.8919957740954017E-2</v>
      </c>
      <c r="N268" s="302">
        <f t="shared" si="210"/>
        <v>-6.4999999999990843E-2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2.0814906562221398</v>
      </c>
      <c r="C271" s="299" t="str">
        <f>CONCATENATE("(",ROUND((B271/$H273)*100,1),")")</f>
        <v>(29.9)</v>
      </c>
      <c r="D271" s="302">
        <f>'Ind T6'!W108</f>
        <v>0.64276844338175709</v>
      </c>
      <c r="E271" s="299" t="str">
        <f>CONCATENATE("(",ROUND((D271/$H273)*100,1),")")</f>
        <v>(9.2)</v>
      </c>
      <c r="F271" s="302">
        <f>'Ind T6'!X108</f>
        <v>1.1297711034322435</v>
      </c>
      <c r="G271" s="299" t="str">
        <f>CONCATENATE("(",ROUND((F271/$H273)*100,1),")")</f>
        <v>(16.2)</v>
      </c>
      <c r="H271" s="302">
        <f>SUM(B271,D271,F271)</f>
        <v>3.8540302030361402</v>
      </c>
      <c r="I271" s="299" t="str">
        <f>CONCATENATE("(",ROUND((H271/$H273)*100,1),")")</f>
        <v>(55.3)</v>
      </c>
      <c r="K271" s="302">
        <f>B271-B261</f>
        <v>-0.12442078003310009</v>
      </c>
      <c r="L271" s="302">
        <f>D271-D261</f>
        <v>4.2712417197181995E-2</v>
      </c>
      <c r="M271" s="302">
        <f>F271-F261</f>
        <v>-2.9859143020836143E-2</v>
      </c>
      <c r="N271" s="302">
        <f>SUM(K271:M271)</f>
        <v>-0.11156750585675423</v>
      </c>
    </row>
    <row r="272" spans="1:14" x14ac:dyDescent="0.2">
      <c r="A272" s="282" t="s">
        <v>365</v>
      </c>
      <c r="B272" s="302">
        <f>'Ind T6'!V107</f>
        <v>1.8419773056338158</v>
      </c>
      <c r="C272" s="299" t="str">
        <f>CONCATENATE("(",ROUND((B272/$H273)*100,1),")")</f>
        <v>(26.4)</v>
      </c>
      <c r="D272" s="302">
        <f>'Ind T6'!W107</f>
        <v>0.8480320886158299</v>
      </c>
      <c r="E272" s="299" t="str">
        <f>CONCATENATE("(",ROUND((D272/$H273)*100,1),")")</f>
        <v>(12.2)</v>
      </c>
      <c r="F272" s="302">
        <f>'Ind T6'!X107</f>
        <v>0.42296040271421387</v>
      </c>
      <c r="G272" s="299" t="str">
        <f>CONCATENATE("(",ROUND((F272/$H273)*100,1),")")</f>
        <v>(6.1)</v>
      </c>
      <c r="H272" s="302">
        <f t="shared" ref="H272" si="211">SUM(B272,D272,F272)</f>
        <v>3.1129697969638594</v>
      </c>
      <c r="I272" s="299" t="str">
        <f>CONCATENATE("(",ROUND((H272/$H273)*100,1),")")</f>
        <v>(44.7)</v>
      </c>
      <c r="K272" s="302">
        <f t="shared" ref="K272:K273" si="212">B272-B262</f>
        <v>-6.5062740575228206E-2</v>
      </c>
      <c r="L272" s="302">
        <f t="shared" ref="L272:L273" si="213">D272-D262</f>
        <v>-2.2211076572545396E-2</v>
      </c>
      <c r="M272" s="302">
        <f t="shared" ref="M272:M273" si="214">F272-F262</f>
        <v>-4.3158676995471601E-2</v>
      </c>
      <c r="N272" s="302">
        <f t="shared" ref="N272:N273" si="215">SUM(K272:M272)</f>
        <v>-0.1304324941432452</v>
      </c>
    </row>
    <row r="273" spans="1:14" x14ac:dyDescent="0.2">
      <c r="A273" s="282" t="s">
        <v>363</v>
      </c>
      <c r="B273" s="302">
        <f>SUM(B271:B272)</f>
        <v>3.9234679618559554</v>
      </c>
      <c r="C273" s="299" t="str">
        <f>CONCATENATE("(",ROUND((B273/$H273)*100,1),")")</f>
        <v>(56.3)</v>
      </c>
      <c r="D273" s="302">
        <f>SUM(D271:D272)</f>
        <v>1.490800531997587</v>
      </c>
      <c r="E273" s="299" t="str">
        <f>CONCATENATE("(",ROUND((D273/$H273)*100,1),")")</f>
        <v>(21.4)</v>
      </c>
      <c r="F273" s="302">
        <f>SUM(F271:F272)</f>
        <v>1.5527315061464573</v>
      </c>
      <c r="G273" s="299" t="str">
        <f>CONCATENATE("(",ROUND((F273/$H273)*100,1),")")</f>
        <v>(22.3)</v>
      </c>
      <c r="H273" s="302">
        <f>SUM(H271:H272)</f>
        <v>6.9669999999999996</v>
      </c>
      <c r="I273" s="299" t="str">
        <f>CONCATENATE("(",ROUND((H273/$H273)*100,1),")")</f>
        <v>(100)</v>
      </c>
      <c r="K273" s="302">
        <f t="shared" si="212"/>
        <v>-0.18948352060832896</v>
      </c>
      <c r="L273" s="302">
        <f t="shared" si="213"/>
        <v>2.0501340624636599E-2</v>
      </c>
      <c r="M273" s="302">
        <f t="shared" si="214"/>
        <v>-7.3017820016307855E-2</v>
      </c>
      <c r="N273" s="302">
        <f t="shared" si="215"/>
        <v>-0.24200000000000021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10.354652952068971</v>
      </c>
      <c r="C282" s="299" t="str">
        <f>CONCATENATE("(",ROUND((B282/$H284)*100,1),")")</f>
        <v>(59.1)</v>
      </c>
      <c r="D282" s="302">
        <f>'Ind T6'!M117</f>
        <v>0.96277494799233621</v>
      </c>
      <c r="E282" s="299" t="str">
        <f>CONCATENATE("(",ROUND((D282/$H284)*100,1),")")</f>
        <v>(5.5)</v>
      </c>
      <c r="F282" s="302">
        <f>'Ind T6'!N117</f>
        <v>1.094443647333446</v>
      </c>
      <c r="G282" s="299" t="str">
        <f>CONCATENATE("(",ROUND((F282/$H284)*100,1),")")</f>
        <v>(6.2)</v>
      </c>
      <c r="H282" s="302">
        <f>SUM(B282,D282,F282)</f>
        <v>12.411871547394753</v>
      </c>
      <c r="I282" s="299" t="str">
        <f>CONCATENATE("(",ROUND((H282/$H284)*100,1),")")</f>
        <v>(70.8)</v>
      </c>
      <c r="K282" s="302">
        <f>B287-B282</f>
        <v>0.36509945593019566</v>
      </c>
      <c r="L282" s="302">
        <f>D287-D282</f>
        <v>4.8946739081300983E-2</v>
      </c>
      <c r="M282" s="302">
        <f>F287-F282</f>
        <v>7.3008361778115205E-2</v>
      </c>
      <c r="N282" s="302">
        <f>SUM(K282:M282)</f>
        <v>0.48705455678961185</v>
      </c>
    </row>
    <row r="283" spans="1:14" x14ac:dyDescent="0.2">
      <c r="A283" s="282" t="s">
        <v>365</v>
      </c>
      <c r="B283" s="302">
        <f>'Ind T6'!L116</f>
        <v>4.0152663390904824</v>
      </c>
      <c r="C283" s="299" t="str">
        <f>CONCATENATE("(",ROUND((B283/$H284)*100,1),")")</f>
        <v>(22.9)</v>
      </c>
      <c r="D283" s="302">
        <f>'Ind T6'!M116</f>
        <v>0.97053249876296799</v>
      </c>
      <c r="E283" s="299" t="str">
        <f>CONCATENATE("(",ROUND((D283/$H284)*100,1),")")</f>
        <v>(5.5)</v>
      </c>
      <c r="F283" s="302">
        <f>'Ind T6'!N116</f>
        <v>0.1373296147518146</v>
      </c>
      <c r="G283" s="299" t="str">
        <f>CONCATENATE("(",ROUND((F283/$H284)*100,1),")")</f>
        <v>(0.8)</v>
      </c>
      <c r="H283" s="302">
        <f t="shared" ref="H283" si="216">SUM(B283,D283,F283)</f>
        <v>5.1231284526052647</v>
      </c>
      <c r="I283" s="299" t="str">
        <f>CONCATENATE("(",ROUND((H283/$H284)*100,1),")")</f>
        <v>(29.2)</v>
      </c>
      <c r="K283" s="302">
        <f t="shared" ref="K283:K284" si="217">B288-B283</f>
        <v>0.26952422109114416</v>
      </c>
      <c r="L283" s="302">
        <f t="shared" ref="L283:L284" si="218">D288-D283</f>
        <v>2.7528633759747678E-2</v>
      </c>
      <c r="M283" s="302">
        <f t="shared" ref="M283:M284" si="219">F288-F283</f>
        <v>7.892588359500935E-3</v>
      </c>
      <c r="N283" s="302">
        <f t="shared" ref="N283:N284" si="220">SUM(K283:M283)</f>
        <v>0.30494544321039274</v>
      </c>
    </row>
    <row r="284" spans="1:14" x14ac:dyDescent="0.2">
      <c r="A284" s="282" t="s">
        <v>363</v>
      </c>
      <c r="B284" s="302">
        <f>SUM(B282:B283)</f>
        <v>14.369919291159453</v>
      </c>
      <c r="C284" s="299" t="str">
        <f>CONCATENATE("(",ROUND((B284/$H284)*100,1),")")</f>
        <v>(81.9)</v>
      </c>
      <c r="D284" s="302">
        <f>SUM(D282:D283)</f>
        <v>1.9333074467553042</v>
      </c>
      <c r="E284" s="299" t="str">
        <f>CONCATENATE("(",ROUND((D284/$H284)*100,1),")")</f>
        <v>(11)</v>
      </c>
      <c r="F284" s="302">
        <f>SUM(F282:F283)</f>
        <v>1.2317732620852606</v>
      </c>
      <c r="G284" s="299" t="str">
        <f>CONCATENATE("(",ROUND((F284/$H284)*100,1),")")</f>
        <v>(7)</v>
      </c>
      <c r="H284" s="302">
        <f>SUM(H282:H283)</f>
        <v>17.535000000000018</v>
      </c>
      <c r="I284" s="299" t="str">
        <f>CONCATENATE("(",ROUND((H284/$H284)*100,1),")")</f>
        <v>(100)</v>
      </c>
      <c r="K284" s="302">
        <f t="shared" si="217"/>
        <v>0.63462367702133982</v>
      </c>
      <c r="L284" s="302">
        <f t="shared" si="218"/>
        <v>7.6475372841048772E-2</v>
      </c>
      <c r="M284" s="302">
        <f t="shared" si="219"/>
        <v>8.0900950137616112E-2</v>
      </c>
      <c r="N284" s="302">
        <f t="shared" si="220"/>
        <v>0.7920000000000047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10.719752407999167</v>
      </c>
      <c r="C287" s="299" t="str">
        <f>CONCATENATE("(",ROUND((B287/$H289)*100,1),")")</f>
        <v>(58.5)</v>
      </c>
      <c r="D287" s="302">
        <f>'Ind T6'!R117</f>
        <v>1.0117216870736372</v>
      </c>
      <c r="E287" s="299" t="str">
        <f>CONCATENATE("(",ROUND((D287/$H289)*100,1),")")</f>
        <v>(5.5)</v>
      </c>
      <c r="F287" s="302">
        <f>'Ind T6'!S117</f>
        <v>1.1674520091115612</v>
      </c>
      <c r="G287" s="299" t="str">
        <f>CONCATENATE("(",ROUND((F287/$H289)*100,1),")")</f>
        <v>(6.4)</v>
      </c>
      <c r="H287" s="302">
        <f>SUM(B287,D287,F287)</f>
        <v>12.898926104184365</v>
      </c>
      <c r="I287" s="299" t="str">
        <f>CONCATENATE("(",ROUND((H287/$H289)*100,1),")")</f>
        <v>(70.4)</v>
      </c>
      <c r="K287" s="302">
        <f>B292-B287</f>
        <v>0.39394999598330394</v>
      </c>
      <c r="L287" s="302">
        <f>D292-D287</f>
        <v>5.7150709388724685E-2</v>
      </c>
      <c r="M287" s="302">
        <f>F292-F287</f>
        <v>8.3463705041775471E-2</v>
      </c>
      <c r="N287" s="302">
        <f>SUM(K287:M287)</f>
        <v>0.53456441041380409</v>
      </c>
    </row>
    <row r="288" spans="1:14" x14ac:dyDescent="0.2">
      <c r="A288" s="282" t="s">
        <v>365</v>
      </c>
      <c r="B288" s="302">
        <f>'Ind T6'!Q116</f>
        <v>4.2847905601816265</v>
      </c>
      <c r="C288" s="299" t="str">
        <f>CONCATENATE("(",ROUND((B288/$H289)*100,1),")")</f>
        <v>(23.4)</v>
      </c>
      <c r="D288" s="302">
        <f>'Ind T6'!R116</f>
        <v>0.99806113252271567</v>
      </c>
      <c r="E288" s="299" t="str">
        <f>CONCATENATE("(",ROUND((D288/$H289)*100,1),")")</f>
        <v>(5.4)</v>
      </c>
      <c r="F288" s="302">
        <f>'Ind T6'!S116</f>
        <v>0.14522220311131553</v>
      </c>
      <c r="G288" s="299" t="str">
        <f>CONCATENATE("(",ROUND((F288/$H289)*100,1),")")</f>
        <v>(0.8)</v>
      </c>
      <c r="H288" s="302">
        <f t="shared" ref="H288" si="221">SUM(B288,D288,F288)</f>
        <v>5.4280738958156576</v>
      </c>
      <c r="I288" s="299" t="str">
        <f>CONCATENATE("(",ROUND((H288/$H289)*100,1),")")</f>
        <v>(29.6)</v>
      </c>
      <c r="K288" s="302">
        <f t="shared" ref="K288:K289" si="222">B293-B288</f>
        <v>0.39924299906695015</v>
      </c>
      <c r="L288" s="302">
        <f t="shared" ref="L288:L289" si="223">D293-D288</f>
        <v>1.2447839196100374E-2</v>
      </c>
      <c r="M288" s="302">
        <f t="shared" ref="M288:M289" si="224">F293-F288</f>
        <v>7.7447513231325149E-3</v>
      </c>
      <c r="N288" s="302">
        <f t="shared" ref="N288:N289" si="225">SUM(K288:M288)</f>
        <v>0.41943558958618304</v>
      </c>
    </row>
    <row r="289" spans="1:14" x14ac:dyDescent="0.2">
      <c r="A289" s="282" t="s">
        <v>363</v>
      </c>
      <c r="B289" s="302">
        <f>SUM(B287:B288)</f>
        <v>15.004542968180793</v>
      </c>
      <c r="C289" s="299" t="str">
        <f>CONCATENATE("(",ROUND((B289/$H289)*100,1),")")</f>
        <v>(81.9)</v>
      </c>
      <c r="D289" s="302">
        <f>SUM(D287:D288)</f>
        <v>2.009782819596353</v>
      </c>
      <c r="E289" s="299" t="str">
        <f>CONCATENATE("(",ROUND((D289/$H289)*100,1),")")</f>
        <v>(11)</v>
      </c>
      <c r="F289" s="302">
        <f>SUM(F287:F288)</f>
        <v>1.3126742122228767</v>
      </c>
      <c r="G289" s="299" t="str">
        <f>CONCATENATE("(",ROUND((F289/$H289)*100,1),")")</f>
        <v>(7.2)</v>
      </c>
      <c r="H289" s="302">
        <f>SUM(H287:H288)</f>
        <v>18.327000000000023</v>
      </c>
      <c r="I289" s="299" t="str">
        <f>CONCATENATE("(",ROUND((H289/$H289)*100,1),")")</f>
        <v>(100)</v>
      </c>
      <c r="K289" s="302">
        <f t="shared" si="222"/>
        <v>0.79319299505025498</v>
      </c>
      <c r="L289" s="302">
        <f t="shared" si="223"/>
        <v>6.9598548584824727E-2</v>
      </c>
      <c r="M289" s="302">
        <f t="shared" si="224"/>
        <v>9.1208456364908042E-2</v>
      </c>
      <c r="N289" s="302">
        <f t="shared" si="225"/>
        <v>0.95399999999998775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11.113702403982471</v>
      </c>
      <c r="C292" s="299" t="str">
        <f>CONCATENATE("(",ROUND((B292/$H294)*100,1),")")</f>
        <v>(57.6)</v>
      </c>
      <c r="D292" s="302">
        <f>'Ind T6'!W117</f>
        <v>1.0688723964623619</v>
      </c>
      <c r="E292" s="299" t="str">
        <f>CONCATENATE("(",ROUND((D292/$H294)*100,1),")")</f>
        <v>(5.5)</v>
      </c>
      <c r="F292" s="302">
        <f>'Ind T6'!X117</f>
        <v>1.2509157141533367</v>
      </c>
      <c r="G292" s="299" t="str">
        <f>CONCATENATE("(",ROUND((F292/$H294)*100,1),")")</f>
        <v>(6.5)</v>
      </c>
      <c r="H292" s="302">
        <f>SUM(B292,D292,F292)</f>
        <v>13.433490514598169</v>
      </c>
      <c r="I292" s="299" t="str">
        <f>CONCATENATE("(",ROUND((H292/$H294)*100,1),")")</f>
        <v>(69.7)</v>
      </c>
      <c r="K292" s="302">
        <f>B292-B282</f>
        <v>0.7590494519134996</v>
      </c>
      <c r="L292" s="302">
        <f>D292-D282</f>
        <v>0.10609744847002567</v>
      </c>
      <c r="M292" s="302">
        <f>F292-F282</f>
        <v>0.15647206681989068</v>
      </c>
      <c r="N292" s="302">
        <f>SUM(K292:M292)</f>
        <v>1.0216189672034159</v>
      </c>
    </row>
    <row r="293" spans="1:14" x14ac:dyDescent="0.2">
      <c r="A293" s="282" t="s">
        <v>365</v>
      </c>
      <c r="B293" s="302">
        <f>'Ind T6'!V116</f>
        <v>4.6840335592485767</v>
      </c>
      <c r="C293" s="299" t="str">
        <f>CONCATENATE("(",ROUND((B293/$H294)*100,1),")")</f>
        <v>(24.3)</v>
      </c>
      <c r="D293" s="302">
        <f>'Ind T6'!W116</f>
        <v>1.010508971718816</v>
      </c>
      <c r="E293" s="299" t="str">
        <f>CONCATENATE("(",ROUND((D293/$H294)*100,1),")")</f>
        <v>(5.2)</v>
      </c>
      <c r="F293" s="302">
        <f>'Ind T6'!X116</f>
        <v>0.15296695443444805</v>
      </c>
      <c r="G293" s="299" t="str">
        <f>CONCATENATE("(",ROUND((F293/$H294)*100,1),")")</f>
        <v>(0.8)</v>
      </c>
      <c r="H293" s="302">
        <f t="shared" ref="H293" si="226">SUM(B293,D293,F293)</f>
        <v>5.847509485401841</v>
      </c>
      <c r="I293" s="299" t="str">
        <f>CONCATENATE("(",ROUND((H293/$H294)*100,1),")")</f>
        <v>(30.3)</v>
      </c>
      <c r="K293" s="302">
        <f t="shared" ref="K293:K294" si="227">B293-B283</f>
        <v>0.66876722015809431</v>
      </c>
      <c r="L293" s="302">
        <f t="shared" ref="L293:L294" si="228">D293-D283</f>
        <v>3.9976472955848052E-2</v>
      </c>
      <c r="M293" s="302">
        <f t="shared" ref="M293:M294" si="229">F293-F283</f>
        <v>1.563733968263345E-2</v>
      </c>
      <c r="N293" s="302">
        <f t="shared" ref="N293:N294" si="230">SUM(K293:M293)</f>
        <v>0.72438103279657584</v>
      </c>
    </row>
    <row r="294" spans="1:14" x14ac:dyDescent="0.2">
      <c r="A294" s="282" t="s">
        <v>363</v>
      </c>
      <c r="B294" s="302">
        <f>SUM(B292:B293)</f>
        <v>15.797735963231048</v>
      </c>
      <c r="C294" s="299" t="str">
        <f>CONCATENATE("(",ROUND((B294/$H294)*100,1),")")</f>
        <v>(81.9)</v>
      </c>
      <c r="D294" s="302">
        <f>SUM(D292:D293)</f>
        <v>2.0793813681811777</v>
      </c>
      <c r="E294" s="299" t="str">
        <f>CONCATENATE("(",ROUND((D294/$H294)*100,1),")")</f>
        <v>(10.8)</v>
      </c>
      <c r="F294" s="302">
        <f>SUM(F292:F293)</f>
        <v>1.4038826685877848</v>
      </c>
      <c r="G294" s="299" t="str">
        <f>CONCATENATE("(",ROUND((F294/$H294)*100,1),")")</f>
        <v>(7.3)</v>
      </c>
      <c r="H294" s="302">
        <f>SUM(H292:H293)</f>
        <v>19.281000000000009</v>
      </c>
      <c r="I294" s="299" t="str">
        <f>CONCATENATE("(",ROUND((H294/$H294)*100,1),")")</f>
        <v>(100)</v>
      </c>
      <c r="K294" s="302">
        <f t="shared" si="227"/>
        <v>1.4278166720715948</v>
      </c>
      <c r="L294" s="302">
        <f t="shared" si="228"/>
        <v>0.1460739214258735</v>
      </c>
      <c r="M294" s="302">
        <f t="shared" si="229"/>
        <v>0.17210940650252415</v>
      </c>
      <c r="N294" s="302">
        <f t="shared" si="230"/>
        <v>1.7459999999999924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8.8843791973419091</v>
      </c>
      <c r="C303" s="299" t="str">
        <f>CONCATENATE("(",ROUND((B303/$H305)*100,1),")")</f>
        <v>(39.1)</v>
      </c>
      <c r="D303" s="302">
        <f>'Ind T6'!M126</f>
        <v>0.52692355417256576</v>
      </c>
      <c r="E303" s="299" t="str">
        <f>CONCATENATE("(",ROUND((D303/$H305)*100,1),")")</f>
        <v>(2.3)</v>
      </c>
      <c r="F303" s="302">
        <f>'Ind T6'!N126</f>
        <v>0.96481419417348158</v>
      </c>
      <c r="G303" s="299" t="str">
        <f>CONCATENATE("(",ROUND((F303/$H305)*100,1),")")</f>
        <v>(4.2)</v>
      </c>
      <c r="H303" s="302">
        <f>SUM(B303,D303,F303)</f>
        <v>10.376116945687956</v>
      </c>
      <c r="I303" s="299" t="str">
        <f>CONCATENATE("(",ROUND((H303/$H305)*100,1),")")</f>
        <v>(45.6)</v>
      </c>
      <c r="K303" s="302">
        <f>B308-B303</f>
        <v>-0.41282839170381003</v>
      </c>
      <c r="L303" s="302">
        <f>D308-D303</f>
        <v>-3.9101392663990486E-3</v>
      </c>
      <c r="M303" s="302">
        <f>F308-F303</f>
        <v>1.479715512017088E-3</v>
      </c>
      <c r="N303" s="302">
        <f>SUM(K303:M303)</f>
        <v>-0.41525881545819199</v>
      </c>
    </row>
    <row r="304" spans="1:14" x14ac:dyDescent="0.2">
      <c r="A304" s="282" t="s">
        <v>365</v>
      </c>
      <c r="B304" s="302">
        <f>'Ind T6'!L125</f>
        <v>8.5809108004499866</v>
      </c>
      <c r="C304" s="299" t="str">
        <f>CONCATENATE("(",ROUND((B304/$H305)*100,1),")")</f>
        <v>(37.7)</v>
      </c>
      <c r="D304" s="302">
        <f>'Ind T6'!M125</f>
        <v>2.4964130838201433</v>
      </c>
      <c r="E304" s="299" t="str">
        <f>CONCATENATE("(",ROUND((D304/$H305)*100,1),")")</f>
        <v>(11)</v>
      </c>
      <c r="F304" s="302">
        <f>'Ind T6'!N125</f>
        <v>1.2915591700418949</v>
      </c>
      <c r="G304" s="299" t="str">
        <f>CONCATENATE("(",ROUND((F304/$H305)*100,1),")")</f>
        <v>(5.7)</v>
      </c>
      <c r="H304" s="302">
        <f t="shared" ref="H304" si="231">SUM(B304,D304,F304)</f>
        <v>12.368883054312024</v>
      </c>
      <c r="I304" s="299" t="str">
        <f>CONCATENATE("(",ROUND((H304/$H305)*100,1),")")</f>
        <v>(54.4)</v>
      </c>
      <c r="K304" s="302">
        <f t="shared" ref="K304:K305" si="232">B309-B304</f>
        <v>-0.43289718673177013</v>
      </c>
      <c r="L304" s="302">
        <f t="shared" ref="L304:L305" si="233">D309-D304</f>
        <v>-0.15105628432618134</v>
      </c>
      <c r="M304" s="302">
        <f t="shared" ref="M304:M305" si="234">F309-F304</f>
        <v>-9.7877134838129098E-3</v>
      </c>
      <c r="N304" s="302">
        <f t="shared" ref="N304:N305" si="235">SUM(K304:M304)</f>
        <v>-0.59374118454176439</v>
      </c>
    </row>
    <row r="305" spans="1:14" x14ac:dyDescent="0.2">
      <c r="A305" s="282" t="s">
        <v>363</v>
      </c>
      <c r="B305" s="302">
        <f>SUM(B303:B304)</f>
        <v>17.465289997791896</v>
      </c>
      <c r="C305" s="299" t="str">
        <f>CONCATENATE("(",ROUND((B305/$H305)*100,1),")")</f>
        <v>(76.8)</v>
      </c>
      <c r="D305" s="302">
        <f>SUM(D303:D304)</f>
        <v>3.0233366379927089</v>
      </c>
      <c r="E305" s="299" t="str">
        <f>CONCATENATE("(",ROUND((D305/$H305)*100,1),")")</f>
        <v>(13.3)</v>
      </c>
      <c r="F305" s="302">
        <f>SUM(F303:F304)</f>
        <v>2.2563733642153765</v>
      </c>
      <c r="G305" s="299" t="str">
        <f>CONCATENATE("(",ROUND((F305/$H305)*100,1),")")</f>
        <v>(9.9)</v>
      </c>
      <c r="H305" s="302">
        <f>SUM(H303:H304)</f>
        <v>22.74499999999998</v>
      </c>
      <c r="I305" s="299" t="str">
        <f>CONCATENATE("(",ROUND((H305/$H305)*100,1),")")</f>
        <v>(100)</v>
      </c>
      <c r="K305" s="302">
        <f t="shared" si="232"/>
        <v>-0.84572557843558016</v>
      </c>
      <c r="L305" s="302">
        <f t="shared" si="233"/>
        <v>-0.1549664235925805</v>
      </c>
      <c r="M305" s="302">
        <f t="shared" si="234"/>
        <v>-8.3079979717957109E-3</v>
      </c>
      <c r="N305" s="302">
        <f t="shared" si="235"/>
        <v>-1.0089999999999564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8.471550805638099</v>
      </c>
      <c r="C308" s="299" t="str">
        <f>CONCATENATE("(",ROUND((B308/$H310)*100,1),")")</f>
        <v>(39)</v>
      </c>
      <c r="D308" s="302">
        <f>'Ind T6'!R126</f>
        <v>0.52301341490616671</v>
      </c>
      <c r="E308" s="299" t="str">
        <f>CONCATENATE("(",ROUND((D308/$H310)*100,1),")")</f>
        <v>(2.4)</v>
      </c>
      <c r="F308" s="302">
        <f>'Ind T6'!S126</f>
        <v>0.96629390968549866</v>
      </c>
      <c r="G308" s="299" t="str">
        <f>CONCATENATE("(",ROUND((F308/$H310)*100,1),")")</f>
        <v>(4.4)</v>
      </c>
      <c r="H308" s="302">
        <f>SUM(B308,D308,F308)</f>
        <v>9.9608581302297647</v>
      </c>
      <c r="I308" s="299" t="str">
        <f>CONCATENATE("(",ROUND((H308/$H310)*100,1),")")</f>
        <v>(45.8)</v>
      </c>
      <c r="K308" s="302">
        <f>B313-B308</f>
        <v>-0.97339254543748854</v>
      </c>
      <c r="L308" s="302">
        <f>D313-D308</f>
        <v>-2.8397074102767816E-2</v>
      </c>
      <c r="M308" s="302">
        <f>F313-F308</f>
        <v>-7.6548161573998463E-2</v>
      </c>
      <c r="N308" s="302">
        <f>SUM(K308:M308)</f>
        <v>-1.0783377811142549</v>
      </c>
    </row>
    <row r="309" spans="1:14" x14ac:dyDescent="0.2">
      <c r="A309" s="282" t="s">
        <v>365</v>
      </c>
      <c r="B309" s="302">
        <f>'Ind T6'!Q125</f>
        <v>8.1480136137182164</v>
      </c>
      <c r="C309" s="299" t="str">
        <f>CONCATENATE("(",ROUND((B309/$H310)*100,1),")")</f>
        <v>(37.5)</v>
      </c>
      <c r="D309" s="302">
        <f>'Ind T6'!R125</f>
        <v>2.3453567994939619</v>
      </c>
      <c r="E309" s="299" t="str">
        <f>CONCATENATE("(",ROUND((D309/$H310)*100,1),")")</f>
        <v>(10.8)</v>
      </c>
      <c r="F309" s="302">
        <f>'Ind T6'!S125</f>
        <v>1.281771456558082</v>
      </c>
      <c r="G309" s="299" t="str">
        <f>CONCATENATE("(",ROUND((F309/$H310)*100,1),")")</f>
        <v>(5.9)</v>
      </c>
      <c r="H309" s="302">
        <f t="shared" ref="H309" si="236">SUM(B309,D309,F309)</f>
        <v>11.775141869770259</v>
      </c>
      <c r="I309" s="299" t="str">
        <f>CONCATENATE("(",ROUND((H309/$H310)*100,1),")")</f>
        <v>(54.2)</v>
      </c>
      <c r="K309" s="302">
        <f t="shared" ref="K309:K310" si="237">B314-B309</f>
        <v>-0.95987129339435029</v>
      </c>
      <c r="L309" s="302">
        <f t="shared" ref="L309:L310" si="238">D314-D309</f>
        <v>-0.29558777007513193</v>
      </c>
      <c r="M309" s="302">
        <f t="shared" ref="M309:M310" si="239">F314-F309</f>
        <v>-0.1302031554162868</v>
      </c>
      <c r="N309" s="302">
        <f t="shared" ref="N309:N310" si="240">SUM(K309:M309)</f>
        <v>-1.385662218885769</v>
      </c>
    </row>
    <row r="310" spans="1:14" x14ac:dyDescent="0.2">
      <c r="A310" s="282" t="s">
        <v>363</v>
      </c>
      <c r="B310" s="302">
        <f>SUM(B308:B309)</f>
        <v>16.619564419356315</v>
      </c>
      <c r="C310" s="299" t="str">
        <f>CONCATENATE("(",ROUND((B310/$H310)*100,1),")")</f>
        <v>(76.5)</v>
      </c>
      <c r="D310" s="302">
        <f>SUM(D308:D309)</f>
        <v>2.8683702144001284</v>
      </c>
      <c r="E310" s="299" t="str">
        <f>CONCATENATE("(",ROUND((D310/$H310)*100,1),")")</f>
        <v>(13.2)</v>
      </c>
      <c r="F310" s="302">
        <f>SUM(F308:F309)</f>
        <v>2.2480653662435808</v>
      </c>
      <c r="G310" s="299" t="str">
        <f>CONCATENATE("(",ROUND((F310/$H310)*100,1),")")</f>
        <v>(10.3)</v>
      </c>
      <c r="H310" s="302">
        <f>SUM(H308:H309)</f>
        <v>21.736000000000026</v>
      </c>
      <c r="I310" s="299" t="str">
        <f>CONCATENATE("(",ROUND((H310/$H310)*100,1),")")</f>
        <v>(100)</v>
      </c>
      <c r="K310" s="302">
        <f t="shared" si="237"/>
        <v>-1.9332638388318379</v>
      </c>
      <c r="L310" s="302">
        <f t="shared" si="238"/>
        <v>-0.32398484417789941</v>
      </c>
      <c r="M310" s="302">
        <f t="shared" si="239"/>
        <v>-0.20675131699028526</v>
      </c>
      <c r="N310" s="302">
        <f t="shared" si="240"/>
        <v>-2.4640000000000226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7.4981582602006105</v>
      </c>
      <c r="C313" s="299" t="str">
        <f>CONCATENATE("(",ROUND((B313/$H315)*100,1),")")</f>
        <v>(38.9)</v>
      </c>
      <c r="D313" s="302">
        <f>'Ind T6'!W126</f>
        <v>0.49461634080339889</v>
      </c>
      <c r="E313" s="299" t="str">
        <f>CONCATENATE("(",ROUND((D313/$H315)*100,1),")")</f>
        <v>(2.6)</v>
      </c>
      <c r="F313" s="302">
        <f>'Ind T6'!X126</f>
        <v>0.8897457481115002</v>
      </c>
      <c r="G313" s="299" t="str">
        <f>CONCATENATE("(",ROUND((F313/$H315)*100,1),")")</f>
        <v>(4.6)</v>
      </c>
      <c r="H313" s="302">
        <f>SUM(B313,D313,F313)</f>
        <v>8.8825203491155094</v>
      </c>
      <c r="I313" s="299" t="str">
        <f>CONCATENATE("(",ROUND((H313/$H315)*100,1),")")</f>
        <v>(46.1)</v>
      </c>
      <c r="K313" s="302">
        <f>B313-B303</f>
        <v>-1.3862209371412986</v>
      </c>
      <c r="L313" s="302">
        <f>D313-D303</f>
        <v>-3.2307213369166865E-2</v>
      </c>
      <c r="M313" s="302">
        <f>F313-F303</f>
        <v>-7.5068446061981375E-2</v>
      </c>
      <c r="N313" s="302">
        <f>SUM(K313:M313)</f>
        <v>-1.4935965965724467</v>
      </c>
    </row>
    <row r="314" spans="1:14" x14ac:dyDescent="0.2">
      <c r="A314" s="282" t="s">
        <v>365</v>
      </c>
      <c r="B314" s="302">
        <f>'Ind T6'!V125</f>
        <v>7.1881423203238661</v>
      </c>
      <c r="C314" s="299" t="str">
        <f>CONCATENATE("(",ROUND((B314/$H315)*100,1),")")</f>
        <v>(37.3)</v>
      </c>
      <c r="D314" s="302">
        <f>'Ind T6'!W125</f>
        <v>2.04976902941883</v>
      </c>
      <c r="E314" s="299" t="str">
        <f>CONCATENATE("(",ROUND((D314/$H315)*100,1),")")</f>
        <v>(10.6)</v>
      </c>
      <c r="F314" s="302">
        <f>'Ind T6'!X125</f>
        <v>1.1515683011417952</v>
      </c>
      <c r="G314" s="299" t="str">
        <f>CONCATENATE("(",ROUND((F314/$H315)*100,1),")")</f>
        <v>(6)</v>
      </c>
      <c r="H314" s="302">
        <f t="shared" ref="H314" si="241">SUM(B314,D314,F314)</f>
        <v>10.389479650884491</v>
      </c>
      <c r="I314" s="299" t="str">
        <f>CONCATENATE("(",ROUND((H314/$H315)*100,1),")")</f>
        <v>(53.9)</v>
      </c>
      <c r="K314" s="302">
        <f t="shared" ref="K314:K315" si="242">B314-B304</f>
        <v>-1.3927684801261204</v>
      </c>
      <c r="L314" s="302">
        <f t="shared" ref="L314:L315" si="243">D314-D304</f>
        <v>-0.44664405440131327</v>
      </c>
      <c r="M314" s="302">
        <f t="shared" ref="M314:M315" si="244">F314-F304</f>
        <v>-0.13999086890009971</v>
      </c>
      <c r="N314" s="302">
        <f t="shared" ref="N314:N315" si="245">SUM(K314:M314)</f>
        <v>-1.9794034034275334</v>
      </c>
    </row>
    <row r="315" spans="1:14" x14ac:dyDescent="0.2">
      <c r="A315" s="282" t="s">
        <v>363</v>
      </c>
      <c r="B315" s="302">
        <f>SUM(B313:B314)</f>
        <v>14.686300580524478</v>
      </c>
      <c r="C315" s="299" t="str">
        <f>CONCATENATE("(",ROUND((B315/$H315)*100,1),")")</f>
        <v>(76.2)</v>
      </c>
      <c r="D315" s="302">
        <f>SUM(D313:D314)</f>
        <v>2.544385370222229</v>
      </c>
      <c r="E315" s="299" t="str">
        <f>CONCATENATE("(",ROUND((D315/$H315)*100,1),")")</f>
        <v>(13.2)</v>
      </c>
      <c r="F315" s="302">
        <f>SUM(F313:F314)</f>
        <v>2.0413140492532955</v>
      </c>
      <c r="G315" s="299" t="str">
        <f>CONCATENATE("(",ROUND((F315/$H315)*100,1),")")</f>
        <v>(10.6)</v>
      </c>
      <c r="H315" s="302">
        <f>SUM(H313:H314)</f>
        <v>19.271999999999998</v>
      </c>
      <c r="I315" s="299" t="str">
        <f>CONCATENATE("(",ROUND((H315/$H315)*100,1),")")</f>
        <v>(100)</v>
      </c>
      <c r="K315" s="302">
        <f t="shared" si="242"/>
        <v>-2.7789894172674181</v>
      </c>
      <c r="L315" s="302">
        <f t="shared" si="243"/>
        <v>-0.47895126777047992</v>
      </c>
      <c r="M315" s="302">
        <f t="shared" si="244"/>
        <v>-0.21505931496208097</v>
      </c>
      <c r="N315" s="302">
        <f t="shared" si="245"/>
        <v>-3.472999999999979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4.6432882562131406</v>
      </c>
      <c r="C324" s="299" t="str">
        <f>CONCATENATE("(",ROUND((B324/$H326)*100,1),")")</f>
        <v>(31.8)</v>
      </c>
      <c r="D324" s="302">
        <f>'Ind T6'!M135</f>
        <v>1.173192170817881</v>
      </c>
      <c r="E324" s="299" t="str">
        <f>CONCATENATE("(",ROUND((D324/$H326)*100,1),")")</f>
        <v>(8)</v>
      </c>
      <c r="F324" s="302">
        <f>'Ind T6'!N135</f>
        <v>0.79955871886929664</v>
      </c>
      <c r="G324" s="299" t="str">
        <f>CONCATENATE("(",ROUND((F324/$H326)*100,1),")")</f>
        <v>(5.5)</v>
      </c>
      <c r="H324" s="302">
        <f>SUM(B324,D324,F324)</f>
        <v>6.6160391459003183</v>
      </c>
      <c r="I324" s="299" t="str">
        <f>CONCATENATE("(",ROUND((H324/$H326)*100,1),")")</f>
        <v>(45.3)</v>
      </c>
      <c r="K324" s="302">
        <f>B329-B324</f>
        <v>7.8353912769780543E-2</v>
      </c>
      <c r="L324" s="302">
        <f>D329-D324</f>
        <v>2.3152715145597025E-2</v>
      </c>
      <c r="M324" s="302">
        <f>F329-F324</f>
        <v>5.6101437670040277E-2</v>
      </c>
      <c r="N324" s="302">
        <f>SUM(K324:M324)</f>
        <v>0.15760806558541784</v>
      </c>
    </row>
    <row r="325" spans="1:14" x14ac:dyDescent="0.2">
      <c r="A325" s="282" t="s">
        <v>365</v>
      </c>
      <c r="B325" s="302">
        <f>'Ind T6'!L134</f>
        <v>4.6064590747326735</v>
      </c>
      <c r="C325" s="299" t="str">
        <f>CONCATENATE("(",ROUND((B325/$H326)*100,1),")")</f>
        <v>(31.5)</v>
      </c>
      <c r="D325" s="302">
        <f>'Ind T6'!M134</f>
        <v>2.3871494662040287</v>
      </c>
      <c r="E325" s="299" t="str">
        <f>CONCATENATE("(",ROUND((D325/$H326)*100,1),")")</f>
        <v>(16.3)</v>
      </c>
      <c r="F325" s="302">
        <f>'Ind T6'!N134</f>
        <v>1.0053523131629643</v>
      </c>
      <c r="G325" s="299" t="str">
        <f>CONCATENATE("(",ROUND((F325/$H326)*100,1),")")</f>
        <v>(6.9)</v>
      </c>
      <c r="H325" s="302">
        <f t="shared" ref="H325" si="246">SUM(B325,D325,F325)</f>
        <v>7.998960854099666</v>
      </c>
      <c r="I325" s="299" t="str">
        <f>CONCATENATE("(",ROUND((H325/$H326)*100,1),")")</f>
        <v>(54.7)</v>
      </c>
      <c r="K325" s="302">
        <f t="shared" ref="K325:K326" si="247">B330-B325</f>
        <v>0.24801629599743613</v>
      </c>
      <c r="L325" s="302">
        <f t="shared" ref="L325:L326" si="248">D330-D325</f>
        <v>-6.3837544764647092E-2</v>
      </c>
      <c r="M325" s="302">
        <f t="shared" ref="M325:M326" si="249">F330-F325</f>
        <v>3.2213183181812211E-2</v>
      </c>
      <c r="N325" s="302">
        <f t="shared" ref="N325:N326" si="250">SUM(K325:M325)</f>
        <v>0.21639193441460125</v>
      </c>
    </row>
    <row r="326" spans="1:14" x14ac:dyDescent="0.2">
      <c r="A326" s="282" t="s">
        <v>363</v>
      </c>
      <c r="B326" s="302">
        <f>SUM(B324:B325)</f>
        <v>9.249747330945814</v>
      </c>
      <c r="C326" s="299" t="str">
        <f>CONCATENATE("(",ROUND((B326/$H326)*100,1),")")</f>
        <v>(63.3)</v>
      </c>
      <c r="D326" s="302">
        <f>SUM(D324:D325)</f>
        <v>3.5603416370219096</v>
      </c>
      <c r="E326" s="299" t="str">
        <f>CONCATENATE("(",ROUND((D326/$H326)*100,1),")")</f>
        <v>(24.4)</v>
      </c>
      <c r="F326" s="302">
        <f>SUM(F324:F325)</f>
        <v>1.804911032032261</v>
      </c>
      <c r="G326" s="299" t="str">
        <f>CONCATENATE("(",ROUND((F326/$H326)*100,1),")")</f>
        <v>(12.3)</v>
      </c>
      <c r="H326" s="302">
        <f>SUM(H324:H325)</f>
        <v>14.614999999999984</v>
      </c>
      <c r="I326" s="299" t="str">
        <f>CONCATENATE("(",ROUND((H326/$H326)*100,1),")")</f>
        <v>(100)</v>
      </c>
      <c r="K326" s="302">
        <f t="shared" si="247"/>
        <v>0.32637020876721756</v>
      </c>
      <c r="L326" s="302">
        <f t="shared" si="248"/>
        <v>-4.0684829619050067E-2</v>
      </c>
      <c r="M326" s="302">
        <f t="shared" si="249"/>
        <v>8.8314620851852377E-2</v>
      </c>
      <c r="N326" s="302">
        <f t="shared" si="250"/>
        <v>0.37400000000001987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4.7216421689829211</v>
      </c>
      <c r="C329" s="299" t="str">
        <f>CONCATENATE("(",ROUND((B329/$H331)*100,1),")")</f>
        <v>(31.5)</v>
      </c>
      <c r="D329" s="302">
        <f>'Ind T6'!R135</f>
        <v>1.196344885963478</v>
      </c>
      <c r="E329" s="299" t="str">
        <f>CONCATENATE("(",ROUND((D329/$H331)*100,1),")")</f>
        <v>(8)</v>
      </c>
      <c r="F329" s="302">
        <f>'Ind T6'!S135</f>
        <v>0.85566015653933691</v>
      </c>
      <c r="G329" s="299" t="str">
        <f>CONCATENATE("(",ROUND((F329/$H331)*100,1),")")</f>
        <v>(5.7)</v>
      </c>
      <c r="H329" s="302">
        <f>SUM(B329,D329,F329)</f>
        <v>6.773647211485736</v>
      </c>
      <c r="I329" s="299" t="str">
        <f>CONCATENATE("(",ROUND((H329/$H331)*100,1),")")</f>
        <v>(45.2)</v>
      </c>
      <c r="K329" s="302">
        <f>B334-B329</f>
        <v>0.63912939625853493</v>
      </c>
      <c r="L329" s="302">
        <f>D334-D329</f>
        <v>0.18666703307416488</v>
      </c>
      <c r="M329" s="302">
        <f>F334-F329</f>
        <v>0.19987866668610255</v>
      </c>
      <c r="N329" s="302">
        <f>SUM(K329:M329)</f>
        <v>1.0256750960188024</v>
      </c>
    </row>
    <row r="330" spans="1:14" x14ac:dyDescent="0.2">
      <c r="A330" s="282" t="s">
        <v>365</v>
      </c>
      <c r="B330" s="302">
        <f>'Ind T6'!Q134</f>
        <v>4.8544753707301096</v>
      </c>
      <c r="C330" s="299" t="str">
        <f>CONCATENATE("(",ROUND((B330/$H331)*100,1),")")</f>
        <v>(32.4)</v>
      </c>
      <c r="D330" s="302">
        <f>'Ind T6'!R134</f>
        <v>2.3233119214393816</v>
      </c>
      <c r="E330" s="299" t="str">
        <f>CONCATENATE("(",ROUND((D330/$H331)*100,1),")")</f>
        <v>(15.5)</v>
      </c>
      <c r="F330" s="302">
        <f>'Ind T6'!S134</f>
        <v>1.0375654963447765</v>
      </c>
      <c r="G330" s="299" t="str">
        <f>CONCATENATE("(",ROUND((F330/$H331)*100,1),")")</f>
        <v>(6.9)</v>
      </c>
      <c r="H330" s="302">
        <f t="shared" ref="H330" si="251">SUM(B330,D330,F330)</f>
        <v>8.2153527885142665</v>
      </c>
      <c r="I330" s="299" t="str">
        <f>CONCATENATE("(",ROUND((H330/$H331)*100,1),")")</f>
        <v>(54.8)</v>
      </c>
      <c r="K330" s="302">
        <f t="shared" ref="K330:K331" si="252">B335-B330</f>
        <v>1.04942924401489</v>
      </c>
      <c r="L330" s="302">
        <f t="shared" ref="L330:L331" si="253">D335-D330</f>
        <v>9.2477875850964786E-2</v>
      </c>
      <c r="M330" s="302">
        <f t="shared" ref="M330:M331" si="254">F335-F330</f>
        <v>0.14941778411534012</v>
      </c>
      <c r="N330" s="302">
        <f t="shared" ref="N330:N331" si="255">SUM(K330:M330)</f>
        <v>1.2913249039811949</v>
      </c>
    </row>
    <row r="331" spans="1:14" x14ac:dyDescent="0.2">
      <c r="A331" s="282" t="s">
        <v>363</v>
      </c>
      <c r="B331" s="302">
        <f>SUM(B329:B330)</f>
        <v>9.5761175397130316</v>
      </c>
      <c r="C331" s="299" t="str">
        <f>CONCATENATE("(",ROUND((B331/$H331)*100,1),")")</f>
        <v>(63.9)</v>
      </c>
      <c r="D331" s="302">
        <f>SUM(D329:D330)</f>
        <v>3.5196568074028596</v>
      </c>
      <c r="E331" s="299" t="str">
        <f>CONCATENATE("(",ROUND((D331/$H331)*100,1),")")</f>
        <v>(23.5)</v>
      </c>
      <c r="F331" s="302">
        <f>SUM(F329:F330)</f>
        <v>1.8932256528841134</v>
      </c>
      <c r="G331" s="299" t="str">
        <f>CONCATENATE("(",ROUND((F331/$H331)*100,1),")")</f>
        <v>(12.6)</v>
      </c>
      <c r="H331" s="302">
        <f>SUM(H329:H330)</f>
        <v>14.989000000000003</v>
      </c>
      <c r="I331" s="299" t="str">
        <f>CONCATENATE("(",ROUND((H331/$H331)*100,1),")")</f>
        <v>(100)</v>
      </c>
      <c r="K331" s="302">
        <f t="shared" si="252"/>
        <v>1.6885586402734241</v>
      </c>
      <c r="L331" s="302">
        <f t="shared" si="253"/>
        <v>0.27914490892512944</v>
      </c>
      <c r="M331" s="302">
        <f t="shared" si="254"/>
        <v>0.34929645080144289</v>
      </c>
      <c r="N331" s="302">
        <f t="shared" si="255"/>
        <v>2.3169999999999966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5.360771565241456</v>
      </c>
      <c r="C334" s="299" t="str">
        <f>CONCATENATE("(",ROUND((B334/$H336)*100,1),")")</f>
        <v>(31)</v>
      </c>
      <c r="D334" s="302">
        <f>'Ind T6'!W135</f>
        <v>1.3830119190376429</v>
      </c>
      <c r="E334" s="299" t="str">
        <f>CONCATENATE("(",ROUND((D334/$H336)*100,1),")")</f>
        <v>(8)</v>
      </c>
      <c r="F334" s="302">
        <f>'Ind T6'!X135</f>
        <v>1.0555388232254395</v>
      </c>
      <c r="G334" s="299" t="str">
        <f>CONCATENATE("(",ROUND((F334/$H336)*100,1),")")</f>
        <v>(6.1)</v>
      </c>
      <c r="H334" s="302">
        <f>SUM(B334,D334,F334)</f>
        <v>7.7993223075045384</v>
      </c>
      <c r="I334" s="299" t="str">
        <f>CONCATENATE("(",ROUND((H334/$H336)*100,1),")")</f>
        <v>(45.1)</v>
      </c>
      <c r="K334" s="302">
        <f>B334-B324</f>
        <v>0.71748330902831547</v>
      </c>
      <c r="L334" s="302">
        <f>D334-D324</f>
        <v>0.2098197482197619</v>
      </c>
      <c r="M334" s="302">
        <f>F334-F324</f>
        <v>0.25598010435614282</v>
      </c>
      <c r="N334" s="302">
        <f>SUM(K334:M334)</f>
        <v>1.1832831616042201</v>
      </c>
    </row>
    <row r="335" spans="1:14" x14ac:dyDescent="0.2">
      <c r="A335" s="282" t="s">
        <v>365</v>
      </c>
      <c r="B335" s="302">
        <f>'Ind T6'!V134</f>
        <v>5.9039046147449996</v>
      </c>
      <c r="C335" s="299" t="str">
        <f>CONCATENATE("(",ROUND((B335/$H336)*100,1),")")</f>
        <v>(34.1)</v>
      </c>
      <c r="D335" s="302">
        <f>'Ind T6'!W134</f>
        <v>2.4157897972903464</v>
      </c>
      <c r="E335" s="299" t="str">
        <f>CONCATENATE("(",ROUND((D335/$H336)*100,1),")")</f>
        <v>(14)</v>
      </c>
      <c r="F335" s="302">
        <f>'Ind T6'!X134</f>
        <v>1.1869832804601166</v>
      </c>
      <c r="G335" s="299" t="str">
        <f>CONCATENATE("(",ROUND((F335/$H336)*100,1),")")</f>
        <v>(6.9)</v>
      </c>
      <c r="H335" s="302">
        <f>SUM(B335,D335,F335)</f>
        <v>9.5066776924954635</v>
      </c>
      <c r="I335" s="299" t="str">
        <f>CONCATENATE("(",ROUND((H335/$H336)*100,1),")")</f>
        <v>(54.9)</v>
      </c>
      <c r="K335" s="302">
        <f t="shared" ref="K335:K336" si="256">B335-B325</f>
        <v>1.2974455400123261</v>
      </c>
      <c r="L335" s="302">
        <f t="shared" ref="L335:L336" si="257">D335-D325</f>
        <v>2.8640331086317694E-2</v>
      </c>
      <c r="M335" s="302">
        <f t="shared" ref="M335:M336" si="258">F335-F325</f>
        <v>0.18163096729715233</v>
      </c>
      <c r="N335" s="302">
        <f t="shared" ref="N335:N336" si="259">SUM(K335:M335)</f>
        <v>1.5077168383957962</v>
      </c>
    </row>
    <row r="336" spans="1:14" x14ac:dyDescent="0.2">
      <c r="A336" s="282" t="s">
        <v>363</v>
      </c>
      <c r="B336" s="302">
        <f>SUM(B334:B335)</f>
        <v>11.264676179986456</v>
      </c>
      <c r="C336" s="299" t="str">
        <f>CONCATENATE("(",ROUND((B336/$H336)*100,1),")")</f>
        <v>(65.1)</v>
      </c>
      <c r="D336" s="302">
        <f>SUM(D334:D335)</f>
        <v>3.798801716327989</v>
      </c>
      <c r="E336" s="299" t="str">
        <f>CONCATENATE("(",ROUND((D336/$H336)*100,1),")")</f>
        <v>(22)</v>
      </c>
      <c r="F336" s="302">
        <f>SUM(F334:F335)</f>
        <v>2.2425221036855563</v>
      </c>
      <c r="G336" s="299" t="str">
        <f>CONCATENATE("(",ROUND((F336/$H336)*100,1),")")</f>
        <v>(13)</v>
      </c>
      <c r="H336" s="302">
        <f>SUM(H334:H335)</f>
        <v>17.306000000000001</v>
      </c>
      <c r="I336" s="299" t="str">
        <f>CONCATENATE("(",ROUND((H336/$H336)*100,1),")")</f>
        <v>(100)</v>
      </c>
      <c r="K336" s="302">
        <f t="shared" si="256"/>
        <v>2.0149288490406416</v>
      </c>
      <c r="L336" s="302">
        <f t="shared" si="257"/>
        <v>0.23846007930607938</v>
      </c>
      <c r="M336" s="302">
        <f t="shared" si="258"/>
        <v>0.43761107165329527</v>
      </c>
      <c r="N336" s="302">
        <f t="shared" si="259"/>
        <v>2.6910000000000163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31.050721947230411</v>
      </c>
      <c r="C345" s="299" t="str">
        <f>CONCATENATE("(",ROUND((B345/$H347)*100,1),")")</f>
        <v>(40.9)</v>
      </c>
      <c r="D345" s="302">
        <f>'Ind T6'!M144</f>
        <v>5.0452351125048569</v>
      </c>
      <c r="E345" s="299" t="str">
        <f>CONCATENATE("(",ROUND((D345/$H347)*100,1),")")</f>
        <v>(6.6)</v>
      </c>
      <c r="F345" s="302">
        <f>'Ind T6'!N144</f>
        <v>6.8903510732262694</v>
      </c>
      <c r="G345" s="299" t="str">
        <f>CONCATENATE("(",ROUND((F345/$H347)*100,1),")")</f>
        <v>(9.1)</v>
      </c>
      <c r="H345" s="302">
        <f>SUM(B345,D345,F345)</f>
        <v>42.98630813296154</v>
      </c>
      <c r="I345" s="299" t="str">
        <f>CONCATENATE("(",ROUND((H345/$H347)*100,1),")")</f>
        <v>(56.6)</v>
      </c>
      <c r="K345" s="302">
        <f>B350-B345</f>
        <v>0.9900607941276327</v>
      </c>
      <c r="L345" s="302">
        <f>D350-D345</f>
        <v>0.37574831197908409</v>
      </c>
      <c r="M345" s="302">
        <f>F350-F345</f>
        <v>0.35924744841340051</v>
      </c>
      <c r="N345" s="302">
        <f>SUM(K345:M345)</f>
        <v>1.7250565545201173</v>
      </c>
    </row>
    <row r="346" spans="1:14" x14ac:dyDescent="0.2">
      <c r="A346" s="282" t="s">
        <v>365</v>
      </c>
      <c r="B346" s="302">
        <f>'Ind T6'!L143</f>
        <v>18.427305648797745</v>
      </c>
      <c r="C346" s="299" t="str">
        <f>CONCATENATE("(",ROUND((B346/$H347)*100,1),")")</f>
        <v>(24.3)</v>
      </c>
      <c r="D346" s="302">
        <f>'Ind T6'!M143</f>
        <v>10.958803486075695</v>
      </c>
      <c r="E346" s="299" t="str">
        <f>CONCATENATE("(",ROUND((D346/$H347)*100,1),")")</f>
        <v>(14.4)</v>
      </c>
      <c r="F346" s="302">
        <f>'Ind T6'!N143</f>
        <v>3.5335827321650677</v>
      </c>
      <c r="G346" s="299" t="str">
        <f>CONCATENATE("(",ROUND((F346/$H347)*100,1),")")</f>
        <v>(4.7)</v>
      </c>
      <c r="H346" s="302">
        <f t="shared" ref="H346" si="260">SUM(B346,D346,F346)</f>
        <v>32.919691867038509</v>
      </c>
      <c r="I346" s="299" t="str">
        <f>CONCATENATE("(",ROUND((H346/$H347)*100,1),")")</f>
        <v>(43.4)</v>
      </c>
      <c r="K346" s="302">
        <f t="shared" ref="K346:K347" si="261">B351-B346</f>
        <v>1.0564646037355985</v>
      </c>
      <c r="L346" s="302">
        <f t="shared" ref="L346:L347" si="262">D351-D346</f>
        <v>0.6502467137607244</v>
      </c>
      <c r="M346" s="302">
        <f t="shared" ref="M346:M347" si="263">F351-F346</f>
        <v>0.28323212798349529</v>
      </c>
      <c r="N346" s="302">
        <f t="shared" ref="N346:N347" si="264">SUM(K346:M346)</f>
        <v>1.9899434454798182</v>
      </c>
    </row>
    <row r="347" spans="1:14" x14ac:dyDescent="0.2">
      <c r="A347" s="282" t="s">
        <v>363</v>
      </c>
      <c r="B347" s="302">
        <f>SUM(B345:B346)</f>
        <v>49.478027596028156</v>
      </c>
      <c r="C347" s="299" t="str">
        <f>CONCATENATE("(",ROUND((B347/$H347)*100,1),")")</f>
        <v>(65.2)</v>
      </c>
      <c r="D347" s="302">
        <f>SUM(D345:D346)</f>
        <v>16.00403859858055</v>
      </c>
      <c r="E347" s="299" t="str">
        <f>CONCATENATE("(",ROUND((D347/$H347)*100,1),")")</f>
        <v>(21.1)</v>
      </c>
      <c r="F347" s="302">
        <f>SUM(F345:F346)</f>
        <v>10.423933805391338</v>
      </c>
      <c r="G347" s="299" t="str">
        <f>CONCATENATE("(",ROUND((F347/$H347)*100,1),")")</f>
        <v>(13.7)</v>
      </c>
      <c r="H347" s="302">
        <f>SUM(H345:H346)</f>
        <v>75.906000000000049</v>
      </c>
      <c r="I347" s="299" t="str">
        <f>CONCATENATE("(",ROUND((H347/$H347)*100,1),")")</f>
        <v>(100)</v>
      </c>
      <c r="K347" s="302">
        <f t="shared" si="261"/>
        <v>2.0465253978632347</v>
      </c>
      <c r="L347" s="302">
        <f t="shared" si="262"/>
        <v>1.0259950257398103</v>
      </c>
      <c r="M347" s="302">
        <f t="shared" si="263"/>
        <v>0.64247957639689623</v>
      </c>
      <c r="N347" s="302">
        <f t="shared" si="264"/>
        <v>3.7149999999999412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32.040782741358043</v>
      </c>
      <c r="C350" s="299" t="str">
        <f>CONCATENATE("(",ROUND((B350/$H352)*100,1),")")</f>
        <v>(40.2)</v>
      </c>
      <c r="D350" s="302">
        <f>'Ind T6'!R144</f>
        <v>5.420983424483941</v>
      </c>
      <c r="E350" s="299" t="str">
        <f>CONCATENATE("(",ROUND((D350/$H352)*100,1),")")</f>
        <v>(6.8)</v>
      </c>
      <c r="F350" s="302">
        <f>'Ind T6'!S144</f>
        <v>7.2495985216396699</v>
      </c>
      <c r="G350" s="299" t="str">
        <f>CONCATENATE("(",ROUND((F350/$H352)*100,1),")")</f>
        <v>(9.1)</v>
      </c>
      <c r="H350" s="302">
        <f>SUM(B350,D350,F350)</f>
        <v>44.711364687481655</v>
      </c>
      <c r="I350" s="299" t="str">
        <f>CONCATENATE("(",ROUND((H350/$H352)*100,1),")")</f>
        <v>(56.2)</v>
      </c>
      <c r="K350" s="302">
        <f>B355-B350</f>
        <v>1.6196222107159457</v>
      </c>
      <c r="L350" s="302">
        <f>D355-D350</f>
        <v>0.72005864989753565</v>
      </c>
      <c r="M350" s="302">
        <f>F355-F350</f>
        <v>0.68676951086152993</v>
      </c>
      <c r="N350" s="302">
        <f>SUM(K350:M350)</f>
        <v>3.0264503714750113</v>
      </c>
    </row>
    <row r="351" spans="1:14" x14ac:dyDescent="0.2">
      <c r="A351" s="282" t="s">
        <v>365</v>
      </c>
      <c r="B351" s="302">
        <f>'Ind T6'!Q143</f>
        <v>19.483770252533343</v>
      </c>
      <c r="C351" s="299" t="str">
        <f>CONCATENATE("(",ROUND((B351/$H352)*100,1),")")</f>
        <v>(24.5)</v>
      </c>
      <c r="D351" s="302">
        <f>'Ind T6'!R143</f>
        <v>11.609050199836419</v>
      </c>
      <c r="E351" s="299" t="str">
        <f>CONCATENATE("(",ROUND((D351/$H352)*100,1),")")</f>
        <v>(14.6)</v>
      </c>
      <c r="F351" s="302">
        <f>'Ind T6'!S143</f>
        <v>3.816814860148563</v>
      </c>
      <c r="G351" s="299" t="str">
        <f>CONCATENATE("(",ROUND((F351/$H352)*100,1),")")</f>
        <v>(4.8)</v>
      </c>
      <c r="H351" s="302">
        <f t="shared" ref="H351" si="265">SUM(B351,D351,F351)</f>
        <v>34.909635312518326</v>
      </c>
      <c r="I351" s="299" t="str">
        <f>CONCATENATE("(",ROUND((H351/$H352)*100,1),")")</f>
        <v>(43.8)</v>
      </c>
      <c r="K351" s="302">
        <f t="shared" ref="K351:K352" si="266">B356-B351</f>
        <v>1.7903531597889604</v>
      </c>
      <c r="L351" s="302">
        <f t="shared" ref="L351:L352" si="267">D356-D351</f>
        <v>1.0722126906924636</v>
      </c>
      <c r="M351" s="302">
        <f t="shared" ref="M351:M352" si="268">F356-F351</f>
        <v>0.62698377804360383</v>
      </c>
      <c r="N351" s="302">
        <f t="shared" ref="N351:N352" si="269">SUM(K351:M351)</f>
        <v>3.4895496285250278</v>
      </c>
    </row>
    <row r="352" spans="1:14" x14ac:dyDescent="0.2">
      <c r="A352" s="282" t="s">
        <v>363</v>
      </c>
      <c r="B352" s="302">
        <f>SUM(B350:B351)</f>
        <v>51.52455299389139</v>
      </c>
      <c r="C352" s="299" t="str">
        <f>CONCATENATE("(",ROUND((B352/$H352)*100,1),")")</f>
        <v>(64.7)</v>
      </c>
      <c r="D352" s="302">
        <f>SUM(D350:D351)</f>
        <v>17.03003362432036</v>
      </c>
      <c r="E352" s="299" t="str">
        <f>CONCATENATE("(",ROUND((D352/$H352)*100,1),")")</f>
        <v>(21.4)</v>
      </c>
      <c r="F352" s="302">
        <f>SUM(F350:F351)</f>
        <v>11.066413381788234</v>
      </c>
      <c r="G352" s="299" t="str">
        <f>CONCATENATE("(",ROUND((F352/$H352)*100,1),")")</f>
        <v>(13.9)</v>
      </c>
      <c r="H352" s="302">
        <f>SUM(H350:H351)</f>
        <v>79.620999999999981</v>
      </c>
      <c r="I352" s="299" t="str">
        <f>CONCATENATE("(",ROUND((H352/$H352)*100,1),")")</f>
        <v>(100)</v>
      </c>
      <c r="K352" s="302">
        <f t="shared" si="266"/>
        <v>3.4099753705049025</v>
      </c>
      <c r="L352" s="302">
        <f t="shared" si="267"/>
        <v>1.7922713405899984</v>
      </c>
      <c r="M352" s="302">
        <f t="shared" si="268"/>
        <v>1.3137532889051329</v>
      </c>
      <c r="N352" s="302">
        <f t="shared" si="269"/>
        <v>6.5160000000000338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33.660404952073989</v>
      </c>
      <c r="C355" s="299" t="str">
        <f>CONCATENATE("(",ROUND((B355/$H357)*100,1),")")</f>
        <v>(39.1)</v>
      </c>
      <c r="D355" s="302">
        <f>'Ind T6'!W144</f>
        <v>6.1410420743814766</v>
      </c>
      <c r="E355" s="299" t="str">
        <f>CONCATENATE("(",ROUND((D355/$H357)*100,1),")")</f>
        <v>(7.1)</v>
      </c>
      <c r="F355" s="302">
        <f>'Ind T6'!X144</f>
        <v>7.9363680325011998</v>
      </c>
      <c r="G355" s="299" t="str">
        <f>CONCATENATE("(",ROUND((F355/$H357)*100,1),")")</f>
        <v>(9.2)</v>
      </c>
      <c r="H355" s="302">
        <f>SUM(B355,D355,F355)</f>
        <v>47.737815058956663</v>
      </c>
      <c r="I355" s="299" t="str">
        <f>CONCATENATE("(",ROUND((H355/$H357)*100,1),")")</f>
        <v>(55.4)</v>
      </c>
      <c r="K355" s="302">
        <f>B355-B345</f>
        <v>2.6096830048435784</v>
      </c>
      <c r="L355" s="302">
        <f>D355-D345</f>
        <v>1.0958069618766197</v>
      </c>
      <c r="M355" s="302">
        <f>F355-F345</f>
        <v>1.0460169592749304</v>
      </c>
      <c r="N355" s="302">
        <f>SUM(K355:M355)</f>
        <v>4.7515069259951286</v>
      </c>
    </row>
    <row r="356" spans="1:14" x14ac:dyDescent="0.2">
      <c r="A356" s="282" t="s">
        <v>365</v>
      </c>
      <c r="B356" s="302">
        <f>'Ind T6'!V143</f>
        <v>21.274123412322304</v>
      </c>
      <c r="C356" s="299" t="str">
        <f>CONCATENATE("(",ROUND((B356/$H357)*100,1),")")</f>
        <v>(24.7)</v>
      </c>
      <c r="D356" s="302">
        <f>'Ind T6'!W143</f>
        <v>12.681262890528883</v>
      </c>
      <c r="E356" s="299" t="str">
        <f>CONCATENATE("(",ROUND((D356/$H357)*100,1),")")</f>
        <v>(14.7)</v>
      </c>
      <c r="F356" s="302">
        <f>'Ind T6'!X143</f>
        <v>4.4437986381921668</v>
      </c>
      <c r="G356" s="299" t="str">
        <f>CONCATENATE("(",ROUND((F356/$H357)*100,1),")")</f>
        <v>(5.2)</v>
      </c>
      <c r="H356" s="302">
        <f t="shared" ref="H356" si="270">SUM(B356,D356,F356)</f>
        <v>38.399184941043359</v>
      </c>
      <c r="I356" s="299" t="str">
        <f>CONCATENATE("(",ROUND((H356/$H357)*100,1),")")</f>
        <v>(44.6)</v>
      </c>
      <c r="K356" s="302">
        <f t="shared" ref="K356:K357" si="271">B356-B346</f>
        <v>2.8468177635245588</v>
      </c>
      <c r="L356" s="302">
        <f t="shared" ref="L356:L357" si="272">D356-D346</f>
        <v>1.722459404453188</v>
      </c>
      <c r="M356" s="302">
        <f t="shared" ref="M356:M357" si="273">F356-F346</f>
        <v>0.91021590602709912</v>
      </c>
      <c r="N356" s="302">
        <f t="shared" ref="N356:N357" si="274">SUM(K356:M356)</f>
        <v>5.4794930740048464</v>
      </c>
    </row>
    <row r="357" spans="1:14" x14ac:dyDescent="0.2">
      <c r="A357" s="282" t="s">
        <v>363</v>
      </c>
      <c r="B357" s="302">
        <f>SUM(B355:B356)</f>
        <v>54.934528364396293</v>
      </c>
      <c r="C357" s="299" t="str">
        <f>CONCATENATE("(",ROUND((B357/$H357)*100,1),")")</f>
        <v>(63.8)</v>
      </c>
      <c r="D357" s="302">
        <f>SUM(D355:D356)</f>
        <v>18.822304964910359</v>
      </c>
      <c r="E357" s="299" t="str">
        <f>CONCATENATE("(",ROUND((D357/$H357)*100,1),")")</f>
        <v>(21.9)</v>
      </c>
      <c r="F357" s="302">
        <f>SUM(F355:F356)</f>
        <v>12.380166670693367</v>
      </c>
      <c r="G357" s="299" t="str">
        <f>CONCATENATE("(",ROUND((F357/$H357)*100,1),")")</f>
        <v>(14.4)</v>
      </c>
      <c r="H357" s="302">
        <f>SUM(H355:H356)</f>
        <v>86.137000000000029</v>
      </c>
      <c r="I357" s="299" t="str">
        <f>CONCATENATE("(",ROUND((H357/$H357)*100,1),")")</f>
        <v>(100)</v>
      </c>
      <c r="K357" s="302">
        <f t="shared" si="271"/>
        <v>5.4565007683681372</v>
      </c>
      <c r="L357" s="302">
        <f t="shared" si="272"/>
        <v>2.8182663663298086</v>
      </c>
      <c r="M357" s="302">
        <f t="shared" si="273"/>
        <v>1.9562328653020291</v>
      </c>
      <c r="N357" s="302">
        <f t="shared" si="274"/>
        <v>10.230999999999975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21.870019222444331</v>
      </c>
      <c r="C366" s="299" t="str">
        <f>CONCATENATE("(",ROUND((B366/$H368)*100,1),")")</f>
        <v>(33.6)</v>
      </c>
      <c r="D366" s="302">
        <f>'Ind T6'!M153</f>
        <v>10.250487432015465</v>
      </c>
      <c r="E366" s="299" t="str">
        <f>CONCATENATE("(",ROUND((D366/$H368)*100,1),")")</f>
        <v>(15.7)</v>
      </c>
      <c r="F366" s="302">
        <f>'Ind T6'!N153</f>
        <v>4.8058671752994195</v>
      </c>
      <c r="G366" s="299" t="str">
        <f>CONCATENATE("(",ROUND((F366/$H368)*100,1),")")</f>
        <v>(7.4)</v>
      </c>
      <c r="H366" s="302">
        <f>SUM(B366,D366,F366)</f>
        <v>36.926373829759214</v>
      </c>
      <c r="I366" s="299" t="str">
        <f>CONCATENATE("(",ROUND((H366/$H368)*100,1),")")</f>
        <v>(56.7)</v>
      </c>
      <c r="K366" s="302">
        <f>B371-B366</f>
        <v>1.2038600451861683</v>
      </c>
      <c r="L366" s="302">
        <f>D371-D366</f>
        <v>0.54214424571317643</v>
      </c>
      <c r="M366" s="302">
        <f>F371-F366</f>
        <v>0.1850874409968073</v>
      </c>
      <c r="N366" s="302">
        <f>SUM(K366:M366)</f>
        <v>1.931091731896152</v>
      </c>
    </row>
    <row r="367" spans="1:14" x14ac:dyDescent="0.2">
      <c r="A367" s="282" t="s">
        <v>365</v>
      </c>
      <c r="B367" s="302">
        <f>'Ind T6'!L152</f>
        <v>11.961513117739464</v>
      </c>
      <c r="C367" s="299" t="str">
        <f>CONCATENATE("(",ROUND((B367/$H368)*100,1),")")</f>
        <v>(18.4)</v>
      </c>
      <c r="D367" s="302">
        <f>'Ind T6'!M152</f>
        <v>12.868390302827674</v>
      </c>
      <c r="E367" s="299" t="str">
        <f>CONCATENATE("(",ROUND((D367/$H368)*100,1),")")</f>
        <v>(19.8)</v>
      </c>
      <c r="F367" s="302">
        <f>'Ind T6'!N152</f>
        <v>3.3757227496736175</v>
      </c>
      <c r="G367" s="299" t="str">
        <f>CONCATENATE("(",ROUND((F367/$H368)*100,1),")")</f>
        <v>(5.2)</v>
      </c>
      <c r="H367" s="302">
        <f t="shared" ref="H367" si="275">SUM(B367,D367,F367)</f>
        <v>28.205626170240755</v>
      </c>
      <c r="I367" s="299" t="str">
        <f>CONCATENATE("(",ROUND((H367/$H368)*100,1),")")</f>
        <v>(43.3)</v>
      </c>
      <c r="K367" s="302">
        <f t="shared" ref="K367:K368" si="276">B372-B367</f>
        <v>0.88542182408379411</v>
      </c>
      <c r="L367" s="302">
        <f t="shared" ref="L367:L368" si="277">D372-D367</f>
        <v>0.45331399225904967</v>
      </c>
      <c r="M367" s="302">
        <f t="shared" ref="M367:M368" si="278">F372-F367</f>
        <v>0.12617245176107561</v>
      </c>
      <c r="N367" s="302">
        <f t="shared" ref="N367:N368" si="279">SUM(K367:M367)</f>
        <v>1.4649082681039194</v>
      </c>
    </row>
    <row r="368" spans="1:14" x14ac:dyDescent="0.2">
      <c r="A368" s="282" t="s">
        <v>363</v>
      </c>
      <c r="B368" s="302">
        <f>SUM(B366:B367)</f>
        <v>33.831532340183799</v>
      </c>
      <c r="C368" s="299" t="str">
        <f>CONCATENATE("(",ROUND((B368/$H368)*100,1),")")</f>
        <v>(51.9)</v>
      </c>
      <c r="D368" s="302">
        <f>SUM(D366:D367)</f>
        <v>23.118877734843139</v>
      </c>
      <c r="E368" s="299" t="str">
        <f>CONCATENATE("(",ROUND((D368/$H368)*100,1),")")</f>
        <v>(35.5)</v>
      </c>
      <c r="F368" s="302">
        <f>SUM(F366:F367)</f>
        <v>8.1815899249730375</v>
      </c>
      <c r="G368" s="299" t="str">
        <f>CONCATENATE("(",ROUND((F368/$H368)*100,1),")")</f>
        <v>(12.6)</v>
      </c>
      <c r="H368" s="302">
        <f>SUM(H366:H367)</f>
        <v>65.131999999999977</v>
      </c>
      <c r="I368" s="299" t="str">
        <f>CONCATENATE("(",ROUND((H368/$H368)*100,1),")")</f>
        <v>(100)</v>
      </c>
      <c r="K368" s="302">
        <f t="shared" si="276"/>
        <v>2.0892818692699606</v>
      </c>
      <c r="L368" s="302">
        <f t="shared" si="277"/>
        <v>0.9954582379722261</v>
      </c>
      <c r="M368" s="302">
        <f t="shared" si="278"/>
        <v>0.31125989275788335</v>
      </c>
      <c r="N368" s="302">
        <f t="shared" si="279"/>
        <v>3.3960000000000701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23.073879267630499</v>
      </c>
      <c r="C371" s="299" t="str">
        <f>CONCATENATE("(",ROUND((B371/$H373)*100,1),")")</f>
        <v>(33.7)</v>
      </c>
      <c r="D371" s="302">
        <f>'Ind T6'!R153</f>
        <v>10.792631677728641</v>
      </c>
      <c r="E371" s="299" t="str">
        <f>CONCATENATE("(",ROUND((D371/$H373)*100,1),")")</f>
        <v>(15.7)</v>
      </c>
      <c r="F371" s="302">
        <f>'Ind T6'!S153</f>
        <v>4.9909546162962268</v>
      </c>
      <c r="G371" s="299" t="str">
        <f>CONCATENATE("(",ROUND((F371/$H373)*100,1),")")</f>
        <v>(7.3)</v>
      </c>
      <c r="H371" s="302">
        <f>SUM(B371,D371,F371)</f>
        <v>38.857465561655367</v>
      </c>
      <c r="I371" s="299" t="str">
        <f>CONCATENATE("(",ROUND((H371/$H373)*100,1),")")</f>
        <v>(56.7)</v>
      </c>
      <c r="K371" s="302">
        <f>B376-B371</f>
        <v>1.5478733494183174</v>
      </c>
      <c r="L371" s="302">
        <f>D376-D371</f>
        <v>0.61884991306797943</v>
      </c>
      <c r="M371" s="302">
        <f>F376-F371</f>
        <v>0.35169557631376591</v>
      </c>
      <c r="N371" s="302">
        <f>SUM(K371:M371)</f>
        <v>2.5184188388000628</v>
      </c>
    </row>
    <row r="372" spans="1:14" x14ac:dyDescent="0.2">
      <c r="A372" s="282" t="s">
        <v>365</v>
      </c>
      <c r="B372" s="302">
        <f>'Ind T6'!Q152</f>
        <v>12.846934941823259</v>
      </c>
      <c r="C372" s="299" t="str">
        <f>CONCATENATE("(",ROUND((B372/$H373)*100,1),")")</f>
        <v>(18.7)</v>
      </c>
      <c r="D372" s="302">
        <f>'Ind T6'!R152</f>
        <v>13.321704295086723</v>
      </c>
      <c r="E372" s="299" t="str">
        <f>CONCATENATE("(",ROUND((D372/$H373)*100,1),")")</f>
        <v>(19.4)</v>
      </c>
      <c r="F372" s="302">
        <f>'Ind T6'!S152</f>
        <v>3.5018952014346931</v>
      </c>
      <c r="G372" s="299" t="str">
        <f>CONCATENATE("(",ROUND((F372/$H373)*100,1),")")</f>
        <v>(5.1)</v>
      </c>
      <c r="H372" s="302">
        <f t="shared" ref="H372" si="280">SUM(B372,D372,F372)</f>
        <v>29.670534438344674</v>
      </c>
      <c r="I372" s="299" t="str">
        <f>CONCATENATE("(",ROUND((H372/$H373)*100,1),")")</f>
        <v>(43.3)</v>
      </c>
      <c r="K372" s="302">
        <f t="shared" ref="K372:K373" si="281">B377-B372</f>
        <v>1.167353741693173</v>
      </c>
      <c r="L372" s="302">
        <f t="shared" ref="L372:L373" si="282">D377-D372</f>
        <v>0.40754949495239146</v>
      </c>
      <c r="M372" s="302">
        <f t="shared" ref="M372:M373" si="283">F377-F372</f>
        <v>0.26867792455428274</v>
      </c>
      <c r="N372" s="302">
        <f t="shared" ref="N372:N373" si="284">SUM(K372:M372)</f>
        <v>1.8435811611998472</v>
      </c>
    </row>
    <row r="373" spans="1:14" x14ac:dyDescent="0.2">
      <c r="A373" s="282" t="s">
        <v>363</v>
      </c>
      <c r="B373" s="302">
        <f>SUM(B371:B372)</f>
        <v>35.920814209453759</v>
      </c>
      <c r="C373" s="299" t="str">
        <f>CONCATENATE("(",ROUND((B373/$H373)*100,1),")")</f>
        <v>(52.4)</v>
      </c>
      <c r="D373" s="302">
        <f>SUM(D371:D372)</f>
        <v>24.114335972815365</v>
      </c>
      <c r="E373" s="299" t="str">
        <f>CONCATENATE("(",ROUND((D373/$H373)*100,1),")")</f>
        <v>(35.2)</v>
      </c>
      <c r="F373" s="302">
        <f>SUM(F371:F372)</f>
        <v>8.4928498177309208</v>
      </c>
      <c r="G373" s="299" t="str">
        <f>CONCATENATE("(",ROUND((F373/$H373)*100,1),")")</f>
        <v>(12.4)</v>
      </c>
      <c r="H373" s="302">
        <f>SUM(H371:H372)</f>
        <v>68.528000000000048</v>
      </c>
      <c r="I373" s="299" t="str">
        <f>CONCATENATE("(",ROUND((H373/$H373)*100,1),")")</f>
        <v>(100)</v>
      </c>
      <c r="K373" s="302">
        <f t="shared" si="281"/>
        <v>2.7152270911114869</v>
      </c>
      <c r="L373" s="302">
        <f t="shared" si="282"/>
        <v>1.0263994080203709</v>
      </c>
      <c r="M373" s="302">
        <f t="shared" si="283"/>
        <v>0.62037350086804821</v>
      </c>
      <c r="N373" s="302">
        <f t="shared" si="284"/>
        <v>4.361999999999906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24.621752617048816</v>
      </c>
      <c r="C376" s="299" t="str">
        <f>CONCATENATE("(",ROUND((B376/$H378)*100,1),")")</f>
        <v>(33.8)</v>
      </c>
      <c r="D376" s="302">
        <f>'Ind T6'!W153</f>
        <v>11.411481590796621</v>
      </c>
      <c r="E376" s="299" t="str">
        <f>CONCATENATE("(",ROUND((D376/$H378)*100,1),")")</f>
        <v>(15.7)</v>
      </c>
      <c r="F376" s="302">
        <f>'Ind T6'!X153</f>
        <v>5.3426501926099927</v>
      </c>
      <c r="G376" s="299" t="str">
        <f>CONCATENATE("(",ROUND((F376/$H378)*100,1),")")</f>
        <v>(7.3)</v>
      </c>
      <c r="H376" s="302">
        <f>SUM(B376,D376,F376)</f>
        <v>41.375884400455433</v>
      </c>
      <c r="I376" s="299" t="str">
        <f>CONCATENATE("(",ROUND((H376/$H378)*100,1),")")</f>
        <v>(56.8)</v>
      </c>
      <c r="K376" s="302">
        <f>B376-B366</f>
        <v>2.7517333946044857</v>
      </c>
      <c r="L376" s="302">
        <f>D376-D366</f>
        <v>1.1609941587811559</v>
      </c>
      <c r="M376" s="302">
        <f>F376-F366</f>
        <v>0.53678301731057321</v>
      </c>
      <c r="N376" s="302">
        <f>SUM(K376:M376)</f>
        <v>4.4495105706962148</v>
      </c>
    </row>
    <row r="377" spans="1:14" x14ac:dyDescent="0.2">
      <c r="A377" s="282" t="s">
        <v>365</v>
      </c>
      <c r="B377" s="302">
        <f>'Ind T6'!V152</f>
        <v>14.014288683516432</v>
      </c>
      <c r="C377" s="299" t="str">
        <f>CONCATENATE("(",ROUND((B377/$H378)*100,1),")")</f>
        <v>(19.2)</v>
      </c>
      <c r="D377" s="302">
        <f>'Ind T6'!W152</f>
        <v>13.729253790039115</v>
      </c>
      <c r="E377" s="299" t="str">
        <f>CONCATENATE("(",ROUND((D377/$H378)*100,1),")")</f>
        <v>(18.8)</v>
      </c>
      <c r="F377" s="302">
        <f>'Ind T6'!X152</f>
        <v>3.7705731259889759</v>
      </c>
      <c r="G377" s="299" t="str">
        <f>CONCATENATE("(",ROUND((F377/$H378)*100,1),")")</f>
        <v>(5.2)</v>
      </c>
      <c r="H377" s="302">
        <f t="shared" ref="H377" si="285">SUM(B377,D377,F377)</f>
        <v>31.514115599544521</v>
      </c>
      <c r="I377" s="299" t="str">
        <f>CONCATENATE("(",ROUND((H377/$H378)*100,1),")")</f>
        <v>(43.2)</v>
      </c>
      <c r="K377" s="302">
        <f t="shared" ref="K377:K378" si="286">B377-B367</f>
        <v>2.0527755657769671</v>
      </c>
      <c r="L377" s="302">
        <f t="shared" ref="L377:L378" si="287">D377-D367</f>
        <v>0.86086348721144113</v>
      </c>
      <c r="M377" s="302">
        <f t="shared" ref="M377:M378" si="288">F377-F367</f>
        <v>0.39485037631535835</v>
      </c>
      <c r="N377" s="302">
        <f t="shared" ref="N377:N378" si="289">SUM(K377:M377)</f>
        <v>3.3084894293037665</v>
      </c>
    </row>
    <row r="378" spans="1:14" x14ac:dyDescent="0.2">
      <c r="A378" s="282" t="s">
        <v>363</v>
      </c>
      <c r="B378" s="302">
        <f>SUM(B376:B377)</f>
        <v>38.636041300565246</v>
      </c>
      <c r="C378" s="299" t="str">
        <f>CONCATENATE("(",ROUND((B378/$H378)*100,1),")")</f>
        <v>(53)</v>
      </c>
      <c r="D378" s="302">
        <f>SUM(D376:D377)</f>
        <v>25.140735380835736</v>
      </c>
      <c r="E378" s="299" t="str">
        <f>CONCATENATE("(",ROUND((D378/$H378)*100,1),")")</f>
        <v>(34.5)</v>
      </c>
      <c r="F378" s="302">
        <f>SUM(F376:F377)</f>
        <v>9.1132233185989691</v>
      </c>
      <c r="G378" s="299" t="str">
        <f>CONCATENATE("(",ROUND((F378/$H378)*100,1),")")</f>
        <v>(12.5)</v>
      </c>
      <c r="H378" s="302">
        <f>SUM(H376:H377)</f>
        <v>72.889999999999958</v>
      </c>
      <c r="I378" s="299" t="str">
        <f>CONCATENATE("(",ROUND((H378/$H378)*100,1),")")</f>
        <v>(100)</v>
      </c>
      <c r="K378" s="302">
        <f t="shared" si="286"/>
        <v>4.8045089603814475</v>
      </c>
      <c r="L378" s="302">
        <f t="shared" si="287"/>
        <v>2.021857645992597</v>
      </c>
      <c r="M378" s="302">
        <f t="shared" si="288"/>
        <v>0.93163339362593156</v>
      </c>
      <c r="N378" s="302">
        <f t="shared" si="289"/>
        <v>7.757999999999976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9.7574977110519434</v>
      </c>
      <c r="C387" s="299" t="str">
        <f>CONCATENATE("(",ROUND((B387/$H389)*100,1),")")</f>
        <v>(36.2)</v>
      </c>
      <c r="D387" s="302">
        <f>'Ind T6'!M162</f>
        <v>1.4046232357668855</v>
      </c>
      <c r="E387" s="299" t="str">
        <f>CONCATENATE("(",ROUND((D387/$H389)*100,1),")")</f>
        <v>(5.2)</v>
      </c>
      <c r="F387" s="302">
        <f>'Ind T6'!N162</f>
        <v>0.39605967877362314</v>
      </c>
      <c r="G387" s="299" t="str">
        <f>CONCATENATE("(",ROUND((F387/$H389)*100,1),")")</f>
        <v>(1.5)</v>
      </c>
      <c r="H387" s="302">
        <f>SUM(B387,D387,F387)</f>
        <v>11.558180625592453</v>
      </c>
      <c r="I387" s="299" t="str">
        <f>CONCATENATE("(",ROUND((H387/$H389)*100,1),")")</f>
        <v>(42.9)</v>
      </c>
      <c r="K387" s="302">
        <f>B392-B387</f>
        <v>0.54596702844730771</v>
      </c>
      <c r="L387" s="302">
        <f>D392-D387</f>
        <v>0.1906773965285069</v>
      </c>
      <c r="M387" s="302">
        <f>F392-F387</f>
        <v>3.1198687306102812E-2</v>
      </c>
      <c r="N387" s="302">
        <f>SUM(K387:M387)</f>
        <v>0.76784311228191737</v>
      </c>
    </row>
    <row r="388" spans="1:14" x14ac:dyDescent="0.2">
      <c r="A388" s="282" t="s">
        <v>365</v>
      </c>
      <c r="B388" s="302">
        <f>'Ind T6'!L161</f>
        <v>8.5409424478589813</v>
      </c>
      <c r="C388" s="299" t="str">
        <f>CONCATENATE("(",ROUND((B388/$H389)*100,1),")")</f>
        <v>(31.7)</v>
      </c>
      <c r="D388" s="302">
        <f>'Ind T6'!M161</f>
        <v>6.871876926548615</v>
      </c>
      <c r="E388" s="299" t="str">
        <f>CONCATENATE("(",ROUND((D388/$H389)*100,1),")")</f>
        <v>(25.5)</v>
      </c>
      <c r="F388" s="302">
        <f>'Ind T6'!N161</f>
        <v>0</v>
      </c>
      <c r="G388" s="299" t="str">
        <f>CONCATENATE("(",ROUND((F388/$H389)*100,1),")")</f>
        <v>(0)</v>
      </c>
      <c r="H388" s="302">
        <f t="shared" ref="H388" si="290">SUM(B388,D388,F388)</f>
        <v>15.412819374407597</v>
      </c>
      <c r="I388" s="299" t="str">
        <f>CONCATENATE("(",ROUND((H388/$H389)*100,1),")")</f>
        <v>(57.1)</v>
      </c>
      <c r="K388" s="302">
        <f t="shared" ref="K388:K389" si="291">B393-B388</f>
        <v>0.66381447935468074</v>
      </c>
      <c r="L388" s="302">
        <f t="shared" ref="L388:L389" si="292">D393-D388</f>
        <v>0.54934240836336556</v>
      </c>
      <c r="M388" s="302">
        <f t="shared" ref="M388:M389" si="293">F393-F388</f>
        <v>0</v>
      </c>
      <c r="N388" s="302">
        <f t="shared" ref="N388:N389" si="294">SUM(K388:M388)</f>
        <v>1.2131568877180463</v>
      </c>
    </row>
    <row r="389" spans="1:14" x14ac:dyDescent="0.2">
      <c r="A389" s="282" t="s">
        <v>363</v>
      </c>
      <c r="B389" s="302">
        <f>SUM(B387:B388)</f>
        <v>18.298440158910925</v>
      </c>
      <c r="C389" s="299" t="str">
        <f>CONCATENATE("(",ROUND((B389/$H389)*100,1),")")</f>
        <v>(67.8)</v>
      </c>
      <c r="D389" s="302">
        <f>SUM(D387:D388)</f>
        <v>8.2765001623155001</v>
      </c>
      <c r="E389" s="299" t="str">
        <f>CONCATENATE("(",ROUND((D389/$H389)*100,1),")")</f>
        <v>(30.7)</v>
      </c>
      <c r="F389" s="302">
        <f>SUM(F387:F388)</f>
        <v>0.39605967877362314</v>
      </c>
      <c r="G389" s="299" t="str">
        <f>CONCATENATE("(",ROUND((F389/$H389)*100,1),")")</f>
        <v>(1.5)</v>
      </c>
      <c r="H389" s="302">
        <f>SUM(H387:H388)</f>
        <v>26.97100000000005</v>
      </c>
      <c r="I389" s="299" t="str">
        <f>CONCATENATE("(",ROUND((H389/$H389)*100,1),")")</f>
        <v>(100)</v>
      </c>
      <c r="K389" s="302">
        <f t="shared" si="291"/>
        <v>1.2097815078019885</v>
      </c>
      <c r="L389" s="302">
        <f t="shared" si="292"/>
        <v>0.74001980489187247</v>
      </c>
      <c r="M389" s="302">
        <f t="shared" si="293"/>
        <v>3.1198687306102812E-2</v>
      </c>
      <c r="N389" s="302">
        <f t="shared" si="294"/>
        <v>1.9809999999999637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10.303464739499251</v>
      </c>
      <c r="C392" s="299" t="str">
        <f>CONCATENATE("(",ROUND((B392/$H394)*100,1),")")</f>
        <v>(35.6)</v>
      </c>
      <c r="D392" s="302">
        <f>'Ind T6'!R162</f>
        <v>1.5953006322953924</v>
      </c>
      <c r="E392" s="299" t="str">
        <f>CONCATENATE("(",ROUND((D392/$H394)*100,1),")")</f>
        <v>(5.5)</v>
      </c>
      <c r="F392" s="302">
        <f>'Ind T6'!S162</f>
        <v>0.42725836607972595</v>
      </c>
      <c r="G392" s="299" t="str">
        <f>CONCATENATE("(",ROUND((F392/$H394)*100,1),")")</f>
        <v>(1.5)</v>
      </c>
      <c r="H392" s="302">
        <f>SUM(B392,D392,F392)</f>
        <v>12.326023737874371</v>
      </c>
      <c r="I392" s="299" t="str">
        <f>CONCATENATE("(",ROUND((H392/$H394)*100,1),")")</f>
        <v>(42.6)</v>
      </c>
      <c r="K392" s="302">
        <f>B397-B392</f>
        <v>1.6716846195746982E-2</v>
      </c>
      <c r="L392" s="302">
        <f>D397-D392</f>
        <v>0.24222263560417656</v>
      </c>
      <c r="M392" s="302">
        <f>F397-F392</f>
        <v>2.3807865981555154E-2</v>
      </c>
      <c r="N392" s="302">
        <f>SUM(K392:M392)</f>
        <v>0.2827473477814787</v>
      </c>
    </row>
    <row r="393" spans="1:14" x14ac:dyDescent="0.2">
      <c r="A393" s="282" t="s">
        <v>365</v>
      </c>
      <c r="B393" s="302">
        <f>'Ind T6'!Q161</f>
        <v>9.204756927213662</v>
      </c>
      <c r="C393" s="299" t="str">
        <f>CONCATENATE("(",ROUND((B393/$H394)*100,1),")")</f>
        <v>(31.8)</v>
      </c>
      <c r="D393" s="302">
        <f>'Ind T6'!R161</f>
        <v>7.4212193349119806</v>
      </c>
      <c r="E393" s="299" t="str">
        <f>CONCATENATE("(",ROUND((D393/$H394)*100,1),")")</f>
        <v>(25.6)</v>
      </c>
      <c r="F393" s="302">
        <f>'Ind T6'!S161</f>
        <v>0</v>
      </c>
      <c r="G393" s="299" t="str">
        <f>CONCATENATE("(",ROUND((F393/$H394)*100,1),")")</f>
        <v>(0)</v>
      </c>
      <c r="H393" s="302">
        <f t="shared" ref="H393" si="295">SUM(B393,D393,F393)</f>
        <v>16.625976262125644</v>
      </c>
      <c r="I393" s="299" t="str">
        <f>CONCATENATE("(",ROUND((H393/$H394)*100,1),")")</f>
        <v>(57.4)</v>
      </c>
      <c r="K393" s="302">
        <f t="shared" ref="K393:K394" si="296">B398-B393</f>
        <v>0.40630934455885104</v>
      </c>
      <c r="L393" s="302">
        <f t="shared" ref="L393:L394" si="297">D398-D393</f>
        <v>0.33094330765967328</v>
      </c>
      <c r="M393" s="302">
        <f t="shared" ref="M393:M394" si="298">F398-F393</f>
        <v>0</v>
      </c>
      <c r="N393" s="302">
        <f t="shared" ref="N393:N394" si="299">SUM(K393:M393)</f>
        <v>0.73725265221852432</v>
      </c>
    </row>
    <row r="394" spans="1:14" x14ac:dyDescent="0.2">
      <c r="A394" s="282" t="s">
        <v>363</v>
      </c>
      <c r="B394" s="302">
        <f>SUM(B392:B393)</f>
        <v>19.508221666712913</v>
      </c>
      <c r="C394" s="299" t="str">
        <f>CONCATENATE("(",ROUND((B394/$H394)*100,1),")")</f>
        <v>(67.4)</v>
      </c>
      <c r="D394" s="302">
        <f>SUM(D392:D393)</f>
        <v>9.0165199672073726</v>
      </c>
      <c r="E394" s="299" t="str">
        <f>CONCATENATE("(",ROUND((D394/$H394)*100,1),")")</f>
        <v>(31.1)</v>
      </c>
      <c r="F394" s="302">
        <f>SUM(F392:F393)</f>
        <v>0.42725836607972595</v>
      </c>
      <c r="G394" s="299" t="str">
        <f>CONCATENATE("(",ROUND((F394/$H394)*100,1),")")</f>
        <v>(1.5)</v>
      </c>
      <c r="H394" s="302">
        <f>SUM(H392:H393)</f>
        <v>28.952000000000012</v>
      </c>
      <c r="I394" s="299" t="str">
        <f>CONCATENATE("(",ROUND((H394/$H394)*100,1),")")</f>
        <v>(100)</v>
      </c>
      <c r="K394" s="302">
        <f t="shared" si="296"/>
        <v>0.42302619075459802</v>
      </c>
      <c r="L394" s="302">
        <f t="shared" si="297"/>
        <v>0.57316594326385051</v>
      </c>
      <c r="M394" s="302">
        <f t="shared" si="298"/>
        <v>2.3807865981555154E-2</v>
      </c>
      <c r="N394" s="302">
        <f t="shared" si="299"/>
        <v>1.0200000000000036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10.320181585694998</v>
      </c>
      <c r="C397" s="299" t="str">
        <f>CONCATENATE("(",ROUND((B397/$H399)*100,1),")")</f>
        <v>(34.4)</v>
      </c>
      <c r="D397" s="302">
        <f>'Ind T6'!W162</f>
        <v>1.837523267899569</v>
      </c>
      <c r="E397" s="299" t="str">
        <f>CONCATENATE("(",ROUND((D397/$H399)*100,1),")")</f>
        <v>(6.1)</v>
      </c>
      <c r="F397" s="302">
        <f>'Ind T6'!X162</f>
        <v>0.4510662320612811</v>
      </c>
      <c r="G397" s="299" t="str">
        <f>CONCATENATE("(",ROUND((F397/$H399)*100,1),")")</f>
        <v>(1.5)</v>
      </c>
      <c r="H397" s="302">
        <f>SUM(B397,D397,F397)</f>
        <v>12.608771085655848</v>
      </c>
      <c r="I397" s="299" t="str">
        <f>CONCATENATE("(",ROUND((H397/$H399)*100,1),")")</f>
        <v>(42.1)</v>
      </c>
      <c r="K397" s="302">
        <f>B397-B387</f>
        <v>0.56268387464305469</v>
      </c>
      <c r="L397" s="302">
        <f>D397-D387</f>
        <v>0.43290003213268347</v>
      </c>
      <c r="M397" s="302">
        <f>F397-F387</f>
        <v>5.5006553287657967E-2</v>
      </c>
      <c r="N397" s="302">
        <f>SUM(K397:M397)</f>
        <v>1.0505904600633962</v>
      </c>
    </row>
    <row r="398" spans="1:14" x14ac:dyDescent="0.2">
      <c r="A398" s="282" t="s">
        <v>365</v>
      </c>
      <c r="B398" s="302">
        <f>'Ind T6'!V161</f>
        <v>9.611066271772513</v>
      </c>
      <c r="C398" s="299" t="str">
        <f>CONCATENATE("(",ROUND((B398/$H399)*100,1),")")</f>
        <v>(32.1)</v>
      </c>
      <c r="D398" s="302">
        <f>'Ind T6'!W161</f>
        <v>7.7521626425716539</v>
      </c>
      <c r="E398" s="299" t="str">
        <f>CONCATENATE("(",ROUND((D398/$H399)*100,1),")")</f>
        <v>(25.9)</v>
      </c>
      <c r="F398" s="302">
        <f>'Ind T6'!X161</f>
        <v>0</v>
      </c>
      <c r="G398" s="299" t="str">
        <f>CONCATENATE("(",ROUND((F398/$H399)*100,1),")")</f>
        <v>(0)</v>
      </c>
      <c r="H398" s="302">
        <f t="shared" ref="H398" si="300">SUM(B398,D398,F398)</f>
        <v>17.363228914344166</v>
      </c>
      <c r="I398" s="299" t="str">
        <f>CONCATENATE("(",ROUND((H398/$H399)*100,1),")")</f>
        <v>(57.9)</v>
      </c>
      <c r="K398" s="302">
        <f t="shared" ref="K398:K399" si="301">B398-B388</f>
        <v>1.0701238239135318</v>
      </c>
      <c r="L398" s="302">
        <f t="shared" ref="L398:L399" si="302">D398-D388</f>
        <v>0.88028571602303884</v>
      </c>
      <c r="M398" s="302">
        <f t="shared" ref="M398:M399" si="303">F398-F388</f>
        <v>0</v>
      </c>
      <c r="N398" s="302">
        <f t="shared" ref="N398:N399" si="304">SUM(K398:M398)</f>
        <v>1.9504095399365706</v>
      </c>
    </row>
    <row r="399" spans="1:14" x14ac:dyDescent="0.2">
      <c r="A399" s="282" t="s">
        <v>363</v>
      </c>
      <c r="B399" s="302">
        <f>SUM(B397:B398)</f>
        <v>19.931247857467511</v>
      </c>
      <c r="C399" s="299" t="str">
        <f>CONCATENATE("(",ROUND((B399/$H399)*100,1),")")</f>
        <v>(66.5)</v>
      </c>
      <c r="D399" s="302">
        <f>SUM(D397:D398)</f>
        <v>9.5896859104712231</v>
      </c>
      <c r="E399" s="299" t="str">
        <f>CONCATENATE("(",ROUND((D399/$H399)*100,1),")")</f>
        <v>(32)</v>
      </c>
      <c r="F399" s="302">
        <f>SUM(F397:F398)</f>
        <v>0.4510662320612811</v>
      </c>
      <c r="G399" s="299" t="str">
        <f>CONCATENATE("(",ROUND((F399/$H399)*100,1),")")</f>
        <v>(1.5)</v>
      </c>
      <c r="H399" s="302">
        <f>SUM(H397:H398)</f>
        <v>29.972000000000016</v>
      </c>
      <c r="I399" s="299" t="str">
        <f>CONCATENATE("(",ROUND((H399/$H399)*100,1),")")</f>
        <v>(100)</v>
      </c>
      <c r="K399" s="302">
        <f t="shared" si="301"/>
        <v>1.6328076985565865</v>
      </c>
      <c r="L399" s="302">
        <f t="shared" si="302"/>
        <v>1.313185748155723</v>
      </c>
      <c r="M399" s="302">
        <f t="shared" si="303"/>
        <v>5.5006553287657967E-2</v>
      </c>
      <c r="N399" s="302">
        <f t="shared" si="304"/>
        <v>3.0009999999999675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11.506652864257962</v>
      </c>
      <c r="C408" s="299" t="str">
        <f>CONCATENATE("(",ROUND((B408/$H410)*100,1),")")</f>
        <v>(15.2)</v>
      </c>
      <c r="D408" s="302">
        <f>'Ind T6'!M171</f>
        <v>5.7137439087798176</v>
      </c>
      <c r="E408" s="299" t="str">
        <f>CONCATENATE("(",ROUND((D408/$H410)*100,1),")")</f>
        <v>(7.6)</v>
      </c>
      <c r="F408" s="302">
        <f>'Ind T6'!N171</f>
        <v>2.2771279256043586</v>
      </c>
      <c r="G408" s="299" t="str">
        <f>CONCATENATE("(",ROUND((F408/$H410)*100,1),")")</f>
        <v>(3)</v>
      </c>
      <c r="H408" s="302">
        <f>SUM(B408,D408,F408)</f>
        <v>19.497524698642138</v>
      </c>
      <c r="I408" s="299" t="str">
        <f>CONCATENATE("(",ROUND((H408/$H410)*100,1),")")</f>
        <v>(25.8)</v>
      </c>
      <c r="K408" s="302">
        <f>B413-B408</f>
        <v>-0.32925029133104644</v>
      </c>
      <c r="L408" s="302">
        <f>D413-D408</f>
        <v>-1.4762880300918546E-2</v>
      </c>
      <c r="M408" s="302">
        <f>F413-F408</f>
        <v>7.5604452238566822E-3</v>
      </c>
      <c r="N408" s="302">
        <f>SUM(K408:M408)</f>
        <v>-0.3364527264081083</v>
      </c>
    </row>
    <row r="409" spans="1:14" x14ac:dyDescent="0.2">
      <c r="A409" s="282" t="s">
        <v>365</v>
      </c>
      <c r="B409" s="302">
        <f>'Ind T6'!L170</f>
        <v>20.491485841492178</v>
      </c>
      <c r="C409" s="299" t="str">
        <f>CONCATENATE("(",ROUND((B409/$H410)*100,1),")")</f>
        <v>(27.1)</v>
      </c>
      <c r="D409" s="302">
        <f>'Ind T6'!M170</f>
        <v>31.841941001810195</v>
      </c>
      <c r="E409" s="299" t="str">
        <f>CONCATENATE("(",ROUND((D409/$H410)*100,1),")")</f>
        <v>(42.2)</v>
      </c>
      <c r="F409" s="302">
        <f>'Ind T6'!N170</f>
        <v>3.6650484580554408</v>
      </c>
      <c r="G409" s="299" t="str">
        <f>CONCATENATE("(",ROUND((F409/$H410)*100,1),")")</f>
        <v>(4.9)</v>
      </c>
      <c r="H409" s="302">
        <f t="shared" ref="H409" si="305">SUM(B409,D409,F409)</f>
        <v>55.998475301357814</v>
      </c>
      <c r="I409" s="299" t="str">
        <f>CONCATENATE("(",ROUND((H409/$H410)*100,1),")")</f>
        <v>(74.2)</v>
      </c>
      <c r="K409" s="302">
        <f t="shared" ref="K409:K410" si="306">B414-B409</f>
        <v>0.12538488779001611</v>
      </c>
      <c r="L409" s="302">
        <f t="shared" ref="L409:L410" si="307">D414-D409</f>
        <v>-1.1764757430645716</v>
      </c>
      <c r="M409" s="302">
        <f t="shared" ref="M409:M410" si="308">F414-F409</f>
        <v>-1.7456418317246314E-2</v>
      </c>
      <c r="N409" s="302">
        <f t="shared" ref="N409:N410" si="309">SUM(K409:M409)</f>
        <v>-1.0685472735918018</v>
      </c>
    </row>
    <row r="410" spans="1:14" x14ac:dyDescent="0.2">
      <c r="A410" s="282" t="s">
        <v>363</v>
      </c>
      <c r="B410" s="302">
        <f>SUM(B408:B409)</f>
        <v>31.99813870575014</v>
      </c>
      <c r="C410" s="299" t="str">
        <f>CONCATENATE("(",ROUND((B410/$H410)*100,1),")")</f>
        <v>(42.4)</v>
      </c>
      <c r="D410" s="302">
        <f>SUM(D408:D409)</f>
        <v>37.55568491059001</v>
      </c>
      <c r="E410" s="299" t="str">
        <f>CONCATENATE("(",ROUND((D410/$H410)*100,1),")")</f>
        <v>(49.7)</v>
      </c>
      <c r="F410" s="302">
        <f>SUM(F408:F409)</f>
        <v>5.9421763836597989</v>
      </c>
      <c r="G410" s="299" t="str">
        <f>CONCATENATE("(",ROUND((F410/$H410)*100,1),")")</f>
        <v>(7.9)</v>
      </c>
      <c r="H410" s="302">
        <f>SUM(H408:H409)</f>
        <v>75.495999999999952</v>
      </c>
      <c r="I410" s="299" t="str">
        <f>CONCATENATE("(",ROUND((H410/$H410)*100,1),")")</f>
        <v>(100)</v>
      </c>
      <c r="K410" s="302">
        <f t="shared" si="306"/>
        <v>-0.20386540354103033</v>
      </c>
      <c r="L410" s="302">
        <f t="shared" si="307"/>
        <v>-1.1912386233654857</v>
      </c>
      <c r="M410" s="302">
        <f t="shared" si="308"/>
        <v>-9.8959730933891876E-3</v>
      </c>
      <c r="N410" s="302">
        <f t="shared" si="309"/>
        <v>-1.4049999999999052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11.177402572926916</v>
      </c>
      <c r="C413" s="299" t="str">
        <f>CONCATENATE("(",ROUND((B413/$H415)*100,1),")")</f>
        <v>(15.1)</v>
      </c>
      <c r="D413" s="302">
        <f>'Ind T6'!R171</f>
        <v>5.6989810284788991</v>
      </c>
      <c r="E413" s="299" t="str">
        <f>CONCATENATE("(",ROUND((D413/$H415)*100,1),")")</f>
        <v>(7.7)</v>
      </c>
      <c r="F413" s="302">
        <f>'Ind T6'!S171</f>
        <v>2.2846883708282153</v>
      </c>
      <c r="G413" s="299" t="str">
        <f>CONCATENATE("(",ROUND((F413/$H415)*100,1),")")</f>
        <v>(3.1)</v>
      </c>
      <c r="H413" s="302">
        <f>SUM(B413,D413,F413)</f>
        <v>19.161071972234026</v>
      </c>
      <c r="I413" s="299" t="str">
        <f>CONCATENATE("(",ROUND((H413/$H415)*100,1),")")</f>
        <v>(25.9)</v>
      </c>
      <c r="K413" s="302">
        <f>B418-B413</f>
        <v>2.0452939281403459E-2</v>
      </c>
      <c r="L413" s="302">
        <f>D418-D413</f>
        <v>0.28531638600808407</v>
      </c>
      <c r="M413" s="302">
        <f>F418-F413</f>
        <v>0.13553976062964912</v>
      </c>
      <c r="N413" s="302">
        <f>SUM(K413:M413)</f>
        <v>0.44130908591913665</v>
      </c>
    </row>
    <row r="414" spans="1:14" x14ac:dyDescent="0.2">
      <c r="A414" s="282" t="s">
        <v>365</v>
      </c>
      <c r="B414" s="302">
        <f>'Ind T6'!Q170</f>
        <v>20.616870729282194</v>
      </c>
      <c r="C414" s="299" t="str">
        <f>CONCATENATE("(",ROUND((B414/$H415)*100,1),")")</f>
        <v>(27.8)</v>
      </c>
      <c r="D414" s="302">
        <f>'Ind T6'!R170</f>
        <v>30.665465258745623</v>
      </c>
      <c r="E414" s="299" t="str">
        <f>CONCATENATE("(",ROUND((D414/$H415)*100,1),")")</f>
        <v>(41.4)</v>
      </c>
      <c r="F414" s="302">
        <f>'Ind T6'!S170</f>
        <v>3.6475920397381945</v>
      </c>
      <c r="G414" s="299" t="str">
        <f>CONCATENATE("(",ROUND((F414/$H415)*100,1),")")</f>
        <v>(4.9)</v>
      </c>
      <c r="H414" s="302">
        <f t="shared" ref="H414" si="310">SUM(B414,D414,F414)</f>
        <v>54.92992802776601</v>
      </c>
      <c r="I414" s="299" t="str">
        <f>CONCATENATE("(",ROUND((H414/$H415)*100,1),")")</f>
        <v>(74.1)</v>
      </c>
      <c r="K414" s="302">
        <f t="shared" ref="K414:K415" si="311">B419-B414</f>
        <v>1.5558859475469013</v>
      </c>
      <c r="L414" s="302">
        <f t="shared" ref="L414:L415" si="312">D419-D414</f>
        <v>-0.5178235342044708</v>
      </c>
      <c r="M414" s="302">
        <f t="shared" ref="M414:M415" si="313">F419-F414</f>
        <v>0.10662850073837582</v>
      </c>
      <c r="N414" s="302">
        <f t="shared" ref="N414:N415" si="314">SUM(K414:M414)</f>
        <v>1.1446909140808064</v>
      </c>
    </row>
    <row r="415" spans="1:14" x14ac:dyDescent="0.2">
      <c r="A415" s="282" t="s">
        <v>363</v>
      </c>
      <c r="B415" s="302">
        <f>SUM(B413:B414)</f>
        <v>31.79427330220911</v>
      </c>
      <c r="C415" s="299" t="str">
        <f>CONCATENATE("(",ROUND((B415/$H415)*100,1),")")</f>
        <v>(42.9)</v>
      </c>
      <c r="D415" s="302">
        <f>SUM(D413:D414)</f>
        <v>36.364446287224524</v>
      </c>
      <c r="E415" s="299" t="str">
        <f>CONCATENATE("(",ROUND((D415/$H415)*100,1),")")</f>
        <v>(49.1)</v>
      </c>
      <c r="F415" s="302">
        <f>SUM(F413:F414)</f>
        <v>5.9322804105664098</v>
      </c>
      <c r="G415" s="299" t="str">
        <f>CONCATENATE("(",ROUND((F415/$H415)*100,1),")")</f>
        <v>(8)</v>
      </c>
      <c r="H415" s="302">
        <f>SUM(H413:H414)</f>
        <v>74.091000000000037</v>
      </c>
      <c r="I415" s="299" t="str">
        <f>CONCATENATE("(",ROUND((H415/$H415)*100,1),")")</f>
        <v>(100)</v>
      </c>
      <c r="K415" s="302">
        <f t="shared" si="311"/>
        <v>1.5763388868283066</v>
      </c>
      <c r="L415" s="302">
        <f t="shared" si="312"/>
        <v>-0.23250714819639029</v>
      </c>
      <c r="M415" s="302">
        <f t="shared" si="313"/>
        <v>0.24216826136802538</v>
      </c>
      <c r="N415" s="302">
        <f t="shared" si="314"/>
        <v>1.5859999999999417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11.197855512208319</v>
      </c>
      <c r="C418" s="299" t="str">
        <f>CONCATENATE("(",ROUND((B418/$H420)*100,1),")")</f>
        <v>(14.8)</v>
      </c>
      <c r="D418" s="302">
        <f>'Ind T6'!W171</f>
        <v>5.9842974144869832</v>
      </c>
      <c r="E418" s="299" t="str">
        <f>CONCATENATE("(",ROUND((D418/$H420)*100,1),")")</f>
        <v>(7.9)</v>
      </c>
      <c r="F418" s="302">
        <f>'Ind T6'!X171</f>
        <v>2.4202281314578644</v>
      </c>
      <c r="G418" s="299" t="str">
        <f>CONCATENATE("(",ROUND((F418/$H420)*100,1),")")</f>
        <v>(3.2)</v>
      </c>
      <c r="H418" s="302">
        <f>SUM(B418,D418,F418)</f>
        <v>19.602381058153167</v>
      </c>
      <c r="I418" s="299" t="str">
        <f>CONCATENATE("(",ROUND((H418/$H420)*100,1),")")</f>
        <v>(25.9)</v>
      </c>
      <c r="K418" s="302">
        <f>B418-B408</f>
        <v>-0.30879735204964298</v>
      </c>
      <c r="L418" s="302">
        <f>D418-D408</f>
        <v>0.27055350570716552</v>
      </c>
      <c r="M418" s="302">
        <f>F418-F408</f>
        <v>0.1431002058535058</v>
      </c>
      <c r="N418" s="302">
        <f>SUM(K418:M418)</f>
        <v>0.10485635951102834</v>
      </c>
    </row>
    <row r="419" spans="1:14" x14ac:dyDescent="0.2">
      <c r="A419" s="282" t="s">
        <v>365</v>
      </c>
      <c r="B419" s="302">
        <f>'Ind T6'!V170</f>
        <v>22.172756676829096</v>
      </c>
      <c r="C419" s="299" t="str">
        <f>CONCATENATE("(",ROUND((B419/$H420)*100,1),")")</f>
        <v>(29.3)</v>
      </c>
      <c r="D419" s="302">
        <f>'Ind T6'!W170</f>
        <v>30.147641724541153</v>
      </c>
      <c r="E419" s="299" t="str">
        <f>CONCATENATE("(",ROUND((D419/$H420)*100,1),")")</f>
        <v>(39.8)</v>
      </c>
      <c r="F419" s="302">
        <f>'Ind T6'!X170</f>
        <v>3.7542205404765703</v>
      </c>
      <c r="G419" s="299" t="str">
        <f>CONCATENATE("(",ROUND((F419/$H420)*100,1),")")</f>
        <v>(5)</v>
      </c>
      <c r="H419" s="302">
        <f t="shared" ref="H419" si="315">SUM(B419,D419,F419)</f>
        <v>56.074618941846822</v>
      </c>
      <c r="I419" s="299" t="str">
        <f>CONCATENATE("(",ROUND((H419/$H420)*100,1),")")</f>
        <v>(74.1)</v>
      </c>
      <c r="K419" s="302">
        <f t="shared" ref="K419:K420" si="316">B419-B409</f>
        <v>1.6812708353369175</v>
      </c>
      <c r="L419" s="302">
        <f t="shared" ref="L419:L420" si="317">D419-D409</f>
        <v>-1.6942992772690424</v>
      </c>
      <c r="M419" s="302">
        <f t="shared" ref="M419:M420" si="318">F419-F409</f>
        <v>8.9172082421129506E-2</v>
      </c>
      <c r="N419" s="302">
        <f t="shared" ref="N419:N420" si="319">SUM(K419:M419)</f>
        <v>7.6143640489004571E-2</v>
      </c>
    </row>
    <row r="420" spans="1:14" x14ac:dyDescent="0.2">
      <c r="A420" s="282" t="s">
        <v>363</v>
      </c>
      <c r="B420" s="302">
        <f>SUM(B418:B419)</f>
        <v>33.370612189037416</v>
      </c>
      <c r="C420" s="299" t="str">
        <f>CONCATENATE("(",ROUND((B420/$H420)*100,1),")")</f>
        <v>(44.1)</v>
      </c>
      <c r="D420" s="302">
        <f>SUM(D418:D419)</f>
        <v>36.131939139028134</v>
      </c>
      <c r="E420" s="299" t="str">
        <f>CONCATENATE("(",ROUND((D420/$H420)*100,1),")")</f>
        <v>(47.7)</v>
      </c>
      <c r="F420" s="302">
        <f>SUM(F418:F419)</f>
        <v>6.1744486719344351</v>
      </c>
      <c r="G420" s="299" t="str">
        <f>CONCATENATE("(",ROUND((F420/$H420)*100,1),")")</f>
        <v>(8.2)</v>
      </c>
      <c r="H420" s="302">
        <f>SUM(H418:H419)</f>
        <v>75.676999999999992</v>
      </c>
      <c r="I420" s="299" t="str">
        <f>CONCATENATE("(",ROUND((H420/$H420)*100,1),")")</f>
        <v>(100)</v>
      </c>
      <c r="K420" s="302">
        <f t="shared" si="316"/>
        <v>1.3724734832872763</v>
      </c>
      <c r="L420" s="302">
        <f t="shared" si="317"/>
        <v>-1.423745771561876</v>
      </c>
      <c r="M420" s="302">
        <f t="shared" si="318"/>
        <v>0.2322722882746362</v>
      </c>
      <c r="N420" s="302">
        <f t="shared" si="319"/>
        <v>0.18100000000003647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13.68855978929555</v>
      </c>
      <c r="C429" s="299" t="str">
        <f>CONCATENATE("(",ROUND((B429/$H431)*100,1),")")</f>
        <v>(12.9)</v>
      </c>
      <c r="D429" s="302">
        <f>'Ind T6'!M180</f>
        <v>4.3085274549327188</v>
      </c>
      <c r="E429" s="299" t="str">
        <f>CONCATENATE("(",ROUND((D429/$H431)*100,1),")")</f>
        <v>(4.1)</v>
      </c>
      <c r="F429" s="302">
        <f>'Ind T6'!N180</f>
        <v>1.3510156441817798</v>
      </c>
      <c r="G429" s="299" t="str">
        <f>CONCATENATE("(",ROUND((F429/$H431)*100,1),")")</f>
        <v>(1.3)</v>
      </c>
      <c r="H429" s="302">
        <f>SUM(B429,D429,F429)</f>
        <v>19.348102888410047</v>
      </c>
      <c r="I429" s="299" t="str">
        <f>CONCATENATE("(",ROUND((H429/$H431)*100,1),")")</f>
        <v>(18.3)</v>
      </c>
      <c r="K429" s="302">
        <f>B434-B429</f>
        <v>1.2904255089856154</v>
      </c>
      <c r="L429" s="302">
        <f>D434-D429</f>
        <v>0.42659799203377435</v>
      </c>
      <c r="M429" s="302">
        <f>F434-F429</f>
        <v>7.225066701789129E-2</v>
      </c>
      <c r="N429" s="302">
        <f>SUM(K429:M429)</f>
        <v>1.789274168037281</v>
      </c>
    </row>
    <row r="430" spans="1:14" x14ac:dyDescent="0.2">
      <c r="A430" s="282" t="s">
        <v>365</v>
      </c>
      <c r="B430" s="302">
        <f>'Ind T6'!L179</f>
        <v>35.446262588840284</v>
      </c>
      <c r="C430" s="299" t="str">
        <f>CONCATENATE("(",ROUND((B430/$H431)*100,1),")")</f>
        <v>(33.5)</v>
      </c>
      <c r="D430" s="302">
        <f>'Ind T6'!M179</f>
        <v>43.072284013376631</v>
      </c>
      <c r="E430" s="299" t="str">
        <f>CONCATENATE("(",ROUND((D430/$H431)*100,1),")")</f>
        <v>(40.7)</v>
      </c>
      <c r="F430" s="302">
        <f>'Ind T6'!N179</f>
        <v>8.0893505093730091</v>
      </c>
      <c r="G430" s="299" t="str">
        <f>CONCATENATE("(",ROUND((F430/$H431)*100,1),")")</f>
        <v>(7.6)</v>
      </c>
      <c r="H430" s="302">
        <f t="shared" ref="H430" si="320">SUM(B430,D430,F430)</f>
        <v>86.607897111589921</v>
      </c>
      <c r="I430" s="299" t="str">
        <f>CONCATENATE("(",ROUND((H430/$H431)*100,1),")")</f>
        <v>(81.7)</v>
      </c>
      <c r="K430" s="302">
        <f t="shared" ref="K430:K431" si="321">B435-B430</f>
        <v>4.1561297743554775</v>
      </c>
      <c r="L430" s="302">
        <f t="shared" ref="L430:L431" si="322">D435-D430</f>
        <v>2.1593109395537766</v>
      </c>
      <c r="M430" s="302">
        <f t="shared" ref="M430:M431" si="323">F435-F430</f>
        <v>1.1512851180534334</v>
      </c>
      <c r="N430" s="302">
        <f t="shared" ref="N430:N431" si="324">SUM(K430:M430)</f>
        <v>7.4667258319626875</v>
      </c>
    </row>
    <row r="431" spans="1:14" x14ac:dyDescent="0.2">
      <c r="A431" s="282" t="s">
        <v>363</v>
      </c>
      <c r="B431" s="302">
        <f>SUM(B429:B430)</f>
        <v>49.134822378135837</v>
      </c>
      <c r="C431" s="299" t="str">
        <f>CONCATENATE("(",ROUND((B431/$H431)*100,1),")")</f>
        <v>(46.4)</v>
      </c>
      <c r="D431" s="302">
        <f>SUM(D429:D430)</f>
        <v>47.380811468309346</v>
      </c>
      <c r="E431" s="299" t="str">
        <f>CONCATENATE("(",ROUND((D431/$H431)*100,1),")")</f>
        <v>(44.7)</v>
      </c>
      <c r="F431" s="302">
        <f>SUM(F429:F430)</f>
        <v>9.4403661535547894</v>
      </c>
      <c r="G431" s="299" t="str">
        <f>CONCATENATE("(",ROUND((F431/$H431)*100,1),")")</f>
        <v>(8.9)</v>
      </c>
      <c r="H431" s="302">
        <f>SUM(H429:H430)</f>
        <v>105.95599999999996</v>
      </c>
      <c r="I431" s="299" t="str">
        <f>CONCATENATE("(",ROUND((H431/$H431)*100,1),")")</f>
        <v>(100)</v>
      </c>
      <c r="K431" s="302">
        <f t="shared" si="321"/>
        <v>5.4465552833410911</v>
      </c>
      <c r="L431" s="302">
        <f t="shared" si="322"/>
        <v>2.5859089315875536</v>
      </c>
      <c r="M431" s="302">
        <f t="shared" si="323"/>
        <v>1.2235357850713235</v>
      </c>
      <c r="N431" s="302">
        <f t="shared" si="324"/>
        <v>9.2559999999999683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14.978985298281165</v>
      </c>
      <c r="C434" s="299" t="str">
        <f>CONCATENATE("(",ROUND((B434/$H436)*100,1),")")</f>
        <v>(13)</v>
      </c>
      <c r="D434" s="302">
        <f>'Ind T6'!R180</f>
        <v>4.7351254469664932</v>
      </c>
      <c r="E434" s="299" t="str">
        <f>CONCATENATE("(",ROUND((D434/$H436)*100,1),")")</f>
        <v>(4.1)</v>
      </c>
      <c r="F434" s="302">
        <f>'Ind T6'!S180</f>
        <v>1.4232663111996711</v>
      </c>
      <c r="G434" s="299" t="str">
        <f>CONCATENATE("(",ROUND((F434/$H436)*100,1),")")</f>
        <v>(1.2)</v>
      </c>
      <c r="H434" s="302">
        <f>SUM(B434,D434,F434)</f>
        <v>21.137377056447331</v>
      </c>
      <c r="I434" s="299" t="str">
        <f>CONCATENATE("(",ROUND((H434/$H436)*100,1),")")</f>
        <v>(18.3)</v>
      </c>
      <c r="K434" s="302">
        <f>B439-B434</f>
        <v>1.9689404217473925</v>
      </c>
      <c r="L434" s="302">
        <f>D439-D434</f>
        <v>0.6551890371363811</v>
      </c>
      <c r="M434" s="302">
        <f>F439-F434</f>
        <v>5.1712828604358219E-2</v>
      </c>
      <c r="N434" s="302">
        <f>SUM(K434:M434)</f>
        <v>2.6758422874881318</v>
      </c>
    </row>
    <row r="435" spans="1:14" x14ac:dyDescent="0.2">
      <c r="A435" s="282" t="s">
        <v>365</v>
      </c>
      <c r="B435" s="302">
        <f>'Ind T6'!Q179</f>
        <v>39.602392363195762</v>
      </c>
      <c r="C435" s="299" t="str">
        <f>CONCATENATE("(",ROUND((B435/$H436)*100,1),")")</f>
        <v>(34.4)</v>
      </c>
      <c r="D435" s="302">
        <f>'Ind T6'!R179</f>
        <v>45.231594952930408</v>
      </c>
      <c r="E435" s="299" t="str">
        <f>CONCATENATE("(",ROUND((D435/$H436)*100,1),")")</f>
        <v>(39.3)</v>
      </c>
      <c r="F435" s="302">
        <f>'Ind T6'!S179</f>
        <v>9.2406356274264425</v>
      </c>
      <c r="G435" s="299" t="str">
        <f>CONCATENATE("(",ROUND((F435/$H436)*100,1),")")</f>
        <v>(8)</v>
      </c>
      <c r="H435" s="302">
        <f t="shared" ref="H435" si="325">SUM(B435,D435,F435)</f>
        <v>94.074622943552612</v>
      </c>
      <c r="I435" s="299" t="str">
        <f>CONCATENATE("(",ROUND((H435/$H436)*100,1),")")</f>
        <v>(81.7)</v>
      </c>
      <c r="K435" s="302">
        <f t="shared" ref="K435:K436" si="326">B440-B435</f>
        <v>6.9053790837697164</v>
      </c>
      <c r="L435" s="302">
        <f t="shared" ref="L435:L436" si="327">D440-D435</f>
        <v>1.6485780100102687</v>
      </c>
      <c r="M435" s="302">
        <f t="shared" ref="M435:M436" si="328">F440-F435</f>
        <v>1.8612006187319512</v>
      </c>
      <c r="N435" s="302">
        <f t="shared" ref="N435:N436" si="329">SUM(K435:M435)</f>
        <v>10.415157712511936</v>
      </c>
    </row>
    <row r="436" spans="1:14" x14ac:dyDescent="0.2">
      <c r="A436" s="282" t="s">
        <v>363</v>
      </c>
      <c r="B436" s="302">
        <f>SUM(B434:B435)</f>
        <v>54.581377661476928</v>
      </c>
      <c r="C436" s="299" t="str">
        <f>CONCATENATE("(",ROUND((B436/$H436)*100,1),")")</f>
        <v>(47.4)</v>
      </c>
      <c r="D436" s="302">
        <f>SUM(D434:D435)</f>
        <v>49.9667203998969</v>
      </c>
      <c r="E436" s="299" t="str">
        <f>CONCATENATE("(",ROUND((D436/$H436)*100,1),")")</f>
        <v>(43.4)</v>
      </c>
      <c r="F436" s="302">
        <f>SUM(F434:F435)</f>
        <v>10.663901938626113</v>
      </c>
      <c r="G436" s="299" t="str">
        <f>CONCATENATE("(",ROUND((F436/$H436)*100,1),")")</f>
        <v>(9.3)</v>
      </c>
      <c r="H436" s="302">
        <f>SUM(H434:H435)</f>
        <v>115.21199999999995</v>
      </c>
      <c r="I436" s="299" t="str">
        <f>CONCATENATE("(",ROUND((H436/$H436)*100,1),")")</f>
        <v>(100)</v>
      </c>
      <c r="K436" s="302">
        <f t="shared" si="326"/>
        <v>8.8743195055171071</v>
      </c>
      <c r="L436" s="302">
        <f t="shared" si="327"/>
        <v>2.3037670471466498</v>
      </c>
      <c r="M436" s="302">
        <f t="shared" si="328"/>
        <v>1.9129134473363099</v>
      </c>
      <c r="N436" s="302">
        <f t="shared" si="329"/>
        <v>13.091000000000067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16.947925720028557</v>
      </c>
      <c r="C439" s="299" t="str">
        <f>CONCATENATE("(",ROUND((B439/$H441)*100,1),")")</f>
        <v>(13.2)</v>
      </c>
      <c r="D439" s="302">
        <f>'Ind T6'!W180</f>
        <v>5.3903144841028743</v>
      </c>
      <c r="E439" s="299" t="str">
        <f>CONCATENATE("(",ROUND((D439/$H441)*100,1),")")</f>
        <v>(4.2)</v>
      </c>
      <c r="F439" s="302">
        <f>'Ind T6'!X180</f>
        <v>1.4749791398040293</v>
      </c>
      <c r="G439" s="299" t="str">
        <f>CONCATENATE("(",ROUND((F439/$H441)*100,1),")")</f>
        <v>(1.1)</v>
      </c>
      <c r="H439" s="302">
        <f>SUM(B439,D439,F439)</f>
        <v>23.813219343935462</v>
      </c>
      <c r="I439" s="299" t="str">
        <f>CONCATENATE("(",ROUND((H439/$H441)*100,1),")")</f>
        <v>(18.6)</v>
      </c>
      <c r="K439" s="302">
        <f>B439-B429</f>
        <v>3.2593659307330078</v>
      </c>
      <c r="L439" s="302">
        <f>D439-D429</f>
        <v>1.0817870291701555</v>
      </c>
      <c r="M439" s="302">
        <f>F439-F429</f>
        <v>0.12396349562224951</v>
      </c>
      <c r="N439" s="302">
        <f>SUM(K439:M439)</f>
        <v>4.465116455525413</v>
      </c>
    </row>
    <row r="440" spans="1:14" x14ac:dyDescent="0.2">
      <c r="A440" s="282" t="s">
        <v>365</v>
      </c>
      <c r="B440" s="302">
        <f>'Ind T6'!V179</f>
        <v>46.507771446965478</v>
      </c>
      <c r="C440" s="299" t="str">
        <f>CONCATENATE("(",ROUND((B440/$H441)*100,1),")")</f>
        <v>(36.2)</v>
      </c>
      <c r="D440" s="302">
        <f>'Ind T6'!W179</f>
        <v>46.880172962940676</v>
      </c>
      <c r="E440" s="299" t="str">
        <f>CONCATENATE("(",ROUND((D440/$H441)*100,1),")")</f>
        <v>(36.5)</v>
      </c>
      <c r="F440" s="302">
        <f>'Ind T6'!X179</f>
        <v>11.101836246158394</v>
      </c>
      <c r="G440" s="299" t="str">
        <f>CONCATENATE("(",ROUND((F440/$H441)*100,1),")")</f>
        <v>(8.7)</v>
      </c>
      <c r="H440" s="302">
        <f t="shared" ref="H440" si="330">SUM(B440,D440,F440)</f>
        <v>104.48978065606455</v>
      </c>
      <c r="I440" s="299" t="str">
        <f>CONCATENATE("(",ROUND((H440/$H441)*100,1),")")</f>
        <v>(81.4)</v>
      </c>
      <c r="K440" s="302">
        <f t="shared" ref="K440:K441" si="331">B440-B430</f>
        <v>11.061508858125194</v>
      </c>
      <c r="L440" s="302">
        <f t="shared" ref="L440:L441" si="332">D440-D430</f>
        <v>3.8078889495640453</v>
      </c>
      <c r="M440" s="302">
        <f t="shared" ref="M440:M441" si="333">F440-F430</f>
        <v>3.0124857367853846</v>
      </c>
      <c r="N440" s="302">
        <f t="shared" ref="N440:N441" si="334">SUM(K440:M440)</f>
        <v>17.881883544474626</v>
      </c>
    </row>
    <row r="441" spans="1:14" x14ac:dyDescent="0.2">
      <c r="A441" s="282" t="s">
        <v>363</v>
      </c>
      <c r="B441" s="302">
        <f>SUM(B439:B440)</f>
        <v>63.455697166994035</v>
      </c>
      <c r="C441" s="299" t="str">
        <f>CONCATENATE("(",ROUND((B441/$H441)*100,1),")")</f>
        <v>(49.5)</v>
      </c>
      <c r="D441" s="302">
        <f>SUM(D439:D440)</f>
        <v>52.27048744704355</v>
      </c>
      <c r="E441" s="299" t="str">
        <f>CONCATENATE("(",ROUND((D441/$H441)*100,1),")")</f>
        <v>(40.7)</v>
      </c>
      <c r="F441" s="302">
        <f>SUM(F439:F440)</f>
        <v>12.576815385962423</v>
      </c>
      <c r="G441" s="299" t="str">
        <f>CONCATENATE("(",ROUND((F441/$H441)*100,1),")")</f>
        <v>(9.8)</v>
      </c>
      <c r="H441" s="302">
        <f>SUM(H439:H440)</f>
        <v>128.30300000000003</v>
      </c>
      <c r="I441" s="299" t="str">
        <f>CONCATENATE("(",ROUND((H441/$H441)*100,1),")")</f>
        <v>(100)</v>
      </c>
      <c r="K441" s="302">
        <f t="shared" si="331"/>
        <v>14.320874788858198</v>
      </c>
      <c r="L441" s="302">
        <f t="shared" si="332"/>
        <v>4.8896759787342035</v>
      </c>
      <c r="M441" s="302">
        <f t="shared" si="333"/>
        <v>3.1364492324076334</v>
      </c>
      <c r="N441" s="302">
        <f t="shared" si="334"/>
        <v>22.347000000000037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6.0226954603345595</v>
      </c>
      <c r="C450" s="299" t="str">
        <f>CONCATENATE("(",ROUND((B450/$H452)*100,1),")")</f>
        <v>(21)</v>
      </c>
      <c r="D450" s="302">
        <f>'Ind T6'!M189</f>
        <v>4.2039482355701452</v>
      </c>
      <c r="E450" s="299" t="str">
        <f>CONCATENATE("(",ROUND((D450/$H452)*100,1),")")</f>
        <v>(14.6)</v>
      </c>
      <c r="F450" s="302">
        <f>'Ind T6'!N189</f>
        <v>3.7761721781577431</v>
      </c>
      <c r="G450" s="299" t="str">
        <f>CONCATENATE("(",ROUND((F450/$H452)*100,1),")")</f>
        <v>(13.2)</v>
      </c>
      <c r="H450" s="302">
        <f>SUM(B450,D450,F450)</f>
        <v>14.002815874062449</v>
      </c>
      <c r="I450" s="299" t="str">
        <f>CONCATENATE("(",ROUND((H450/$H452)*100,1),")")</f>
        <v>(48.8)</v>
      </c>
      <c r="K450" s="302">
        <f>B455-B450</f>
        <v>-0.20491751364138633</v>
      </c>
      <c r="L450" s="302">
        <f>D455-D450</f>
        <v>-1.1705543510124983E-2</v>
      </c>
      <c r="M450" s="302">
        <f>F455-F450</f>
        <v>-0.35795435943758713</v>
      </c>
      <c r="N450" s="302">
        <f>SUM(K450:M450)</f>
        <v>-0.57457741658909844</v>
      </c>
    </row>
    <row r="451" spans="1:14" x14ac:dyDescent="0.2">
      <c r="A451" s="282" t="s">
        <v>365</v>
      </c>
      <c r="B451" s="302">
        <f>'Ind T6'!L188</f>
        <v>3.8695559710255436</v>
      </c>
      <c r="C451" s="299" t="str">
        <f>CONCATENATE("(",ROUND((B451/$H452)*100,1),")")</f>
        <v>(13.5)</v>
      </c>
      <c r="D451" s="302">
        <f>'Ind T6'!M188</f>
        <v>5.8283788852253329</v>
      </c>
      <c r="E451" s="299" t="str">
        <f>CONCATENATE("(",ROUND((D451/$H452)*100,1),")")</f>
        <v>(20.3)</v>
      </c>
      <c r="F451" s="302">
        <f>'Ind T6'!N188</f>
        <v>5.0122492696866301</v>
      </c>
      <c r="G451" s="299" t="str">
        <f>CONCATENATE("(",ROUND((F451/$H452)*100,1),")")</f>
        <v>(17.5)</v>
      </c>
      <c r="H451" s="302">
        <f t="shared" ref="H451" si="335">SUM(B451,D451,F451)</f>
        <v>14.710184125937506</v>
      </c>
      <c r="I451" s="299" t="str">
        <f>CONCATENATE("(",ROUND((H451/$H452)*100,1),")")</f>
        <v>(51.2)</v>
      </c>
      <c r="K451" s="302">
        <f t="shared" ref="K451:K452" si="336">B456-B451</f>
        <v>-0.34064457028964057</v>
      </c>
      <c r="L451" s="302">
        <f t="shared" ref="L451:L452" si="337">D456-D451</f>
        <v>-0.19518248679102346</v>
      </c>
      <c r="M451" s="302">
        <f t="shared" ref="M451:M452" si="338">F456-F451</f>
        <v>-0.67859552633022258</v>
      </c>
      <c r="N451" s="302">
        <f t="shared" ref="N451:N452" si="339">SUM(K451:M451)</f>
        <v>-1.2144225834108866</v>
      </c>
    </row>
    <row r="452" spans="1:14" x14ac:dyDescent="0.2">
      <c r="A452" s="282" t="s">
        <v>363</v>
      </c>
      <c r="B452" s="302">
        <f>SUM(B450:B451)</f>
        <v>9.8922514313601031</v>
      </c>
      <c r="C452" s="299" t="str">
        <f>CONCATENATE("(",ROUND((B452/$H452)*100,1),")")</f>
        <v>(34.5)</v>
      </c>
      <c r="D452" s="302">
        <f>SUM(D450:D451)</f>
        <v>10.032327120795479</v>
      </c>
      <c r="E452" s="299" t="str">
        <f>CONCATENATE("(",ROUND((D452/$H452)*100,1),")")</f>
        <v>(34.9)</v>
      </c>
      <c r="F452" s="302">
        <f>SUM(F450:F451)</f>
        <v>8.7884214478443727</v>
      </c>
      <c r="G452" s="299" t="str">
        <f>CONCATENATE("(",ROUND((F452/$H452)*100,1),")")</f>
        <v>(30.6)</v>
      </c>
      <c r="H452" s="302">
        <f>SUM(H450:H451)</f>
        <v>28.712999999999955</v>
      </c>
      <c r="I452" s="299" t="str">
        <f>CONCATENATE("(",ROUND((H452/$H452)*100,1),")")</f>
        <v>(100)</v>
      </c>
      <c r="K452" s="302">
        <f t="shared" si="336"/>
        <v>-0.54556208393102601</v>
      </c>
      <c r="L452" s="302">
        <f t="shared" si="337"/>
        <v>-0.20688803030114933</v>
      </c>
      <c r="M452" s="302">
        <f t="shared" si="338"/>
        <v>-1.0365498857678093</v>
      </c>
      <c r="N452" s="302">
        <f t="shared" si="339"/>
        <v>-1.7889999999999846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5.8177779466931732</v>
      </c>
      <c r="C455" s="299" t="str">
        <f>CONCATENATE("(",ROUND((B455/$H457)*100,1),")")</f>
        <v>(21.6)</v>
      </c>
      <c r="D455" s="302">
        <f>'Ind T6'!R189</f>
        <v>4.1922426920600202</v>
      </c>
      <c r="E455" s="299" t="str">
        <f>CONCATENATE("(",ROUND((D455/$H457)*100,1),")")</f>
        <v>(15.6)</v>
      </c>
      <c r="F455" s="302">
        <f>'Ind T6'!S189</f>
        <v>3.418217818720156</v>
      </c>
      <c r="G455" s="299" t="str">
        <f>CONCATENATE("(",ROUND((F455/$H457)*100,1),")")</f>
        <v>(12.7)</v>
      </c>
      <c r="H455" s="302">
        <f>SUM(B455,D455,F455)</f>
        <v>13.428238457473348</v>
      </c>
      <c r="I455" s="299" t="str">
        <f>CONCATENATE("(",ROUND((H455/$H457)*100,1),")")</f>
        <v>(49.9)</v>
      </c>
      <c r="K455" s="302">
        <f>B460-B455</f>
        <v>0.26230769925185182</v>
      </c>
      <c r="L455" s="302">
        <f>D460-D455</f>
        <v>0.34890011410937571</v>
      </c>
      <c r="M455" s="302">
        <f>F460-F455</f>
        <v>0.13679281656111986</v>
      </c>
      <c r="N455" s="302">
        <f>SUM(K455:M455)</f>
        <v>0.74800062992234739</v>
      </c>
    </row>
    <row r="456" spans="1:14" x14ac:dyDescent="0.2">
      <c r="A456" s="282" t="s">
        <v>365</v>
      </c>
      <c r="B456" s="302">
        <f>'Ind T6'!Q188</f>
        <v>3.528911400735903</v>
      </c>
      <c r="C456" s="299" t="str">
        <f>CONCATENATE("(",ROUND((B456/$H457)*100,1),")")</f>
        <v>(13.1)</v>
      </c>
      <c r="D456" s="302">
        <f>'Ind T6'!R188</f>
        <v>5.6331963984343094</v>
      </c>
      <c r="E456" s="299" t="str">
        <f>CONCATENATE("(",ROUND((D456/$H457)*100,1),")")</f>
        <v>(20.9)</v>
      </c>
      <c r="F456" s="302">
        <f>'Ind T6'!S188</f>
        <v>4.3336537433564075</v>
      </c>
      <c r="G456" s="299" t="str">
        <f>CONCATENATE("(",ROUND((F456/$H457)*100,1),")")</f>
        <v>(16.1)</v>
      </c>
      <c r="H456" s="302">
        <f t="shared" ref="H456" si="340">SUM(B456,D456,F456)</f>
        <v>13.495761542526619</v>
      </c>
      <c r="I456" s="299" t="str">
        <f>CONCATENATE("(",ROUND((H456/$H457)*100,1),")")</f>
        <v>(50.1)</v>
      </c>
      <c r="K456" s="302">
        <f t="shared" ref="K456:K457" si="341">B461-B456</f>
        <v>-0.11002415497847373</v>
      </c>
      <c r="L456" s="302">
        <f t="shared" ref="L456:L457" si="342">D461-D456</f>
        <v>0.1815733949271241</v>
      </c>
      <c r="M456" s="302">
        <f t="shared" ref="M456:M457" si="343">F461-F456</f>
        <v>0.2274501301290357</v>
      </c>
      <c r="N456" s="302">
        <f t="shared" ref="N456:N457" si="344">SUM(K456:M456)</f>
        <v>0.29899937007768607</v>
      </c>
    </row>
    <row r="457" spans="1:14" x14ac:dyDescent="0.2">
      <c r="A457" s="282" t="s">
        <v>363</v>
      </c>
      <c r="B457" s="302">
        <f>SUM(B455:B456)</f>
        <v>9.3466893474290771</v>
      </c>
      <c r="C457" s="299" t="str">
        <f>CONCATENATE("(",ROUND((B457/$H457)*100,1),")")</f>
        <v>(34.7)</v>
      </c>
      <c r="D457" s="302">
        <f>SUM(D455:D456)</f>
        <v>9.8254390904943296</v>
      </c>
      <c r="E457" s="299" t="str">
        <f>CONCATENATE("(",ROUND((D457/$H457)*100,1),")")</f>
        <v>(36.5)</v>
      </c>
      <c r="F457" s="302">
        <f>SUM(F455:F456)</f>
        <v>7.7518715620765635</v>
      </c>
      <c r="G457" s="299" t="str">
        <f>CONCATENATE("(",ROUND((F457/$H457)*100,1),")")</f>
        <v>(28.8)</v>
      </c>
      <c r="H457" s="302">
        <f>SUM(H455:H456)</f>
        <v>26.923999999999968</v>
      </c>
      <c r="I457" s="299" t="str">
        <f>CONCATENATE("(",ROUND((H457/$H457)*100,1),")")</f>
        <v>(100)</v>
      </c>
      <c r="K457" s="302">
        <f t="shared" si="341"/>
        <v>0.1522835442733772</v>
      </c>
      <c r="L457" s="302">
        <f t="shared" si="342"/>
        <v>0.53047350903649892</v>
      </c>
      <c r="M457" s="302">
        <f t="shared" si="343"/>
        <v>0.36424294669015556</v>
      </c>
      <c r="N457" s="302">
        <f t="shared" si="344"/>
        <v>1.0470000000000317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6.080085645945025</v>
      </c>
      <c r="C460" s="299" t="str">
        <f>CONCATENATE("(",ROUND((B460/$H462)*100,1),")")</f>
        <v>(21.7)</v>
      </c>
      <c r="D460" s="302">
        <f>'Ind T6'!W189</f>
        <v>4.5411428061693959</v>
      </c>
      <c r="E460" s="299" t="str">
        <f>CONCATENATE("(",ROUND((D460/$H462)*100,1),")")</f>
        <v>(16.2)</v>
      </c>
      <c r="F460" s="302">
        <f>'Ind T6'!X189</f>
        <v>3.5550106352812758</v>
      </c>
      <c r="G460" s="299" t="str">
        <f>CONCATENATE("(",ROUND((F460/$H462)*100,1),")")</f>
        <v>(12.7)</v>
      </c>
      <c r="H460" s="302">
        <f>SUM(B460,D460,F460)</f>
        <v>14.176239087395697</v>
      </c>
      <c r="I460" s="299" t="str">
        <f>CONCATENATE("(",ROUND((H460/$H462)*100,1),")")</f>
        <v>(50.7)</v>
      </c>
      <c r="K460" s="302">
        <f>B460-B450</f>
        <v>5.7390185610465494E-2</v>
      </c>
      <c r="L460" s="302">
        <f>D460-D450</f>
        <v>0.33719457059925073</v>
      </c>
      <c r="M460" s="302">
        <f>F460-F450</f>
        <v>-0.22116154287646728</v>
      </c>
      <c r="N460" s="302">
        <f>SUM(K460:M460)</f>
        <v>0.17342321333324895</v>
      </c>
    </row>
    <row r="461" spans="1:14" x14ac:dyDescent="0.2">
      <c r="A461" s="282" t="s">
        <v>365</v>
      </c>
      <c r="B461" s="302">
        <f>'Ind T6'!V188</f>
        <v>3.4188872457574293</v>
      </c>
      <c r="C461" s="299" t="str">
        <f>CONCATENATE("(",ROUND((B461/$H462)*100,1),")")</f>
        <v>(12.2)</v>
      </c>
      <c r="D461" s="302">
        <f>'Ind T6'!W188</f>
        <v>5.8147697933614335</v>
      </c>
      <c r="E461" s="299" t="str">
        <f>CONCATENATE("(",ROUND((D461/$H462)*100,1),")")</f>
        <v>(20.8)</v>
      </c>
      <c r="F461" s="302">
        <f>'Ind T6'!X188</f>
        <v>4.5611038734854432</v>
      </c>
      <c r="G461" s="299" t="str">
        <f>CONCATENATE("(",ROUND((F461/$H462)*100,1),")")</f>
        <v>(16.3)</v>
      </c>
      <c r="H461" s="302">
        <f t="shared" ref="H461" si="345">SUM(B461,D461,F461)</f>
        <v>13.794760912604307</v>
      </c>
      <c r="I461" s="299" t="str">
        <f>CONCATENATE("(",ROUND((H461/$H462)*100,1),")")</f>
        <v>(49.3)</v>
      </c>
      <c r="K461" s="302">
        <f t="shared" ref="K461:K462" si="346">B461-B451</f>
        <v>-0.4506687252681143</v>
      </c>
      <c r="L461" s="302">
        <f t="shared" ref="L461:L462" si="347">D461-D451</f>
        <v>-1.3609091863899359E-2</v>
      </c>
      <c r="M461" s="302">
        <f t="shared" ref="M461:M462" si="348">F461-F451</f>
        <v>-0.45114539620118688</v>
      </c>
      <c r="N461" s="302">
        <f t="shared" ref="N461:N462" si="349">SUM(K461:M461)</f>
        <v>-0.91542321333320054</v>
      </c>
    </row>
    <row r="462" spans="1:14" x14ac:dyDescent="0.2">
      <c r="A462" s="282" t="s">
        <v>363</v>
      </c>
      <c r="B462" s="302">
        <f>SUM(B460:B461)</f>
        <v>9.4989728917024543</v>
      </c>
      <c r="C462" s="299" t="str">
        <f>CONCATENATE("(",ROUND((B462/$H462)*100,1),")")</f>
        <v>(34)</v>
      </c>
      <c r="D462" s="302">
        <f>SUM(D460:D461)</f>
        <v>10.355912599530829</v>
      </c>
      <c r="E462" s="299" t="str">
        <f>CONCATENATE("(",ROUND((D462/$H462)*100,1),")")</f>
        <v>(37)</v>
      </c>
      <c r="F462" s="302">
        <f>SUM(F460:F461)</f>
        <v>8.116114508766719</v>
      </c>
      <c r="G462" s="299" t="str">
        <f>CONCATENATE("(",ROUND((F462/$H462)*100,1),")")</f>
        <v>(29)</v>
      </c>
      <c r="H462" s="302">
        <f>SUM(H460:H461)</f>
        <v>27.971000000000004</v>
      </c>
      <c r="I462" s="299" t="str">
        <f>CONCATENATE("(",ROUND((H462/$H462)*100,1),")")</f>
        <v>(100)</v>
      </c>
      <c r="K462" s="302">
        <f t="shared" si="346"/>
        <v>-0.39327853965764881</v>
      </c>
      <c r="L462" s="302">
        <f t="shared" si="347"/>
        <v>0.3235854787353496</v>
      </c>
      <c r="M462" s="302">
        <f t="shared" si="348"/>
        <v>-0.67230693907765371</v>
      </c>
      <c r="N462" s="302">
        <f t="shared" si="349"/>
        <v>-0.74199999999995292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4.1286591192262758</v>
      </c>
      <c r="C471" s="299" t="str">
        <f>CONCATENATE("(",ROUND((B471/$H473)*100,1),")")</f>
        <v>(15.4)</v>
      </c>
      <c r="D471" s="302">
        <f>'Ind T6'!M198</f>
        <v>1.0600125676129937</v>
      </c>
      <c r="E471" s="299" t="str">
        <f>CONCATENATE("(",ROUND((D471/$H473)*100,1),")")</f>
        <v>(4)</v>
      </c>
      <c r="F471" s="302">
        <f>'Ind T6'!N198</f>
        <v>2.0111216276489654</v>
      </c>
      <c r="G471" s="299" t="str">
        <f>CONCATENATE("(",ROUND((F471/$H473)*100,1),")")</f>
        <v>(7.5)</v>
      </c>
      <c r="H471" s="302">
        <f>SUM(B471,D471,F471)</f>
        <v>7.1997933144882342</v>
      </c>
      <c r="I471" s="299" t="str">
        <f>CONCATENATE("(",ROUND((H471/$H473)*100,1),")")</f>
        <v>(26.8)</v>
      </c>
      <c r="K471" s="302">
        <f>B476-B471</f>
        <v>0.12970596973219539</v>
      </c>
      <c r="L471" s="302">
        <f>D476-D471</f>
        <v>-4.9574238572351881E-3</v>
      </c>
      <c r="M471" s="302">
        <f>F476-F471</f>
        <v>6.084414596420773E-2</v>
      </c>
      <c r="N471" s="302">
        <f>SUM(K471:M471)</f>
        <v>0.18559269183916793</v>
      </c>
    </row>
    <row r="472" spans="1:14" x14ac:dyDescent="0.2">
      <c r="A472" s="282" t="s">
        <v>365</v>
      </c>
      <c r="B472" s="302">
        <f>'Ind T6'!L197</f>
        <v>4.6745586814371993</v>
      </c>
      <c r="C472" s="299" t="str">
        <f>CONCATENATE("(",ROUND((B472/$H473)*100,1),")")</f>
        <v>(17.4)</v>
      </c>
      <c r="D472" s="302">
        <f>'Ind T6'!M197</f>
        <v>4.7019227607920957</v>
      </c>
      <c r="E472" s="299" t="str">
        <f>CONCATENATE("(",ROUND((D472/$H473)*100,1),")")</f>
        <v>(17.5)</v>
      </c>
      <c r="F472" s="302">
        <f>'Ind T6'!N197</f>
        <v>10.255725243282484</v>
      </c>
      <c r="G472" s="299" t="str">
        <f>CONCATENATE("(",ROUND((F472/$H473)*100,1),")")</f>
        <v>(38.2)</v>
      </c>
      <c r="H472" s="302">
        <f t="shared" ref="H472" si="350">SUM(B472,D472,F472)</f>
        <v>19.632206685511779</v>
      </c>
      <c r="I472" s="299" t="str">
        <f>CONCATENATE("(",ROUND((H472/$H473)*100,1),")")</f>
        <v>(73.2)</v>
      </c>
      <c r="K472" s="302">
        <f t="shared" ref="K472:K473" si="351">B477-B472</f>
        <v>-0.15194608977278357</v>
      </c>
      <c r="L472" s="302">
        <f t="shared" ref="L472:L473" si="352">D477-D472</f>
        <v>-7.2616093825068617E-2</v>
      </c>
      <c r="M472" s="302">
        <f t="shared" ref="M472:M473" si="353">F477-F472</f>
        <v>1.8969491758671353E-2</v>
      </c>
      <c r="N472" s="302">
        <f t="shared" ref="N472:N473" si="354">SUM(K472:M472)</f>
        <v>-0.20559269183918083</v>
      </c>
    </row>
    <row r="473" spans="1:14" x14ac:dyDescent="0.2">
      <c r="A473" s="282" t="s">
        <v>363</v>
      </c>
      <c r="B473" s="302">
        <f>SUM(B471:B472)</f>
        <v>8.8032178006634751</v>
      </c>
      <c r="C473" s="299" t="str">
        <f>CONCATENATE("(",ROUND((B473/$H473)*100,1),")")</f>
        <v>(32.8)</v>
      </c>
      <c r="D473" s="302">
        <f>SUM(D471:D472)</f>
        <v>5.7619353284050892</v>
      </c>
      <c r="E473" s="299" t="str">
        <f>CONCATENATE("(",ROUND((D473/$H473)*100,1),")")</f>
        <v>(21.5)</v>
      </c>
      <c r="F473" s="302">
        <f>SUM(F471:F472)</f>
        <v>12.266846870931449</v>
      </c>
      <c r="G473" s="299" t="str">
        <f>CONCATENATE("(",ROUND((F473/$H473)*100,1),")")</f>
        <v>(45.7)</v>
      </c>
      <c r="H473" s="302">
        <f>SUM(H471:H472)</f>
        <v>26.832000000000015</v>
      </c>
      <c r="I473" s="299" t="str">
        <f>CONCATENATE("(",ROUND((H473/$H473)*100,1),")")</f>
        <v>(100)</v>
      </c>
      <c r="K473" s="302">
        <f t="shared" si="351"/>
        <v>-2.2240120040589062E-2</v>
      </c>
      <c r="L473" s="302">
        <f t="shared" si="352"/>
        <v>-7.7573517682303361E-2</v>
      </c>
      <c r="M473" s="302">
        <f t="shared" si="353"/>
        <v>7.9813637722878639E-2</v>
      </c>
      <c r="N473" s="302">
        <f t="shared" si="354"/>
        <v>-2.0000000000013785E-2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4.2583650889584712</v>
      </c>
      <c r="C476" s="299" t="str">
        <f>CONCATENATE("(",ROUND((B476/$H478)*100,1),")")</f>
        <v>(15.9)</v>
      </c>
      <c r="D476" s="302">
        <f>'Ind T6'!R198</f>
        <v>1.0550551437557585</v>
      </c>
      <c r="E476" s="299" t="str">
        <f>CONCATENATE("(",ROUND((D476/$H478)*100,1),")")</f>
        <v>(3.9)</v>
      </c>
      <c r="F476" s="302">
        <f>'Ind T6'!S198</f>
        <v>2.0719657736131731</v>
      </c>
      <c r="G476" s="299" t="str">
        <f>CONCATENATE("(",ROUND((F476/$H478)*100,1),")")</f>
        <v>(7.7)</v>
      </c>
      <c r="H476" s="302">
        <f>SUM(B476,D476,F476)</f>
        <v>7.3853860063274031</v>
      </c>
      <c r="I476" s="299" t="str">
        <f>CONCATENATE("(",ROUND((H476/$H478)*100,1),")")</f>
        <v>(27.5)</v>
      </c>
      <c r="K476" s="302">
        <f>B481-B476</f>
        <v>0.26473821363900285</v>
      </c>
      <c r="L476" s="302">
        <f>D481-D476</f>
        <v>1.7966002640434464E-2</v>
      </c>
      <c r="M476" s="302">
        <f>F481-F476</f>
        <v>0.11939598047088129</v>
      </c>
      <c r="N476" s="302">
        <f>SUM(K476:M476)</f>
        <v>0.40210019675031861</v>
      </c>
    </row>
    <row r="477" spans="1:14" x14ac:dyDescent="0.2">
      <c r="A477" s="282" t="s">
        <v>365</v>
      </c>
      <c r="B477" s="302">
        <f>'Ind T6'!Q197</f>
        <v>4.5226125916644158</v>
      </c>
      <c r="C477" s="299" t="str">
        <f>CONCATENATE("(",ROUND((B477/$H478)*100,1),")")</f>
        <v>(16.9)</v>
      </c>
      <c r="D477" s="302">
        <f>'Ind T6'!R197</f>
        <v>4.6293066669670271</v>
      </c>
      <c r="E477" s="299" t="str">
        <f>CONCATENATE("(",ROUND((D477/$H478)*100,1),")")</f>
        <v>(17.3)</v>
      </c>
      <c r="F477" s="302">
        <f>'Ind T6'!S197</f>
        <v>10.274694735041155</v>
      </c>
      <c r="G477" s="299" t="str">
        <f>CONCATENATE("(",ROUND((F477/$H478)*100,1),")")</f>
        <v>(38.3)</v>
      </c>
      <c r="H477" s="302">
        <f t="shared" ref="H477" si="355">SUM(B477,D477,F477)</f>
        <v>19.426613993672596</v>
      </c>
      <c r="I477" s="299" t="str">
        <f>CONCATENATE("(",ROUND((H477/$H478)*100,1),")")</f>
        <v>(72.5)</v>
      </c>
      <c r="K477" s="302">
        <f t="shared" ref="K477:K478" si="356">B482-B477</f>
        <v>-0.14596852354118717</v>
      </c>
      <c r="L477" s="302">
        <f t="shared" ref="L477:L478" si="357">D482-D477</f>
        <v>-8.6859691858204968E-2</v>
      </c>
      <c r="M477" s="302">
        <f t="shared" ref="M477:M478" si="358">F482-F477</f>
        <v>-2.2271981350970194E-2</v>
      </c>
      <c r="N477" s="302">
        <f t="shared" ref="N477:N478" si="359">SUM(K477:M477)</f>
        <v>-0.25510019675036233</v>
      </c>
    </row>
    <row r="478" spans="1:14" x14ac:dyDescent="0.2">
      <c r="A478" s="282" t="s">
        <v>363</v>
      </c>
      <c r="B478" s="302">
        <f>SUM(B476:B477)</f>
        <v>8.7809776806228861</v>
      </c>
      <c r="C478" s="299" t="str">
        <f>CONCATENATE("(",ROUND((B478/$H478)*100,1),")")</f>
        <v>(32.8)</v>
      </c>
      <c r="D478" s="302">
        <f>SUM(D476:D477)</f>
        <v>5.6843618107227858</v>
      </c>
      <c r="E478" s="299" t="str">
        <f>CONCATENATE("(",ROUND((D478/$H478)*100,1),")")</f>
        <v>(21.2)</v>
      </c>
      <c r="F478" s="302">
        <f>SUM(F476:F477)</f>
        <v>12.346660508654328</v>
      </c>
      <c r="G478" s="299" t="str">
        <f>CONCATENATE("(",ROUND((F478/$H478)*100,1),")")</f>
        <v>(46)</v>
      </c>
      <c r="H478" s="302">
        <f>SUM(H476:H477)</f>
        <v>26.811999999999998</v>
      </c>
      <c r="I478" s="299" t="str">
        <f>CONCATENATE("(",ROUND((H478/$H478)*100,1),")")</f>
        <v>(100)</v>
      </c>
      <c r="K478" s="302">
        <f t="shared" si="356"/>
        <v>0.11876969009781746</v>
      </c>
      <c r="L478" s="302">
        <f t="shared" si="357"/>
        <v>-6.8893689217770948E-2</v>
      </c>
      <c r="M478" s="302">
        <f t="shared" si="358"/>
        <v>9.7123999119911986E-2</v>
      </c>
      <c r="N478" s="302">
        <f t="shared" si="359"/>
        <v>0.1469999999999585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4.5231033025974741</v>
      </c>
      <c r="C481" s="299" t="str">
        <f>CONCATENATE("(",ROUND((B481/$H483)*100,1),")")</f>
        <v>(16.8)</v>
      </c>
      <c r="D481" s="302">
        <f>'Ind T6'!W198</f>
        <v>1.0730211463961929</v>
      </c>
      <c r="E481" s="299" t="str">
        <f>CONCATENATE("(",ROUND((D481/$H483)*100,1),")")</f>
        <v>(4)</v>
      </c>
      <c r="F481" s="302">
        <f>'Ind T6'!X198</f>
        <v>2.1913617540840544</v>
      </c>
      <c r="G481" s="299" t="str">
        <f>CONCATENATE("(",ROUND((F481/$H483)*100,1),")")</f>
        <v>(8.1)</v>
      </c>
      <c r="H481" s="302">
        <f>SUM(B481,D481,F481)</f>
        <v>7.7874862030777212</v>
      </c>
      <c r="I481" s="299" t="str">
        <f>CONCATENATE("(",ROUND((H481/$H483)*100,1),")")</f>
        <v>(28.9)</v>
      </c>
      <c r="K481" s="302">
        <f>B481-B471</f>
        <v>0.39444418337119824</v>
      </c>
      <c r="L481" s="302">
        <f>D481-D471</f>
        <v>1.3008578783199276E-2</v>
      </c>
      <c r="M481" s="302">
        <f>F481-F471</f>
        <v>0.18024012643508902</v>
      </c>
      <c r="N481" s="302">
        <f>SUM(K481:M481)</f>
        <v>0.58769288858948654</v>
      </c>
    </row>
    <row r="482" spans="1:14" x14ac:dyDescent="0.2">
      <c r="A482" s="282" t="s">
        <v>365</v>
      </c>
      <c r="B482" s="302">
        <f>'Ind T6'!V197</f>
        <v>4.3766440681232286</v>
      </c>
      <c r="C482" s="299" t="str">
        <f>CONCATENATE("(",ROUND((B482/$H483)*100,1),")")</f>
        <v>(16.2)</v>
      </c>
      <c r="D482" s="302">
        <f>'Ind T6'!W197</f>
        <v>4.5424469751088221</v>
      </c>
      <c r="E482" s="299" t="str">
        <f>CONCATENATE("(",ROUND((D482/$H483)*100,1),")")</f>
        <v>(16.8)</v>
      </c>
      <c r="F482" s="302">
        <f>'Ind T6'!X197</f>
        <v>10.252422753690185</v>
      </c>
      <c r="G482" s="299" t="str">
        <f>CONCATENATE("(",ROUND((F482/$H483)*100,1),")")</f>
        <v>(38)</v>
      </c>
      <c r="H482" s="302">
        <f t="shared" ref="H482" si="360">SUM(B482,D482,F482)</f>
        <v>19.171513796922234</v>
      </c>
      <c r="I482" s="299" t="str">
        <f>CONCATENATE("(",ROUND((H482/$H483)*100,1),")")</f>
        <v>(71.1)</v>
      </c>
      <c r="K482" s="302">
        <f t="shared" ref="K482:K483" si="361">B482-B472</f>
        <v>-0.29791461331397073</v>
      </c>
      <c r="L482" s="302">
        <f t="shared" ref="L482:L483" si="362">D482-D472</f>
        <v>-0.15947578568327359</v>
      </c>
      <c r="M482" s="302">
        <f t="shared" ref="M482:M483" si="363">F482-F472</f>
        <v>-3.3024895922988406E-3</v>
      </c>
      <c r="N482" s="302">
        <f t="shared" ref="N482:N483" si="364">SUM(K482:M482)</f>
        <v>-0.46069288858954316</v>
      </c>
    </row>
    <row r="483" spans="1:14" x14ac:dyDescent="0.2">
      <c r="A483" s="282" t="s">
        <v>363</v>
      </c>
      <c r="B483" s="302">
        <f>SUM(B481:B482)</f>
        <v>8.8997473707207035</v>
      </c>
      <c r="C483" s="299" t="str">
        <f>CONCATENATE("(",ROUND((B483/$H483)*100,1),")")</f>
        <v>(33)</v>
      </c>
      <c r="D483" s="302">
        <f>SUM(D481:D482)</f>
        <v>5.6154681215050148</v>
      </c>
      <c r="E483" s="299" t="str">
        <f>CONCATENATE("(",ROUND((D483/$H483)*100,1),")")</f>
        <v>(20.8)</v>
      </c>
      <c r="F483" s="302">
        <f>SUM(F481:F482)</f>
        <v>12.44378450777424</v>
      </c>
      <c r="G483" s="299" t="str">
        <f>CONCATENATE("(",ROUND((F483/$H483)*100,1),")")</f>
        <v>(46.2)</v>
      </c>
      <c r="H483" s="302">
        <f>SUM(H481:H482)</f>
        <v>26.958999999999953</v>
      </c>
      <c r="I483" s="299" t="str">
        <f>CONCATENATE("(",ROUND((H483/$H483)*100,1),")")</f>
        <v>(100)</v>
      </c>
      <c r="K483" s="302">
        <f t="shared" si="361"/>
        <v>9.6529570057228398E-2</v>
      </c>
      <c r="L483" s="302">
        <f t="shared" si="362"/>
        <v>-0.14646720690007431</v>
      </c>
      <c r="M483" s="302">
        <f t="shared" si="363"/>
        <v>0.17693763684279062</v>
      </c>
      <c r="N483" s="302">
        <f t="shared" si="364"/>
        <v>0.12699999999994471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Essex Southend-on-Sea and Thurrock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0.53726081203314358</v>
      </c>
      <c r="C8" s="300">
        <v>0.97644850653788562</v>
      </c>
      <c r="D8" s="300">
        <v>0.35224951607288507</v>
      </c>
      <c r="E8" s="300">
        <f>SUM(B8:D8)</f>
        <v>1.8659588346439142</v>
      </c>
      <c r="F8" s="300"/>
      <c r="G8" s="300">
        <v>0.9663740797210596</v>
      </c>
      <c r="H8" s="300">
        <v>1.1814460804771818</v>
      </c>
      <c r="I8" s="300">
        <v>0.95356642129125591</v>
      </c>
      <c r="J8" s="300">
        <f>SUM(G8:I8)</f>
        <v>3.1013865814894976</v>
      </c>
      <c r="K8" s="300"/>
      <c r="L8" s="300">
        <v>0.90001815822679676</v>
      </c>
      <c r="M8" s="300">
        <v>1.0074974649222204</v>
      </c>
      <c r="N8" s="300">
        <v>0.41345643200931886</v>
      </c>
      <c r="O8" s="300">
        <f>SUM(L8:N8)</f>
        <v>2.3209720551583359</v>
      </c>
      <c r="P8" s="300"/>
      <c r="Q8" s="300">
        <v>0.92614464534466112</v>
      </c>
      <c r="R8" s="300">
        <v>1.005279554941894</v>
      </c>
      <c r="S8" s="300">
        <v>0.4314909596582302</v>
      </c>
      <c r="T8" s="300">
        <f>SUM(Q8:S8)</f>
        <v>2.3629151599447855</v>
      </c>
      <c r="U8" s="300"/>
      <c r="V8" s="300">
        <v>0.87109114283224398</v>
      </c>
      <c r="W8" s="300">
        <v>0.87932040063525374</v>
      </c>
      <c r="X8" s="300">
        <v>0.41848196330609555</v>
      </c>
      <c r="Y8" s="300">
        <f>SUM(V8:X8)</f>
        <v>2.1688935067735935</v>
      </c>
    </row>
    <row r="9" spans="1:25" x14ac:dyDescent="0.2">
      <c r="A9" s="260" t="s">
        <v>364</v>
      </c>
      <c r="B9" s="300">
        <v>4.1083642645191816</v>
      </c>
      <c r="C9" s="300">
        <v>1.031909068636174</v>
      </c>
      <c r="D9" s="300">
        <v>1.7327678322007578</v>
      </c>
      <c r="E9" s="300">
        <f t="shared" ref="E9:E10" si="0">SUM(B9:D9)</f>
        <v>6.8730411653561134</v>
      </c>
      <c r="F9" s="300"/>
      <c r="G9" s="300">
        <v>3.9795569754782605</v>
      </c>
      <c r="H9" s="300">
        <v>0.44174339028519427</v>
      </c>
      <c r="I9" s="300">
        <v>2.9153130527470257</v>
      </c>
      <c r="J9" s="300">
        <f t="shared" ref="J9:J10" si="1">SUM(G9:I9)</f>
        <v>7.3366134185104803</v>
      </c>
      <c r="K9" s="300"/>
      <c r="L9" s="300">
        <v>3.5695717486364571</v>
      </c>
      <c r="M9" s="300">
        <v>0.26845619620519945</v>
      </c>
      <c r="N9" s="300">
        <v>0</v>
      </c>
      <c r="O9" s="300">
        <f t="shared" ref="O9:O10" si="2">SUM(L9:N9)</f>
        <v>3.8380279448416568</v>
      </c>
      <c r="P9" s="300"/>
      <c r="Q9" s="300">
        <v>3.7967816411680593</v>
      </c>
      <c r="R9" s="300">
        <v>0.27830319888715538</v>
      </c>
      <c r="S9" s="300">
        <v>0</v>
      </c>
      <c r="T9" s="300">
        <f t="shared" ref="T9:T10" si="3">SUM(Q9:S9)</f>
        <v>4.0750848400552151</v>
      </c>
      <c r="U9" s="300"/>
      <c r="V9" s="300">
        <v>3.8747702433203473</v>
      </c>
      <c r="W9" s="300">
        <v>0.26333624990604526</v>
      </c>
      <c r="X9" s="300">
        <v>0</v>
      </c>
      <c r="Y9" s="300">
        <f t="shared" ref="Y9:Y10" si="4">SUM(V9:X9)</f>
        <v>4.1381064932263927</v>
      </c>
    </row>
    <row r="10" spans="1:25" x14ac:dyDescent="0.2">
      <c r="A10" s="264" t="s">
        <v>363</v>
      </c>
      <c r="B10" s="301">
        <f>SUM(B8:B9)</f>
        <v>4.6456250765523253</v>
      </c>
      <c r="C10" s="301">
        <f t="shared" ref="C10:D10" si="5">SUM(C8:C9)</f>
        <v>2.0083575751740597</v>
      </c>
      <c r="D10" s="301">
        <f t="shared" si="5"/>
        <v>2.0850173482736429</v>
      </c>
      <c r="E10" s="301">
        <f t="shared" si="0"/>
        <v>8.7390000000000274</v>
      </c>
      <c r="F10" s="301"/>
      <c r="G10" s="301">
        <f>SUM(G8:G9)</f>
        <v>4.9459310551993205</v>
      </c>
      <c r="H10" s="301">
        <f t="shared" ref="H10" si="6">SUM(H8:H9)</f>
        <v>1.6231894707623762</v>
      </c>
      <c r="I10" s="301">
        <f t="shared" ref="I10" si="7">SUM(I8:I9)</f>
        <v>3.8688794740382817</v>
      </c>
      <c r="J10" s="301">
        <f t="shared" si="1"/>
        <v>10.437999999999979</v>
      </c>
      <c r="K10" s="301"/>
      <c r="L10" s="301">
        <f>SUM(L8:L9)</f>
        <v>4.4695899068632539</v>
      </c>
      <c r="M10" s="301">
        <f t="shared" ref="M10" si="8">SUM(M8:M9)</f>
        <v>1.2759536611274198</v>
      </c>
      <c r="N10" s="301">
        <f t="shared" ref="N10" si="9">SUM(N8:N9)</f>
        <v>0.41345643200931886</v>
      </c>
      <c r="O10" s="301">
        <f t="shared" si="2"/>
        <v>6.1589999999999927</v>
      </c>
      <c r="P10" s="301"/>
      <c r="Q10" s="301">
        <f>SUM(Q8:Q9)</f>
        <v>4.7229262865127204</v>
      </c>
      <c r="R10" s="301">
        <f t="shared" ref="R10" si="10">SUM(R8:R9)</f>
        <v>1.2835827538290494</v>
      </c>
      <c r="S10" s="301">
        <f t="shared" ref="S10" si="11">SUM(S8:S9)</f>
        <v>0.4314909596582302</v>
      </c>
      <c r="T10" s="301">
        <f t="shared" si="3"/>
        <v>6.4380000000000006</v>
      </c>
      <c r="U10" s="301"/>
      <c r="V10" s="301">
        <f>SUM(V8:V9)</f>
        <v>4.7458613861525913</v>
      </c>
      <c r="W10" s="301">
        <f t="shared" ref="W10" si="12">SUM(W8:W9)</f>
        <v>1.1426566505412989</v>
      </c>
      <c r="X10" s="301">
        <f t="shared" ref="X10" si="13">SUM(X8:X9)</f>
        <v>0.41848196330609555</v>
      </c>
      <c r="Y10" s="301">
        <f t="shared" si="4"/>
        <v>6.3069999999999853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3.4306808859771845E-2</v>
      </c>
      <c r="C17" s="300">
        <v>8.8695652174180743E-3</v>
      </c>
      <c r="D17" s="300">
        <v>1.6735028712152835E-4</v>
      </c>
      <c r="E17" s="300">
        <f>SUM(B17:D17)</f>
        <v>4.3343724364311449E-2</v>
      </c>
      <c r="F17" s="300"/>
      <c r="G17" s="300">
        <v>2.7604938271575691E-2</v>
      </c>
      <c r="H17" s="300">
        <v>1.1413580246936068E-2</v>
      </c>
      <c r="I17" s="300">
        <v>1.3271604938329453E-4</v>
      </c>
      <c r="J17" s="300">
        <f>SUM(G17:I17)</f>
        <v>3.9151234567895057E-2</v>
      </c>
      <c r="K17" s="300"/>
      <c r="L17" s="300">
        <v>3.0649148242140475E-2</v>
      </c>
      <c r="M17" s="300">
        <v>6.7629575933990504E-3</v>
      </c>
      <c r="N17" s="300">
        <v>0</v>
      </c>
      <c r="O17" s="300">
        <f>SUM(L17:N17)</f>
        <v>3.7412105835539528E-2</v>
      </c>
      <c r="P17" s="300"/>
      <c r="Q17" s="300">
        <v>2.2031383737821816E-2</v>
      </c>
      <c r="R17" s="300">
        <v>4.8958630528617604E-3</v>
      </c>
      <c r="S17" s="300">
        <v>0</v>
      </c>
      <c r="T17" s="300">
        <f>SUM(Q17:S17)</f>
        <v>2.6927246790683576E-2</v>
      </c>
      <c r="U17" s="300"/>
      <c r="V17" s="300">
        <v>1.3032165832840267E-2</v>
      </c>
      <c r="W17" s="300">
        <v>3.1965689778753539E-3</v>
      </c>
      <c r="X17" s="300">
        <v>0</v>
      </c>
      <c r="Y17" s="300">
        <f>SUM(V17:X17)</f>
        <v>1.6228734810715621E-2</v>
      </c>
    </row>
    <row r="18" spans="1:25" x14ac:dyDescent="0.2">
      <c r="A18" s="260" t="s">
        <v>364</v>
      </c>
      <c r="B18" s="300">
        <v>0.23680065627603281</v>
      </c>
      <c r="C18" s="300">
        <v>3.0123051681835529E-3</v>
      </c>
      <c r="D18" s="300">
        <v>0.12484331419147203</v>
      </c>
      <c r="E18" s="300">
        <f t="shared" ref="E18:E19" si="14">SUM(B18:D18)</f>
        <v>0.36465627563568836</v>
      </c>
      <c r="F18" s="300"/>
      <c r="G18" s="300">
        <v>0.20531172839505904</v>
      </c>
      <c r="H18" s="300">
        <v>1.3537037037045953E-2</v>
      </c>
      <c r="I18" s="300">
        <v>0</v>
      </c>
      <c r="J18" s="300">
        <f t="shared" ref="J18:J19" si="15">SUM(G18:I18)</f>
        <v>0.21884876543210499</v>
      </c>
      <c r="K18" s="300"/>
      <c r="L18" s="300">
        <v>0.23468901776080964</v>
      </c>
      <c r="M18" s="300">
        <v>7.1946357375668945E-4</v>
      </c>
      <c r="N18" s="300">
        <v>0.124179412829895</v>
      </c>
      <c r="O18" s="300">
        <f t="shared" ref="O18:O19" si="16">SUM(L18:N18)</f>
        <v>0.35958789416446135</v>
      </c>
      <c r="P18" s="300"/>
      <c r="Q18" s="300">
        <v>0.16904327151882059</v>
      </c>
      <c r="R18" s="300">
        <v>5.4398478364495835E-4</v>
      </c>
      <c r="S18" s="300">
        <v>8.9485496906850981E-2</v>
      </c>
      <c r="T18" s="300">
        <f t="shared" ref="T18:T19" si="17">SUM(Q18:S18)</f>
        <v>0.25907275320931655</v>
      </c>
      <c r="U18" s="300"/>
      <c r="V18" s="300">
        <v>0.10376554682029118</v>
      </c>
      <c r="W18" s="300">
        <v>3.6883488205962089E-4</v>
      </c>
      <c r="X18" s="300">
        <v>5.163688348693362E-2</v>
      </c>
      <c r="Y18" s="300">
        <f t="shared" ref="Y18:Y19" si="18">SUM(V18:X18)</f>
        <v>0.15577126518928441</v>
      </c>
    </row>
    <row r="19" spans="1:25" x14ac:dyDescent="0.2">
      <c r="A19" s="264" t="s">
        <v>363</v>
      </c>
      <c r="B19" s="301">
        <f>SUM(B17:B18)</f>
        <v>0.27110746513580464</v>
      </c>
      <c r="C19" s="301">
        <f t="shared" ref="C19" si="19">SUM(C17:C18)</f>
        <v>1.1881870385601626E-2</v>
      </c>
      <c r="D19" s="301">
        <f t="shared" ref="D19" si="20">SUM(D17:D18)</f>
        <v>0.12501066447859355</v>
      </c>
      <c r="E19" s="301">
        <f t="shared" si="14"/>
        <v>0.40799999999999981</v>
      </c>
      <c r="F19" s="301"/>
      <c r="G19" s="301">
        <f>SUM(G17:G18)</f>
        <v>0.23291666666663474</v>
      </c>
      <c r="H19" s="301">
        <f t="shared" ref="H19" si="21">SUM(H17:H18)</f>
        <v>2.495061728398202E-2</v>
      </c>
      <c r="I19" s="301">
        <f t="shared" ref="I19" si="22">SUM(I17:I18)</f>
        <v>1.3271604938329453E-4</v>
      </c>
      <c r="J19" s="301">
        <f t="shared" si="15"/>
        <v>0.25800000000000006</v>
      </c>
      <c r="K19" s="301"/>
      <c r="L19" s="301">
        <f>SUM(L17:L18)</f>
        <v>0.26533816600295013</v>
      </c>
      <c r="M19" s="301">
        <f t="shared" ref="M19" si="23">SUM(M17:M18)</f>
        <v>7.4824211671557402E-3</v>
      </c>
      <c r="N19" s="301">
        <f t="shared" ref="N19" si="24">SUM(N17:N18)</f>
        <v>0.124179412829895</v>
      </c>
      <c r="O19" s="301">
        <f t="shared" si="16"/>
        <v>0.39700000000000091</v>
      </c>
      <c r="P19" s="301"/>
      <c r="Q19" s="301">
        <f>SUM(Q17:Q18)</f>
        <v>0.19107465525664241</v>
      </c>
      <c r="R19" s="301">
        <f t="shared" ref="R19" si="25">SUM(R17:R18)</f>
        <v>5.4398478365067192E-3</v>
      </c>
      <c r="S19" s="301">
        <f t="shared" ref="S19" si="26">SUM(S17:S18)</f>
        <v>8.9485496906850981E-2</v>
      </c>
      <c r="T19" s="301">
        <f t="shared" si="17"/>
        <v>0.28600000000000014</v>
      </c>
      <c r="U19" s="301"/>
      <c r="V19" s="301">
        <f>SUM(V17:V18)</f>
        <v>0.11679771265313145</v>
      </c>
      <c r="W19" s="301">
        <f t="shared" ref="W19" si="27">SUM(W17:W18)</f>
        <v>3.5654038599349748E-3</v>
      </c>
      <c r="X19" s="301">
        <f t="shared" ref="X19" si="28">SUM(X17:X18)</f>
        <v>5.163688348693362E-2</v>
      </c>
      <c r="Y19" s="301">
        <f t="shared" si="18"/>
        <v>0.17200000000000004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1.031342064524039</v>
      </c>
      <c r="C26" s="300">
        <v>0.31161614108145319</v>
      </c>
      <c r="D26" s="300">
        <v>0.12472598415814491</v>
      </c>
      <c r="E26" s="300">
        <f>SUM(B26:D26)</f>
        <v>1.467684189763637</v>
      </c>
      <c r="F26" s="300"/>
      <c r="G26" s="300">
        <v>0.98335868952818917</v>
      </c>
      <c r="H26" s="300">
        <v>0.28243616423454715</v>
      </c>
      <c r="I26" s="300">
        <v>6.4823256468954399E-2</v>
      </c>
      <c r="J26" s="300">
        <f>SUM(G26:I26)</f>
        <v>1.3306181102316907</v>
      </c>
      <c r="K26" s="300"/>
      <c r="L26" s="300">
        <v>0.89748671893501042</v>
      </c>
      <c r="M26" s="300">
        <v>0.27703662127866058</v>
      </c>
      <c r="N26" s="300">
        <v>2.8095431086676999E-2</v>
      </c>
      <c r="O26" s="300">
        <f>SUM(L26:N26)</f>
        <v>1.202618771300348</v>
      </c>
      <c r="P26" s="300"/>
      <c r="Q26" s="300">
        <v>1.0073975077985131</v>
      </c>
      <c r="R26" s="300">
        <v>0.29907289719744962</v>
      </c>
      <c r="S26" s="300">
        <v>3.1238006229845454E-2</v>
      </c>
      <c r="T26" s="300">
        <f>SUM(Q26:S26)</f>
        <v>1.3377084112258082</v>
      </c>
      <c r="U26" s="300"/>
      <c r="V26" s="300">
        <v>1.1477420965349732</v>
      </c>
      <c r="W26" s="300">
        <v>0.31670462360869123</v>
      </c>
      <c r="X26" s="300">
        <v>3.4735345815881016E-2</v>
      </c>
      <c r="Y26" s="300">
        <f>SUM(V26:X26)</f>
        <v>1.4991820659595454</v>
      </c>
    </row>
    <row r="27" spans="1:25" x14ac:dyDescent="0.2">
      <c r="A27" s="260" t="s">
        <v>364</v>
      </c>
      <c r="B27" s="300">
        <v>2.6820725710947619</v>
      </c>
      <c r="C27" s="300">
        <v>0.10497659878062716</v>
      </c>
      <c r="D27" s="300">
        <v>0.11226664036097872</v>
      </c>
      <c r="E27" s="300">
        <f t="shared" ref="E27:E28" si="29">SUM(B27:D27)</f>
        <v>2.8993158102363679</v>
      </c>
      <c r="F27" s="300"/>
      <c r="G27" s="300">
        <v>2.4968750000033944</v>
      </c>
      <c r="H27" s="300">
        <v>0.14076870078850137</v>
      </c>
      <c r="I27" s="300">
        <v>2.6738188976417377E-2</v>
      </c>
      <c r="J27" s="300">
        <f t="shared" ref="J27:J28" si="30">SUM(G27:I27)</f>
        <v>2.6643818897683134</v>
      </c>
      <c r="K27" s="300"/>
      <c r="L27" s="300">
        <v>2.3744556958542384</v>
      </c>
      <c r="M27" s="300">
        <v>0.21345811587061972</v>
      </c>
      <c r="N27" s="300">
        <v>4.8467416974804348E-2</v>
      </c>
      <c r="O27" s="300">
        <f t="shared" ref="O27:O28" si="31">SUM(L27:N27)</f>
        <v>2.6363812286996628</v>
      </c>
      <c r="P27" s="300"/>
      <c r="Q27" s="300">
        <v>2.5414429906476235</v>
      </c>
      <c r="R27" s="300">
        <v>0.23095825544913207</v>
      </c>
      <c r="S27" s="300">
        <v>5.289034267743551E-2</v>
      </c>
      <c r="T27" s="300">
        <f t="shared" ref="T27:T28" si="32">SUM(Q27:S27)</f>
        <v>2.8252915887741912</v>
      </c>
      <c r="U27" s="300"/>
      <c r="V27" s="300">
        <v>2.6519187874375558</v>
      </c>
      <c r="W27" s="300">
        <v>0.24643933256772305</v>
      </c>
      <c r="X27" s="300">
        <v>5.8459814035172607E-2</v>
      </c>
      <c r="Y27" s="300">
        <f t="shared" ref="Y27:Y28" si="33">SUM(V27:X27)</f>
        <v>2.9568179340404517</v>
      </c>
    </row>
    <row r="28" spans="1:25" x14ac:dyDescent="0.2">
      <c r="A28" s="264" t="s">
        <v>363</v>
      </c>
      <c r="B28" s="301">
        <f>SUM(B26:B27)</f>
        <v>3.7134146356188009</v>
      </c>
      <c r="C28" s="301">
        <f t="shared" ref="C28" si="34">SUM(C26:C27)</f>
        <v>0.41659273986208034</v>
      </c>
      <c r="D28" s="301">
        <f t="shared" ref="D28" si="35">SUM(D26:D27)</f>
        <v>0.23699262451912362</v>
      </c>
      <c r="E28" s="301">
        <f t="shared" si="29"/>
        <v>4.3670000000000044</v>
      </c>
      <c r="F28" s="301"/>
      <c r="G28" s="301">
        <f>SUM(G26:G27)</f>
        <v>3.4802336895315835</v>
      </c>
      <c r="H28" s="301">
        <f t="shared" ref="H28" si="36">SUM(H26:H27)</f>
        <v>0.42320486502304855</v>
      </c>
      <c r="I28" s="301">
        <f t="shared" ref="I28" si="37">SUM(I26:I27)</f>
        <v>9.1561445445371772E-2</v>
      </c>
      <c r="J28" s="301">
        <f t="shared" si="30"/>
        <v>3.9950000000000037</v>
      </c>
      <c r="K28" s="301"/>
      <c r="L28" s="301">
        <f>SUM(L26:L27)</f>
        <v>3.2719424147892489</v>
      </c>
      <c r="M28" s="301">
        <f t="shared" ref="M28" si="38">SUM(M26:M27)</f>
        <v>0.49049473714928027</v>
      </c>
      <c r="N28" s="301">
        <f t="shared" ref="N28" si="39">SUM(N26:N27)</f>
        <v>7.6562848061481351E-2</v>
      </c>
      <c r="O28" s="301">
        <f t="shared" si="31"/>
        <v>3.8390000000000106</v>
      </c>
      <c r="P28" s="301"/>
      <c r="Q28" s="301">
        <f>SUM(Q26:Q27)</f>
        <v>3.5488404984461366</v>
      </c>
      <c r="R28" s="301">
        <f t="shared" ref="R28" si="40">SUM(R26:R27)</f>
        <v>0.53003115264658174</v>
      </c>
      <c r="S28" s="301">
        <f t="shared" ref="S28" si="41">SUM(S26:S27)</f>
        <v>8.4128348907280964E-2</v>
      </c>
      <c r="T28" s="301">
        <f t="shared" si="32"/>
        <v>4.1629999999999994</v>
      </c>
      <c r="U28" s="301"/>
      <c r="V28" s="301">
        <f>SUM(V26:V27)</f>
        <v>3.7996608839725292</v>
      </c>
      <c r="W28" s="301">
        <f t="shared" ref="W28" si="42">SUM(W26:W27)</f>
        <v>0.56314395617641422</v>
      </c>
      <c r="X28" s="301">
        <f t="shared" ref="X28" si="43">SUM(X26:X27)</f>
        <v>9.3195159851053616E-2</v>
      </c>
      <c r="Y28" s="301">
        <f t="shared" si="33"/>
        <v>4.4559999999999969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1.7057392810263077</v>
      </c>
      <c r="C35" s="300">
        <v>0.50460377024238856</v>
      </c>
      <c r="D35" s="300">
        <v>0.12074782956219729</v>
      </c>
      <c r="E35" s="300">
        <f>SUM(B35:D35)</f>
        <v>2.3310908808308937</v>
      </c>
      <c r="F35" s="300"/>
      <c r="G35" s="300">
        <v>1.4812004796870011</v>
      </c>
      <c r="H35" s="300">
        <v>0.4746247228210746</v>
      </c>
      <c r="I35" s="300">
        <v>0.13693329411261446</v>
      </c>
      <c r="J35" s="300">
        <f>SUM(G35:I35)</f>
        <v>2.0927584966206902</v>
      </c>
      <c r="K35" s="300"/>
      <c r="L35" s="300">
        <v>1.5161766570504951</v>
      </c>
      <c r="M35" s="300">
        <v>0.43928345686941406</v>
      </c>
      <c r="N35" s="300">
        <v>6.3714636413969641E-2</v>
      </c>
      <c r="O35" s="300">
        <f>SUM(L35:N35)</f>
        <v>2.0191747503338786</v>
      </c>
      <c r="P35" s="300"/>
      <c r="Q35" s="300">
        <v>1.4663631245026598</v>
      </c>
      <c r="R35" s="300">
        <v>0.44072164849665146</v>
      </c>
      <c r="S35" s="300">
        <v>6.4320282736232359E-2</v>
      </c>
      <c r="T35" s="300">
        <f>SUM(Q35:S35)</f>
        <v>1.9714050557355436</v>
      </c>
      <c r="U35" s="300"/>
      <c r="V35" s="300">
        <v>1.1545648980061298</v>
      </c>
      <c r="W35" s="300">
        <v>0.37298186132870259</v>
      </c>
      <c r="X35" s="300">
        <v>5.6264903655805699E-2</v>
      </c>
      <c r="Y35" s="300">
        <f>SUM(V35:X35)</f>
        <v>1.583811662990638</v>
      </c>
    </row>
    <row r="36" spans="1:25" x14ac:dyDescent="0.2">
      <c r="A36" s="260" t="s">
        <v>364</v>
      </c>
      <c r="B36" s="300">
        <v>7.4459595443717017</v>
      </c>
      <c r="C36" s="300">
        <v>0.33875169305240738</v>
      </c>
      <c r="D36" s="300">
        <v>0.46419788174497822</v>
      </c>
      <c r="E36" s="300">
        <f t="shared" ref="E36:E37" si="44">SUM(B36:D36)</f>
        <v>8.2489091191690882</v>
      </c>
      <c r="F36" s="300"/>
      <c r="G36" s="300">
        <v>7.266051930128862</v>
      </c>
      <c r="H36" s="300">
        <v>0.3202846540246938</v>
      </c>
      <c r="I36" s="300">
        <v>0.57790491922576126</v>
      </c>
      <c r="J36" s="300">
        <f t="shared" ref="J36:J37" si="45">SUM(G36:I36)</f>
        <v>8.1642415033793174</v>
      </c>
      <c r="K36" s="300"/>
      <c r="L36" s="300">
        <v>6.7903584145734035</v>
      </c>
      <c r="M36" s="300">
        <v>0.5820042424366999</v>
      </c>
      <c r="N36" s="300">
        <v>0.32946259265601585</v>
      </c>
      <c r="O36" s="300">
        <f t="shared" ref="O36:O37" si="46">SUM(L36:N36)</f>
        <v>7.7018252496661193</v>
      </c>
      <c r="P36" s="300"/>
      <c r="Q36" s="300">
        <v>6.7833516952024677</v>
      </c>
      <c r="R36" s="300">
        <v>0.59931642505536387</v>
      </c>
      <c r="S36" s="300">
        <v>0.33692682400662466</v>
      </c>
      <c r="T36" s="300">
        <f t="shared" ref="T36:T37" si="47">SUM(Q36:S36)</f>
        <v>7.7195949442644567</v>
      </c>
      <c r="U36" s="300"/>
      <c r="V36" s="300">
        <v>5.6249022433287061</v>
      </c>
      <c r="W36" s="300">
        <v>0.52748347176728616</v>
      </c>
      <c r="X36" s="300">
        <v>0.29380262191338014</v>
      </c>
      <c r="Y36" s="300">
        <f t="shared" ref="Y36:Y37" si="48">SUM(V36:X36)</f>
        <v>6.4461883370093718</v>
      </c>
    </row>
    <row r="37" spans="1:25" x14ac:dyDescent="0.2">
      <c r="A37" s="264" t="s">
        <v>363</v>
      </c>
      <c r="B37" s="301">
        <f>SUM(B35:B36)</f>
        <v>9.1516988253980092</v>
      </c>
      <c r="C37" s="301">
        <f t="shared" ref="C37" si="49">SUM(C35:C36)</f>
        <v>0.84335546329479594</v>
      </c>
      <c r="D37" s="301">
        <f t="shared" ref="D37" si="50">SUM(D35:D36)</f>
        <v>0.58494571130717554</v>
      </c>
      <c r="E37" s="301">
        <f t="shared" si="44"/>
        <v>10.579999999999981</v>
      </c>
      <c r="F37" s="301"/>
      <c r="G37" s="301">
        <f>SUM(G35:G36)</f>
        <v>8.7472524098158626</v>
      </c>
      <c r="H37" s="301">
        <f t="shared" ref="H37" si="51">SUM(H35:H36)</f>
        <v>0.79490937684576846</v>
      </c>
      <c r="I37" s="301">
        <f t="shared" ref="I37" si="52">SUM(I35:I36)</f>
        <v>0.71483821333837572</v>
      </c>
      <c r="J37" s="301">
        <f t="shared" si="45"/>
        <v>10.257000000000005</v>
      </c>
      <c r="K37" s="301"/>
      <c r="L37" s="301">
        <f>SUM(L35:L36)</f>
        <v>8.3065350716238981</v>
      </c>
      <c r="M37" s="301">
        <f t="shared" ref="M37" si="53">SUM(M35:M36)</f>
        <v>1.021287699306114</v>
      </c>
      <c r="N37" s="301">
        <f t="shared" ref="N37" si="54">SUM(N35:N36)</f>
        <v>0.39317722906998548</v>
      </c>
      <c r="O37" s="301">
        <f t="shared" si="46"/>
        <v>9.7209999999999983</v>
      </c>
      <c r="P37" s="301"/>
      <c r="Q37" s="301">
        <f>SUM(Q35:Q36)</f>
        <v>8.2497148197051278</v>
      </c>
      <c r="R37" s="301">
        <f t="shared" ref="R37" si="55">SUM(R35:R36)</f>
        <v>1.0400380735520154</v>
      </c>
      <c r="S37" s="301">
        <f t="shared" ref="S37" si="56">SUM(S35:S36)</f>
        <v>0.40124710674285702</v>
      </c>
      <c r="T37" s="301">
        <f t="shared" si="47"/>
        <v>9.6910000000000007</v>
      </c>
      <c r="U37" s="301"/>
      <c r="V37" s="301">
        <f>SUM(V35:V36)</f>
        <v>6.7794671413348357</v>
      </c>
      <c r="W37" s="301">
        <f t="shared" ref="W37" si="57">SUM(W35:W36)</f>
        <v>0.90046533309598875</v>
      </c>
      <c r="X37" s="301">
        <f t="shared" ref="X37" si="58">SUM(X35:X36)</f>
        <v>0.35006752556918586</v>
      </c>
      <c r="Y37" s="301">
        <f t="shared" si="48"/>
        <v>8.03000000000001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5.6402168284545739</v>
      </c>
      <c r="C44" s="300">
        <v>2.591284391255495</v>
      </c>
      <c r="D44" s="300">
        <v>1.2440219614631827</v>
      </c>
      <c r="E44" s="300">
        <f>SUM(B44:D44)</f>
        <v>9.4755231811732514</v>
      </c>
      <c r="F44" s="300"/>
      <c r="G44" s="300">
        <v>6.237990865030274</v>
      </c>
      <c r="H44" s="300">
        <v>2.2466818464801084</v>
      </c>
      <c r="I44" s="300">
        <v>0.76564619876294526</v>
      </c>
      <c r="J44" s="300">
        <f>SUM(G44:I44)</f>
        <v>9.2503189102733288</v>
      </c>
      <c r="K44" s="300"/>
      <c r="L44" s="300">
        <v>5.9606477774675852</v>
      </c>
      <c r="M44" s="300">
        <v>2.1820826811305216</v>
      </c>
      <c r="N44" s="300">
        <v>0.42708610945214148</v>
      </c>
      <c r="O44" s="300">
        <f>SUM(L44:N44)</f>
        <v>8.5698165680502481</v>
      </c>
      <c r="P44" s="300"/>
      <c r="Q44" s="300">
        <v>5.4710185299736542</v>
      </c>
      <c r="R44" s="300">
        <v>1.98639437673512</v>
      </c>
      <c r="S44" s="300">
        <v>0.37059220817865063</v>
      </c>
      <c r="T44" s="300">
        <f>SUM(Q44:S44)</f>
        <v>7.828005114887425</v>
      </c>
      <c r="U44" s="300"/>
      <c r="V44" s="300">
        <v>4.9236732510773518</v>
      </c>
      <c r="W44" s="300">
        <v>1.7964954224100718</v>
      </c>
      <c r="X44" s="300">
        <v>0.31969014329912082</v>
      </c>
      <c r="Y44" s="300">
        <f>SUM(V44:X44)</f>
        <v>7.0398588167865439</v>
      </c>
    </row>
    <row r="45" spans="1:25" x14ac:dyDescent="0.2">
      <c r="A45" s="260" t="s">
        <v>364</v>
      </c>
      <c r="B45" s="300">
        <v>24.691421854049864</v>
      </c>
      <c r="C45" s="300">
        <v>0.7586376701349109</v>
      </c>
      <c r="D45" s="300">
        <v>2.8694172946418486</v>
      </c>
      <c r="E45" s="300">
        <f t="shared" ref="E45:E46" si="59">SUM(B45:D45)</f>
        <v>28.319476818826622</v>
      </c>
      <c r="F45" s="300"/>
      <c r="G45" s="300">
        <v>25.555557282233661</v>
      </c>
      <c r="H45" s="300">
        <v>1.107699791905896</v>
      </c>
      <c r="I45" s="300">
        <v>2.0364240155871691</v>
      </c>
      <c r="J45" s="300">
        <f t="shared" ref="J45:J46" si="60">SUM(G45:I45)</f>
        <v>28.699681089726727</v>
      </c>
      <c r="K45" s="300"/>
      <c r="L45" s="300">
        <v>24.114256022080323</v>
      </c>
      <c r="M45" s="300">
        <v>1.9480487720532389</v>
      </c>
      <c r="N45" s="300">
        <v>2.582878637816131</v>
      </c>
      <c r="O45" s="300">
        <f t="shared" ref="O45:O46" si="61">SUM(L45:N45)</f>
        <v>28.64518343194969</v>
      </c>
      <c r="P45" s="300"/>
      <c r="Q45" s="300">
        <v>21.748626695528571</v>
      </c>
      <c r="R45" s="300">
        <v>1.781964435800484</v>
      </c>
      <c r="S45" s="300">
        <v>2.3094037537835801</v>
      </c>
      <c r="T45" s="300">
        <f t="shared" ref="T45:T46" si="62">SUM(Q45:S45)</f>
        <v>25.839994885112635</v>
      </c>
      <c r="U45" s="300"/>
      <c r="V45" s="300">
        <v>19.084982336578744</v>
      </c>
      <c r="W45" s="300">
        <v>1.6043846402707058</v>
      </c>
      <c r="X45" s="300">
        <v>2.0857742063640003</v>
      </c>
      <c r="Y45" s="300">
        <f t="shared" ref="Y45:Y46" si="63">SUM(V45:X45)</f>
        <v>22.775141183213449</v>
      </c>
    </row>
    <row r="46" spans="1:25" x14ac:dyDescent="0.2">
      <c r="A46" s="264" t="s">
        <v>363</v>
      </c>
      <c r="B46" s="301">
        <f>SUM(B44:B45)</f>
        <v>30.331638682504437</v>
      </c>
      <c r="C46" s="301">
        <f t="shared" ref="C46" si="64">SUM(C44:C45)</f>
        <v>3.3499220613904059</v>
      </c>
      <c r="D46" s="301">
        <f t="shared" ref="D46" si="65">SUM(D44:D45)</f>
        <v>4.113439256105031</v>
      </c>
      <c r="E46" s="301">
        <f t="shared" si="59"/>
        <v>37.794999999999874</v>
      </c>
      <c r="F46" s="301"/>
      <c r="G46" s="301">
        <f>SUM(G44:G45)</f>
        <v>31.793548147263934</v>
      </c>
      <c r="H46" s="301">
        <f t="shared" ref="H46" si="66">SUM(H44:H45)</f>
        <v>3.3543816383860046</v>
      </c>
      <c r="I46" s="301">
        <f t="shared" ref="I46" si="67">SUM(I44:I45)</f>
        <v>2.8020702143501142</v>
      </c>
      <c r="J46" s="301">
        <f t="shared" si="60"/>
        <v>37.950000000000053</v>
      </c>
      <c r="K46" s="301"/>
      <c r="L46" s="301">
        <f>SUM(L44:L45)</f>
        <v>30.074903799547908</v>
      </c>
      <c r="M46" s="301">
        <f t="shared" ref="M46" si="68">SUM(M44:M45)</f>
        <v>4.1301314531837603</v>
      </c>
      <c r="N46" s="301">
        <f t="shared" ref="N46" si="69">SUM(N44:N45)</f>
        <v>3.0099647472682727</v>
      </c>
      <c r="O46" s="301">
        <f t="shared" si="61"/>
        <v>37.214999999999939</v>
      </c>
      <c r="P46" s="301"/>
      <c r="Q46" s="301">
        <f>SUM(Q44:Q45)</f>
        <v>27.219645225502227</v>
      </c>
      <c r="R46" s="301">
        <f t="shared" ref="R46" si="70">SUM(R44:R45)</f>
        <v>3.7683588125356042</v>
      </c>
      <c r="S46" s="301">
        <f t="shared" ref="S46" si="71">SUM(S44:S45)</f>
        <v>2.6799959619622307</v>
      </c>
      <c r="T46" s="301">
        <f t="shared" si="62"/>
        <v>33.668000000000063</v>
      </c>
      <c r="U46" s="301"/>
      <c r="V46" s="301">
        <f>SUM(V44:V45)</f>
        <v>24.008655587656094</v>
      </c>
      <c r="W46" s="301">
        <f t="shared" ref="W46" si="72">SUM(W44:W45)</f>
        <v>3.4008800626807778</v>
      </c>
      <c r="X46" s="301">
        <f t="shared" ref="X46" si="73">SUM(X44:X45)</f>
        <v>2.4054643496631209</v>
      </c>
      <c r="Y46" s="301">
        <f t="shared" si="63"/>
        <v>29.814999999999991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0.17462175720214171</v>
      </c>
      <c r="C53" s="300">
        <v>3.6576178874115621E-2</v>
      </c>
      <c r="D53" s="300">
        <v>0.13303110219425468</v>
      </c>
      <c r="E53" s="300">
        <f>SUM(B53:D53)</f>
        <v>0.34422903827051199</v>
      </c>
      <c r="F53" s="300"/>
      <c r="G53" s="300">
        <v>0.20691145905505259</v>
      </c>
      <c r="H53" s="300">
        <v>4.8837189969161289E-2</v>
      </c>
      <c r="I53" s="300">
        <v>1.5214077871871052E-4</v>
      </c>
      <c r="J53" s="300">
        <f>SUM(G53:I53)</f>
        <v>0.25590078980293263</v>
      </c>
      <c r="K53" s="300"/>
      <c r="L53" s="300">
        <v>0.15375885328738104</v>
      </c>
      <c r="M53" s="300">
        <v>3.4323946037335649E-2</v>
      </c>
      <c r="N53" s="300">
        <v>0</v>
      </c>
      <c r="O53" s="300">
        <f>SUM(L53:N53)</f>
        <v>0.18808279932471669</v>
      </c>
      <c r="P53" s="300"/>
      <c r="Q53" s="300">
        <v>0.14514833574743122</v>
      </c>
      <c r="R53" s="300">
        <v>3.2047756874546772E-2</v>
      </c>
      <c r="S53" s="300">
        <v>0</v>
      </c>
      <c r="T53" s="300">
        <f>SUM(Q53:S53)</f>
        <v>0.177196092621978</v>
      </c>
      <c r="U53" s="300"/>
      <c r="V53" s="300">
        <v>0.14217136372210129</v>
      </c>
      <c r="W53" s="300">
        <v>3.0777756761770494E-2</v>
      </c>
      <c r="X53" s="300">
        <v>0</v>
      </c>
      <c r="Y53" s="300">
        <f>SUM(V53:X53)</f>
        <v>0.17294912048387179</v>
      </c>
    </row>
    <row r="54" spans="1:25" x14ac:dyDescent="0.2">
      <c r="A54" s="260" t="s">
        <v>364</v>
      </c>
      <c r="B54" s="300">
        <v>0.60793148917682927</v>
      </c>
      <c r="C54" s="300">
        <v>1.1503798194154993E-2</v>
      </c>
      <c r="D54" s="300">
        <v>6.5335674358502613E-2</v>
      </c>
      <c r="E54" s="300">
        <f t="shared" ref="E54:E55" si="74">SUM(B54:D54)</f>
        <v>0.68477096172948693</v>
      </c>
      <c r="F54" s="300"/>
      <c r="G54" s="300">
        <v>0.67078869336186109</v>
      </c>
      <c r="H54" s="300">
        <v>1.0041291395419613E-2</v>
      </c>
      <c r="I54" s="300">
        <v>0.16126922543978645</v>
      </c>
      <c r="J54" s="300">
        <f t="shared" ref="J54:J55" si="75">SUM(G54:I54)</f>
        <v>0.84209921019706724</v>
      </c>
      <c r="K54" s="300"/>
      <c r="L54" s="300">
        <v>0.50414266441903477</v>
      </c>
      <c r="M54" s="300">
        <v>5.4359190556962176E-3</v>
      </c>
      <c r="N54" s="300">
        <v>0.22333861720055079</v>
      </c>
      <c r="O54" s="300">
        <f t="shared" ref="O54:O55" si="76">SUM(L54:N54)</f>
        <v>0.73291720067528177</v>
      </c>
      <c r="P54" s="300"/>
      <c r="Q54" s="300">
        <v>0.46811505064946857</v>
      </c>
      <c r="R54" s="300">
        <v>5.1338639652790908E-3</v>
      </c>
      <c r="S54" s="300">
        <v>0.20955499276327308</v>
      </c>
      <c r="T54" s="300">
        <f t="shared" ref="T54:T55" si="77">SUM(Q54:S54)</f>
        <v>0.68280390737802077</v>
      </c>
      <c r="U54" s="300"/>
      <c r="V54" s="300">
        <v>0.4443245697001173</v>
      </c>
      <c r="W54" s="300">
        <v>4.9994325705167795E-3</v>
      </c>
      <c r="X54" s="300">
        <v>0.2037268772454934</v>
      </c>
      <c r="Y54" s="300">
        <f t="shared" ref="Y54:Y55" si="78">SUM(V54:X54)</f>
        <v>0.6530508795161275</v>
      </c>
    </row>
    <row r="55" spans="1:25" x14ac:dyDescent="0.2">
      <c r="A55" s="264" t="s">
        <v>363</v>
      </c>
      <c r="B55" s="301">
        <f>SUM(B53:B54)</f>
        <v>0.78255324637897095</v>
      </c>
      <c r="C55" s="301">
        <f t="shared" ref="C55" si="79">SUM(C53:C54)</f>
        <v>4.8079977068270614E-2</v>
      </c>
      <c r="D55" s="301">
        <f t="shared" ref="D55" si="80">SUM(D53:D54)</f>
        <v>0.19836677655275731</v>
      </c>
      <c r="E55" s="301">
        <f t="shared" si="74"/>
        <v>1.0289999999999988</v>
      </c>
      <c r="F55" s="301"/>
      <c r="G55" s="301">
        <f>SUM(G53:G54)</f>
        <v>0.87770015241691368</v>
      </c>
      <c r="H55" s="301">
        <f t="shared" ref="H55" si="81">SUM(H53:H54)</f>
        <v>5.8878481364580904E-2</v>
      </c>
      <c r="I55" s="301">
        <f t="shared" ref="I55" si="82">SUM(I53:I54)</f>
        <v>0.16142136621850517</v>
      </c>
      <c r="J55" s="301">
        <f t="shared" si="75"/>
        <v>1.0979999999999996</v>
      </c>
      <c r="K55" s="301"/>
      <c r="L55" s="301">
        <f>SUM(L53:L54)</f>
        <v>0.65790151770641581</v>
      </c>
      <c r="M55" s="301">
        <f t="shared" ref="M55" si="83">SUM(M53:M54)</f>
        <v>3.9759865093031865E-2</v>
      </c>
      <c r="N55" s="301">
        <f t="shared" ref="N55" si="84">SUM(N53:N54)</f>
        <v>0.22333861720055079</v>
      </c>
      <c r="O55" s="301">
        <f t="shared" si="76"/>
        <v>0.92099999999999849</v>
      </c>
      <c r="P55" s="301"/>
      <c r="Q55" s="301">
        <f>SUM(Q53:Q54)</f>
        <v>0.61326338639689981</v>
      </c>
      <c r="R55" s="301">
        <f t="shared" ref="R55" si="85">SUM(R53:R54)</f>
        <v>3.718162083982586E-2</v>
      </c>
      <c r="S55" s="301">
        <f t="shared" ref="S55" si="86">SUM(S53:S54)</f>
        <v>0.20955499276327308</v>
      </c>
      <c r="T55" s="301">
        <f t="shared" si="77"/>
        <v>0.85999999999999877</v>
      </c>
      <c r="U55" s="301"/>
      <c r="V55" s="301">
        <f>SUM(V53:V54)</f>
        <v>0.58649593342221862</v>
      </c>
      <c r="W55" s="301">
        <f t="shared" ref="W55" si="87">SUM(W53:W54)</f>
        <v>3.5777189332287275E-2</v>
      </c>
      <c r="X55" s="301">
        <f t="shared" ref="X55" si="88">SUM(X53:X54)</f>
        <v>0.2037268772454934</v>
      </c>
      <c r="Y55" s="301">
        <f t="shared" si="78"/>
        <v>0.82599999999999929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1.4376483108294327</v>
      </c>
      <c r="C62" s="300">
        <v>0.4506670591458995</v>
      </c>
      <c r="D62" s="300">
        <v>0.181150484558774</v>
      </c>
      <c r="E62" s="300">
        <f>SUM(B62:D62)</f>
        <v>2.0694658545341063</v>
      </c>
      <c r="F62" s="300"/>
      <c r="G62" s="300">
        <v>1.1648955551936178</v>
      </c>
      <c r="H62" s="300">
        <v>0.41921784200052487</v>
      </c>
      <c r="I62" s="300">
        <v>0.36440631380881017</v>
      </c>
      <c r="J62" s="300">
        <f>SUM(G62:I62)</f>
        <v>1.9485197110029526</v>
      </c>
      <c r="K62" s="300"/>
      <c r="L62" s="300">
        <v>1.2517411731688652</v>
      </c>
      <c r="M62" s="300">
        <v>0.42578096394496517</v>
      </c>
      <c r="N62" s="300">
        <v>2.4077806837170215E-2</v>
      </c>
      <c r="O62" s="300">
        <f>SUM(L62:N62)</f>
        <v>1.7015999439510008</v>
      </c>
      <c r="P62" s="300"/>
      <c r="Q62" s="300">
        <v>1.3718498856594308</v>
      </c>
      <c r="R62" s="300">
        <v>0.45424890042184624</v>
      </c>
      <c r="S62" s="300">
        <v>2.5488916255989778E-2</v>
      </c>
      <c r="T62" s="300">
        <f>SUM(Q62:S62)</f>
        <v>1.8515877023372667</v>
      </c>
      <c r="U62" s="300"/>
      <c r="V62" s="300">
        <v>1.5997925687891503</v>
      </c>
      <c r="W62" s="300">
        <v>0.50291255271742386</v>
      </c>
      <c r="X62" s="300">
        <v>2.6532556738484109E-2</v>
      </c>
      <c r="Y62" s="300">
        <f>SUM(V62:X62)</f>
        <v>2.1292376782450582</v>
      </c>
    </row>
    <row r="63" spans="1:25" x14ac:dyDescent="0.2">
      <c r="A63" s="260" t="s">
        <v>364</v>
      </c>
      <c r="B63" s="300">
        <v>5.2693379222961507</v>
      </c>
      <c r="C63" s="300">
        <v>0.16619622316974886</v>
      </c>
      <c r="D63" s="300">
        <v>0</v>
      </c>
      <c r="E63" s="300">
        <f t="shared" ref="E63:E64" si="89">SUM(B63:D63)</f>
        <v>5.4355341454658994</v>
      </c>
      <c r="F63" s="300"/>
      <c r="G63" s="300">
        <v>5.3429193497764729</v>
      </c>
      <c r="H63" s="300">
        <v>0.16985550494883503</v>
      </c>
      <c r="I63" s="300">
        <v>0.20870543427174454</v>
      </c>
      <c r="J63" s="300">
        <f t="shared" ref="J63:J64" si="90">SUM(G63:I63)</f>
        <v>5.7214802889970526</v>
      </c>
      <c r="K63" s="300"/>
      <c r="L63" s="300">
        <v>4.4327547169875743</v>
      </c>
      <c r="M63" s="300">
        <v>0.15879161218085042</v>
      </c>
      <c r="N63" s="300">
        <v>0.23285372688058195</v>
      </c>
      <c r="O63" s="300">
        <f t="shared" ref="O63:O64" si="91">SUM(L63:N63)</f>
        <v>4.824400056049007</v>
      </c>
      <c r="P63" s="300"/>
      <c r="Q63" s="300">
        <v>4.6426240323618755</v>
      </c>
      <c r="R63" s="300">
        <v>0.16810547149891988</v>
      </c>
      <c r="S63" s="300">
        <v>0.23668279380194845</v>
      </c>
      <c r="T63" s="300">
        <f t="shared" ref="T63:T64" si="92">SUM(Q63:S63)</f>
        <v>5.0474122976627438</v>
      </c>
      <c r="U63" s="300"/>
      <c r="V63" s="300">
        <v>4.9591760594559675</v>
      </c>
      <c r="W63" s="300">
        <v>0.18210982124997235</v>
      </c>
      <c r="X63" s="300">
        <v>0.23547644104901114</v>
      </c>
      <c r="Y63" s="300">
        <f t="shared" ref="Y63:Y64" si="93">SUM(V63:X63)</f>
        <v>5.3767623217549509</v>
      </c>
    </row>
    <row r="64" spans="1:25" x14ac:dyDescent="0.2">
      <c r="A64" s="264" t="s">
        <v>363</v>
      </c>
      <c r="B64" s="301">
        <f>SUM(B62:B63)</f>
        <v>6.7069862331255834</v>
      </c>
      <c r="C64" s="301">
        <f t="shared" ref="C64" si="94">SUM(C62:C63)</f>
        <v>0.61686328231564835</v>
      </c>
      <c r="D64" s="301">
        <f t="shared" ref="D64" si="95">SUM(D62:D63)</f>
        <v>0.181150484558774</v>
      </c>
      <c r="E64" s="301">
        <f t="shared" si="89"/>
        <v>7.5050000000000061</v>
      </c>
      <c r="F64" s="301"/>
      <c r="G64" s="301">
        <f>SUM(G62:G63)</f>
        <v>6.5078149049700906</v>
      </c>
      <c r="H64" s="301">
        <f t="shared" ref="H64" si="96">SUM(H62:H63)</f>
        <v>0.58907334694935987</v>
      </c>
      <c r="I64" s="301">
        <f t="shared" ref="I64" si="97">SUM(I62:I63)</f>
        <v>0.57311174808055476</v>
      </c>
      <c r="J64" s="301">
        <f t="shared" si="90"/>
        <v>7.6700000000000053</v>
      </c>
      <c r="K64" s="301"/>
      <c r="L64" s="301">
        <f>SUM(L62:L63)</f>
        <v>5.6844958901564393</v>
      </c>
      <c r="M64" s="301">
        <f t="shared" ref="M64" si="98">SUM(M62:M63)</f>
        <v>0.58457257612581559</v>
      </c>
      <c r="N64" s="301">
        <f t="shared" ref="N64" si="99">SUM(N62:N63)</f>
        <v>0.25693153371775218</v>
      </c>
      <c r="O64" s="301">
        <f t="shared" si="91"/>
        <v>6.5260000000000069</v>
      </c>
      <c r="P64" s="301"/>
      <c r="Q64" s="301">
        <f>SUM(Q62:Q63)</f>
        <v>6.0144739180213058</v>
      </c>
      <c r="R64" s="301">
        <f t="shared" ref="R64" si="100">SUM(R62:R63)</f>
        <v>0.62235437192076615</v>
      </c>
      <c r="S64" s="301">
        <f t="shared" ref="S64" si="101">SUM(S62:S63)</f>
        <v>0.26217171005793821</v>
      </c>
      <c r="T64" s="301">
        <f t="shared" si="92"/>
        <v>6.8990000000000098</v>
      </c>
      <c r="U64" s="301"/>
      <c r="V64" s="301">
        <f>SUM(V62:V63)</f>
        <v>6.5589686282451183</v>
      </c>
      <c r="W64" s="301">
        <f t="shared" ref="W64" si="102">SUM(W62:W63)</f>
        <v>0.68502237396739618</v>
      </c>
      <c r="X64" s="301">
        <f t="shared" ref="X64" si="103">SUM(X62:X63)</f>
        <v>0.26200899778749526</v>
      </c>
      <c r="Y64" s="301">
        <f t="shared" si="93"/>
        <v>7.5060000000000091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5.3020438981739098</v>
      </c>
      <c r="C71" s="300">
        <v>4.0864989340676914</v>
      </c>
      <c r="D71" s="300">
        <v>0.14454455751098136</v>
      </c>
      <c r="E71" s="300">
        <f>SUM(B71:D71)</f>
        <v>9.5330873897525823</v>
      </c>
      <c r="F71" s="300"/>
      <c r="G71" s="300">
        <v>6.74370436379062</v>
      </c>
      <c r="H71" s="300">
        <v>4.7333182502782023</v>
      </c>
      <c r="I71" s="300">
        <v>0.5521825899314563</v>
      </c>
      <c r="J71" s="300">
        <f>SUM(G71:I71)</f>
        <v>12.029205204000279</v>
      </c>
      <c r="K71" s="300"/>
      <c r="L71" s="300">
        <v>7.3829813104449373</v>
      </c>
      <c r="M71" s="300">
        <v>5.2513806973944623</v>
      </c>
      <c r="N71" s="300">
        <v>1.5530960960001194</v>
      </c>
      <c r="O71" s="300">
        <f>SUM(L71:N71)</f>
        <v>14.18745810383952</v>
      </c>
      <c r="P71" s="300"/>
      <c r="Q71" s="300">
        <v>8.2784000702842171</v>
      </c>
      <c r="R71" s="300">
        <v>5.9272188582602858</v>
      </c>
      <c r="S71" s="300">
        <v>1.7491980464981489</v>
      </c>
      <c r="T71" s="300">
        <f>SUM(Q71:S71)</f>
        <v>15.954816975042652</v>
      </c>
      <c r="U71" s="300"/>
      <c r="V71" s="300">
        <v>9.5443460897824774</v>
      </c>
      <c r="W71" s="300">
        <v>6.9098448350536943</v>
      </c>
      <c r="X71" s="300">
        <v>2.0738473502285961</v>
      </c>
      <c r="Y71" s="300">
        <f>SUM(V71:X71)</f>
        <v>18.52803827506477</v>
      </c>
    </row>
    <row r="72" spans="1:25" x14ac:dyDescent="0.2">
      <c r="A72" s="260" t="s">
        <v>364</v>
      </c>
      <c r="B72" s="300">
        <v>37.701831070963124</v>
      </c>
      <c r="C72" s="300">
        <v>1.6018278334211902</v>
      </c>
      <c r="D72" s="300">
        <v>26.995253705863025</v>
      </c>
      <c r="E72" s="300">
        <f t="shared" ref="E72:E73" si="104">SUM(B72:D72)</f>
        <v>66.298912610247342</v>
      </c>
      <c r="F72" s="300"/>
      <c r="G72" s="300">
        <v>39.988602198371687</v>
      </c>
      <c r="H72" s="300">
        <v>1.3617906906068085</v>
      </c>
      <c r="I72" s="300">
        <v>24.667401907021091</v>
      </c>
      <c r="J72" s="300">
        <f t="shared" ref="J72:J73" si="105">SUM(G72:I72)</f>
        <v>66.017794795999592</v>
      </c>
      <c r="K72" s="300"/>
      <c r="L72" s="300">
        <v>42.064378057160603</v>
      </c>
      <c r="M72" s="300">
        <v>3.2828347926812511</v>
      </c>
      <c r="N72" s="300">
        <v>33.343329046318622</v>
      </c>
      <c r="O72" s="300">
        <f t="shared" ref="O72:O73" si="106">SUM(L72:N72)</f>
        <v>78.690541896160482</v>
      </c>
      <c r="P72" s="300"/>
      <c r="Q72" s="300">
        <v>46.370460316181102</v>
      </c>
      <c r="R72" s="300">
        <v>3.7316689216803347</v>
      </c>
      <c r="S72" s="300">
        <v>37.599053787095521</v>
      </c>
      <c r="T72" s="300">
        <f t="shared" ref="T72:T73" si="107">SUM(Q72:S72)</f>
        <v>87.701183024956947</v>
      </c>
      <c r="U72" s="300"/>
      <c r="V72" s="300">
        <v>51.073139278997111</v>
      </c>
      <c r="W72" s="300">
        <v>4.3987017418424514</v>
      </c>
      <c r="X72" s="300">
        <v>43.70812070409557</v>
      </c>
      <c r="Y72" s="300">
        <f t="shared" ref="Y72:Y73" si="108">SUM(V72:X72)</f>
        <v>99.17996172493514</v>
      </c>
    </row>
    <row r="73" spans="1:25" x14ac:dyDescent="0.2">
      <c r="A73" s="264" t="s">
        <v>363</v>
      </c>
      <c r="B73" s="301">
        <f>SUM(B71:B72)</f>
        <v>43.00387496913703</v>
      </c>
      <c r="C73" s="301">
        <f t="shared" ref="C73" si="109">SUM(C71:C72)</f>
        <v>5.6883267674888813</v>
      </c>
      <c r="D73" s="301">
        <f t="shared" ref="D73" si="110">SUM(D71:D72)</f>
        <v>27.139798263374008</v>
      </c>
      <c r="E73" s="301">
        <f t="shared" si="104"/>
        <v>75.831999999999923</v>
      </c>
      <c r="F73" s="301"/>
      <c r="G73" s="301">
        <f>SUM(G71:G72)</f>
        <v>46.732306562162307</v>
      </c>
      <c r="H73" s="301">
        <f t="shared" ref="H73" si="111">SUM(H71:H72)</f>
        <v>6.0951089408850105</v>
      </c>
      <c r="I73" s="301">
        <f t="shared" ref="I73" si="112">SUM(I71:I72)</f>
        <v>25.219584496952546</v>
      </c>
      <c r="J73" s="301">
        <f t="shared" si="105"/>
        <v>78.046999999999869</v>
      </c>
      <c r="K73" s="301"/>
      <c r="L73" s="301">
        <f>SUM(L71:L72)</f>
        <v>49.447359367605543</v>
      </c>
      <c r="M73" s="301">
        <f t="shared" ref="M73" si="113">SUM(M71:M72)</f>
        <v>8.534215490075713</v>
      </c>
      <c r="N73" s="301">
        <f t="shared" ref="N73" si="114">SUM(N71:N72)</f>
        <v>34.896425142318741</v>
      </c>
      <c r="O73" s="301">
        <f t="shared" si="106"/>
        <v>92.877999999999986</v>
      </c>
      <c r="P73" s="301"/>
      <c r="Q73" s="301">
        <f>SUM(Q71:Q72)</f>
        <v>54.648860386465316</v>
      </c>
      <c r="R73" s="301">
        <f t="shared" ref="R73" si="115">SUM(R71:R72)</f>
        <v>9.6588877799406205</v>
      </c>
      <c r="S73" s="301">
        <f t="shared" ref="S73" si="116">SUM(S71:S72)</f>
        <v>39.348251833593672</v>
      </c>
      <c r="T73" s="301">
        <f t="shared" si="107"/>
        <v>103.65599999999961</v>
      </c>
      <c r="U73" s="301"/>
      <c r="V73" s="301">
        <f>SUM(V71:V72)</f>
        <v>60.61748536877959</v>
      </c>
      <c r="W73" s="301">
        <f t="shared" ref="W73" si="117">SUM(W71:W72)</f>
        <v>11.308546576896145</v>
      </c>
      <c r="X73" s="301">
        <f t="shared" ref="X73" si="118">SUM(X71:X72)</f>
        <v>45.781968054324167</v>
      </c>
      <c r="Y73" s="301">
        <f t="shared" si="108"/>
        <v>117.7079999999999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23.42710426813456</v>
      </c>
      <c r="C80" s="300">
        <v>35.69825685659157</v>
      </c>
      <c r="D80" s="300">
        <v>3.8688459686590129</v>
      </c>
      <c r="E80" s="300">
        <f>SUM(B80:D80)</f>
        <v>62.994207093385143</v>
      </c>
      <c r="F80" s="300"/>
      <c r="G80" s="300">
        <v>25.1395950428501</v>
      </c>
      <c r="H80" s="300">
        <v>32.53390773208509</v>
      </c>
      <c r="I80" s="300">
        <v>4.3314083141519895</v>
      </c>
      <c r="J80" s="300">
        <f>SUM(G80:I80)</f>
        <v>62.004911089087173</v>
      </c>
      <c r="K80" s="300"/>
      <c r="L80" s="300">
        <v>24.740031524940374</v>
      </c>
      <c r="M80" s="300">
        <v>33.183691951924558</v>
      </c>
      <c r="N80" s="300">
        <v>3.6331220906966291</v>
      </c>
      <c r="O80" s="300">
        <f>SUM(L80:N80)</f>
        <v>61.556845567561567</v>
      </c>
      <c r="P80" s="300"/>
      <c r="Q80" s="300">
        <v>26.051871663801116</v>
      </c>
      <c r="R80" s="300">
        <v>32.19223066638434</v>
      </c>
      <c r="S80" s="300">
        <v>3.7773430556440557</v>
      </c>
      <c r="T80" s="300">
        <f>SUM(Q80:S80)</f>
        <v>62.021445385829509</v>
      </c>
      <c r="U80" s="300"/>
      <c r="V80" s="300">
        <v>28.290762481377445</v>
      </c>
      <c r="W80" s="300">
        <v>30.026773747122427</v>
      </c>
      <c r="X80" s="300">
        <v>4.0395267822099017</v>
      </c>
      <c r="Y80" s="300">
        <f>SUM(V80:X80)</f>
        <v>62.35706301070978</v>
      </c>
    </row>
    <row r="81" spans="1:25" x14ac:dyDescent="0.2">
      <c r="A81" s="260" t="s">
        <v>364</v>
      </c>
      <c r="B81" s="300">
        <v>54.244385847910259</v>
      </c>
      <c r="C81" s="300">
        <v>15.846554276869815</v>
      </c>
      <c r="D81" s="300">
        <v>7.2848527818348829</v>
      </c>
      <c r="E81" s="300">
        <f t="shared" ref="E81:E82" si="119">SUM(B81:D81)</f>
        <v>77.375792906614961</v>
      </c>
      <c r="F81" s="300"/>
      <c r="G81" s="300">
        <v>53.467455141605583</v>
      </c>
      <c r="H81" s="300">
        <v>13.855447205566998</v>
      </c>
      <c r="I81" s="300">
        <v>6.6311865637401901</v>
      </c>
      <c r="J81" s="300">
        <f t="shared" ref="J81:J82" si="120">SUM(G81:I81)</f>
        <v>73.954088910912773</v>
      </c>
      <c r="K81" s="300"/>
      <c r="L81" s="300">
        <v>49.868705681256472</v>
      </c>
      <c r="M81" s="300">
        <v>16.143379840787059</v>
      </c>
      <c r="N81" s="300">
        <v>4.6600689103950472</v>
      </c>
      <c r="O81" s="300">
        <f t="shared" ref="O81:O82" si="121">SUM(L81:N81)</f>
        <v>70.672154432438589</v>
      </c>
      <c r="P81" s="300"/>
      <c r="Q81" s="300">
        <v>51.478586030374821</v>
      </c>
      <c r="R81" s="300">
        <v>16.321492120763473</v>
      </c>
      <c r="S81" s="300">
        <v>4.8074764630323878</v>
      </c>
      <c r="T81" s="300">
        <f t="shared" ref="T81:T82" si="122">SUM(Q81:S81)</f>
        <v>72.607554614170681</v>
      </c>
      <c r="U81" s="300"/>
      <c r="V81" s="300">
        <v>53.24293349104218</v>
      </c>
      <c r="W81" s="300">
        <v>16.539539797277666</v>
      </c>
      <c r="X81" s="300">
        <v>4.9884637009702608</v>
      </c>
      <c r="Y81" s="300">
        <f t="shared" ref="Y81:Y82" si="123">SUM(V81:X81)</f>
        <v>74.770936989290107</v>
      </c>
    </row>
    <row r="82" spans="1:25" x14ac:dyDescent="0.2">
      <c r="A82" s="264" t="s">
        <v>363</v>
      </c>
      <c r="B82" s="301">
        <f>SUM(B80:B81)</f>
        <v>77.671490116044822</v>
      </c>
      <c r="C82" s="301">
        <f t="shared" ref="C82" si="124">SUM(C80:C81)</f>
        <v>51.544811133461387</v>
      </c>
      <c r="D82" s="301">
        <f t="shared" ref="D82" si="125">SUM(D80:D81)</f>
        <v>11.153698750493895</v>
      </c>
      <c r="E82" s="301">
        <f t="shared" si="119"/>
        <v>140.37000000000012</v>
      </c>
      <c r="F82" s="301"/>
      <c r="G82" s="301">
        <f>SUM(G80:G81)</f>
        <v>78.607050184455687</v>
      </c>
      <c r="H82" s="301">
        <f t="shared" ref="H82" si="126">SUM(H80:H81)</f>
        <v>46.389354937652087</v>
      </c>
      <c r="I82" s="301">
        <f t="shared" ref="I82" si="127">SUM(I80:I81)</f>
        <v>10.96259487789218</v>
      </c>
      <c r="J82" s="301">
        <f t="shared" si="120"/>
        <v>135.95899999999995</v>
      </c>
      <c r="K82" s="301"/>
      <c r="L82" s="301">
        <f>SUM(L80:L81)</f>
        <v>74.608737206196849</v>
      </c>
      <c r="M82" s="301">
        <f t="shared" ref="M82" si="128">SUM(M80:M81)</f>
        <v>49.327071792711621</v>
      </c>
      <c r="N82" s="301">
        <f t="shared" ref="N82" si="129">SUM(N80:N81)</f>
        <v>8.2931910010916763</v>
      </c>
      <c r="O82" s="301">
        <f t="shared" si="121"/>
        <v>132.22900000000016</v>
      </c>
      <c r="P82" s="301"/>
      <c r="Q82" s="301">
        <f>SUM(Q80:Q81)</f>
        <v>77.530457694175936</v>
      </c>
      <c r="R82" s="301">
        <f t="shared" ref="R82" si="130">SUM(R80:R81)</f>
        <v>48.513722787147813</v>
      </c>
      <c r="S82" s="301">
        <f t="shared" ref="S82" si="131">SUM(S80:S81)</f>
        <v>8.5848195186764436</v>
      </c>
      <c r="T82" s="301">
        <f t="shared" si="122"/>
        <v>134.62900000000019</v>
      </c>
      <c r="U82" s="301"/>
      <c r="V82" s="301">
        <f>SUM(V80:V81)</f>
        <v>81.533695972419622</v>
      </c>
      <c r="W82" s="301">
        <f t="shared" ref="W82" si="132">SUM(W80:W81)</f>
        <v>46.566313544400089</v>
      </c>
      <c r="X82" s="301">
        <f t="shared" ref="X82" si="133">SUM(X80:X81)</f>
        <v>9.0279904831801616</v>
      </c>
      <c r="Y82" s="301">
        <f t="shared" si="123"/>
        <v>137.12799999999987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5.4175297017812172</v>
      </c>
      <c r="C89" s="300">
        <v>3.3931747542493578</v>
      </c>
      <c r="D89" s="300">
        <v>0.17699448810141477</v>
      </c>
      <c r="E89" s="300">
        <f>SUM(B89:D89)</f>
        <v>8.9876989441319886</v>
      </c>
      <c r="F89" s="300"/>
      <c r="G89" s="300">
        <v>7.2336191615030501</v>
      </c>
      <c r="H89" s="300">
        <v>4.2275162641865665</v>
      </c>
      <c r="I89" s="300">
        <v>0.83576914631511845</v>
      </c>
      <c r="J89" s="300">
        <f>SUM(G89:I89)</f>
        <v>12.296904572004735</v>
      </c>
      <c r="K89" s="300"/>
      <c r="L89" s="300">
        <v>7.0207267368785109</v>
      </c>
      <c r="M89" s="300">
        <v>3.6102347624306397</v>
      </c>
      <c r="N89" s="300">
        <v>1.4028446966470736</v>
      </c>
      <c r="O89" s="300">
        <f>SUM(L89:N89)</f>
        <v>12.033806195956226</v>
      </c>
      <c r="P89" s="300"/>
      <c r="Q89" s="300">
        <v>7.8328863345198227</v>
      </c>
      <c r="R89" s="300">
        <v>4.1046453926238513</v>
      </c>
      <c r="S89" s="300">
        <v>1.5115331751205796</v>
      </c>
      <c r="T89" s="300">
        <f>SUM(Q89:S89)</f>
        <v>13.449064902264254</v>
      </c>
      <c r="U89" s="300"/>
      <c r="V89" s="300">
        <v>8.2938084183118495</v>
      </c>
      <c r="W89" s="300">
        <v>4.5103393557091058</v>
      </c>
      <c r="X89" s="300">
        <v>1.5345386146679225</v>
      </c>
      <c r="Y89" s="300">
        <f>SUM(V89:X89)</f>
        <v>14.338686388688878</v>
      </c>
    </row>
    <row r="90" spans="1:25" x14ac:dyDescent="0.2">
      <c r="A90" s="260" t="s">
        <v>364</v>
      </c>
      <c r="B90" s="300">
        <v>25.053304454478802</v>
      </c>
      <c r="C90" s="300">
        <v>2.7033020580875866</v>
      </c>
      <c r="D90" s="300">
        <v>6.2406945433016165</v>
      </c>
      <c r="E90" s="300">
        <f t="shared" ref="E90:E91" si="134">SUM(B90:D90)</f>
        <v>33.997301055868007</v>
      </c>
      <c r="F90" s="300"/>
      <c r="G90" s="300">
        <v>29.078318220526604</v>
      </c>
      <c r="H90" s="300">
        <v>3.129484247749331</v>
      </c>
      <c r="I90" s="300">
        <v>9.4082929597194394</v>
      </c>
      <c r="J90" s="300">
        <f t="shared" ref="J90:J91" si="135">SUM(G90:I90)</f>
        <v>41.616095427995376</v>
      </c>
      <c r="K90" s="300"/>
      <c r="L90" s="300">
        <v>26.935856891581899</v>
      </c>
      <c r="M90" s="300">
        <v>3.7799387125641153</v>
      </c>
      <c r="N90" s="300">
        <v>8.6483981998978354</v>
      </c>
      <c r="O90" s="300">
        <f t="shared" ref="O90:O91" si="136">SUM(L90:N90)</f>
        <v>39.36419380404385</v>
      </c>
      <c r="P90" s="300"/>
      <c r="Q90" s="300">
        <v>28.813776277495833</v>
      </c>
      <c r="R90" s="300">
        <v>4.0803612345061655</v>
      </c>
      <c r="S90" s="300">
        <v>9.5607975857337575</v>
      </c>
      <c r="T90" s="300">
        <f t="shared" ref="T90:T91" si="137">SUM(Q90:S90)</f>
        <v>42.454935097735756</v>
      </c>
      <c r="U90" s="300"/>
      <c r="V90" s="300">
        <v>28.666142164113921</v>
      </c>
      <c r="W90" s="300">
        <v>4.2838553074098096</v>
      </c>
      <c r="X90" s="300">
        <v>10.20831613978733</v>
      </c>
      <c r="Y90" s="300">
        <f t="shared" ref="Y90:Y91" si="138">SUM(V90:X90)</f>
        <v>43.158313611311058</v>
      </c>
    </row>
    <row r="91" spans="1:25" x14ac:dyDescent="0.2">
      <c r="A91" s="264" t="s">
        <v>363</v>
      </c>
      <c r="B91" s="301">
        <f>SUM(B89:B90)</f>
        <v>30.470834156260018</v>
      </c>
      <c r="C91" s="301">
        <f t="shared" ref="C91" si="139">SUM(C89:C90)</f>
        <v>6.0964768123369444</v>
      </c>
      <c r="D91" s="301">
        <f t="shared" ref="D91" si="140">SUM(D89:D90)</f>
        <v>6.4176890314030315</v>
      </c>
      <c r="E91" s="301">
        <f t="shared" si="134"/>
        <v>42.984999999999992</v>
      </c>
      <c r="F91" s="301"/>
      <c r="G91" s="301">
        <f>SUM(G89:G90)</f>
        <v>36.311937382029654</v>
      </c>
      <c r="H91" s="301">
        <f t="shared" ref="H91" si="141">SUM(H89:H90)</f>
        <v>7.3570005119358974</v>
      </c>
      <c r="I91" s="301">
        <f t="shared" ref="I91" si="142">SUM(I89:I90)</f>
        <v>10.244062106034558</v>
      </c>
      <c r="J91" s="301">
        <f t="shared" si="135"/>
        <v>53.91300000000011</v>
      </c>
      <c r="K91" s="301"/>
      <c r="L91" s="301">
        <f>SUM(L89:L90)</f>
        <v>33.956583628460407</v>
      </c>
      <c r="M91" s="301">
        <f t="shared" ref="M91" si="143">SUM(M89:M90)</f>
        <v>7.3901734749947554</v>
      </c>
      <c r="N91" s="301">
        <f t="shared" ref="N91" si="144">SUM(N89:N90)</f>
        <v>10.05124289654491</v>
      </c>
      <c r="O91" s="301">
        <f t="shared" si="136"/>
        <v>51.398000000000067</v>
      </c>
      <c r="P91" s="301"/>
      <c r="Q91" s="301">
        <f>SUM(Q89:Q90)</f>
        <v>36.646662612015653</v>
      </c>
      <c r="R91" s="301">
        <f t="shared" ref="R91" si="145">SUM(R89:R90)</f>
        <v>8.1850066271300168</v>
      </c>
      <c r="S91" s="301">
        <f t="shared" ref="S91" si="146">SUM(S89:S90)</f>
        <v>11.072330760854337</v>
      </c>
      <c r="T91" s="301">
        <f t="shared" si="137"/>
        <v>55.904000000000003</v>
      </c>
      <c r="U91" s="301"/>
      <c r="V91" s="301">
        <f>SUM(V89:V90)</f>
        <v>36.959950582425769</v>
      </c>
      <c r="W91" s="301">
        <f t="shared" ref="W91" si="147">SUM(W89:W90)</f>
        <v>8.7941946631189154</v>
      </c>
      <c r="X91" s="301">
        <f t="shared" ref="X91" si="148">SUM(X89:X90)</f>
        <v>11.742854754455253</v>
      </c>
      <c r="Y91" s="301">
        <f t="shared" si="138"/>
        <v>57.496999999999936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8.8781260420365147</v>
      </c>
      <c r="C98" s="300">
        <v>18.001834965488857</v>
      </c>
      <c r="D98" s="300">
        <v>0.61977801531529053</v>
      </c>
      <c r="E98" s="300">
        <f>SUM(B98:D98)</f>
        <v>27.499739022840664</v>
      </c>
      <c r="F98" s="300"/>
      <c r="G98" s="300">
        <v>10.169590957828666</v>
      </c>
      <c r="H98" s="300">
        <v>19.982401582420547</v>
      </c>
      <c r="I98" s="300">
        <v>1.9890503617570818</v>
      </c>
      <c r="J98" s="300">
        <f>SUM(G98:I98)</f>
        <v>32.141042902006291</v>
      </c>
      <c r="K98" s="300"/>
      <c r="L98" s="300">
        <v>8.8044717651246316</v>
      </c>
      <c r="M98" s="300">
        <v>20.56639155587218</v>
      </c>
      <c r="N98" s="300">
        <v>1.8666237283149867</v>
      </c>
      <c r="O98" s="300">
        <f>SUM(L98:N98)</f>
        <v>31.237487049311799</v>
      </c>
      <c r="P98" s="300"/>
      <c r="Q98" s="300">
        <v>9.0394761543628217</v>
      </c>
      <c r="R98" s="300">
        <v>21.107487038563463</v>
      </c>
      <c r="S98" s="300">
        <v>1.9781103741580284</v>
      </c>
      <c r="T98" s="300">
        <f>SUM(Q98:S98)</f>
        <v>32.125073567084314</v>
      </c>
      <c r="U98" s="300"/>
      <c r="V98" s="300">
        <v>10.091365192532139</v>
      </c>
      <c r="W98" s="300">
        <v>23.316973356668278</v>
      </c>
      <c r="X98" s="300">
        <v>2.1898046184198572</v>
      </c>
      <c r="Y98" s="300">
        <f>SUM(V98:X98)</f>
        <v>35.598143167620272</v>
      </c>
    </row>
    <row r="99" spans="1:25" x14ac:dyDescent="0.2">
      <c r="A99" s="260" t="s">
        <v>364</v>
      </c>
      <c r="B99" s="300">
        <v>11.772178930064118</v>
      </c>
      <c r="C99" s="300">
        <v>10.659572063766754</v>
      </c>
      <c r="D99" s="300">
        <v>1.9325099833284449</v>
      </c>
      <c r="E99" s="300">
        <f t="shared" ref="E99:E100" si="149">SUM(B99:D99)</f>
        <v>24.364260977159319</v>
      </c>
      <c r="F99" s="300"/>
      <c r="G99" s="300">
        <v>10.530695901914346</v>
      </c>
      <c r="H99" s="300">
        <v>10.371496192458899</v>
      </c>
      <c r="I99" s="300">
        <v>0.9427650036203955</v>
      </c>
      <c r="J99" s="300">
        <f t="shared" ref="J99:J100" si="150">SUM(G99:I99)</f>
        <v>21.844957097993639</v>
      </c>
      <c r="K99" s="300"/>
      <c r="L99" s="300">
        <v>9.6651791864088548</v>
      </c>
      <c r="M99" s="300">
        <v>11.960669383458931</v>
      </c>
      <c r="N99" s="300">
        <v>1.9466643808203785</v>
      </c>
      <c r="O99" s="300">
        <f t="shared" ref="O99:O100" si="151">SUM(L99:N99)</f>
        <v>23.572512950688164</v>
      </c>
      <c r="P99" s="300"/>
      <c r="Q99" s="300">
        <v>9.9393774508995278</v>
      </c>
      <c r="R99" s="300">
        <v>12.102809225209459</v>
      </c>
      <c r="S99" s="300">
        <v>2.0447397568067469</v>
      </c>
      <c r="T99" s="300">
        <f t="shared" ref="T99:T100" si="152">SUM(Q99:S99)</f>
        <v>24.086926432915732</v>
      </c>
      <c r="U99" s="300"/>
      <c r="V99" s="300">
        <v>11.203223067479527</v>
      </c>
      <c r="W99" s="300">
        <v>13.414923061881758</v>
      </c>
      <c r="X99" s="300">
        <v>2.2707107030183669</v>
      </c>
      <c r="Y99" s="300">
        <f t="shared" ref="Y99:Y100" si="153">SUM(V99:X99)</f>
        <v>26.888856832379652</v>
      </c>
    </row>
    <row r="100" spans="1:25" x14ac:dyDescent="0.2">
      <c r="A100" s="264" t="s">
        <v>363</v>
      </c>
      <c r="B100" s="301">
        <f>SUM(B98:B99)</f>
        <v>20.650304972100635</v>
      </c>
      <c r="C100" s="301">
        <f t="shared" ref="C100" si="154">SUM(C98:C99)</f>
        <v>28.661407029255614</v>
      </c>
      <c r="D100" s="301">
        <f t="shared" ref="D100" si="155">SUM(D98:D99)</f>
        <v>2.5522879986437355</v>
      </c>
      <c r="E100" s="301">
        <f t="shared" si="149"/>
        <v>51.863999999999983</v>
      </c>
      <c r="F100" s="301"/>
      <c r="G100" s="301">
        <f>SUM(G98:G99)</f>
        <v>20.700286859743009</v>
      </c>
      <c r="H100" s="301">
        <f t="shared" ref="H100" si="156">SUM(H98:H99)</f>
        <v>30.353897774879446</v>
      </c>
      <c r="I100" s="301">
        <f t="shared" ref="I100" si="157">SUM(I98:I99)</f>
        <v>2.9318153653774774</v>
      </c>
      <c r="J100" s="301">
        <f t="shared" si="150"/>
        <v>53.985999999999933</v>
      </c>
      <c r="K100" s="301"/>
      <c r="L100" s="301">
        <f>SUM(L98:L99)</f>
        <v>18.469650951533488</v>
      </c>
      <c r="M100" s="301">
        <f t="shared" ref="M100" si="158">SUM(M98:M99)</f>
        <v>32.527060939331108</v>
      </c>
      <c r="N100" s="301">
        <f t="shared" ref="N100" si="159">SUM(N98:N99)</f>
        <v>3.8132881091353652</v>
      </c>
      <c r="O100" s="301">
        <f t="shared" si="151"/>
        <v>54.80999999999996</v>
      </c>
      <c r="P100" s="301"/>
      <c r="Q100" s="301">
        <f>SUM(Q98:Q99)</f>
        <v>18.978853605262351</v>
      </c>
      <c r="R100" s="301">
        <f t="shared" ref="R100" si="160">SUM(R98:R99)</f>
        <v>33.210296263772918</v>
      </c>
      <c r="S100" s="301">
        <f t="shared" ref="S100" si="161">SUM(S98:S99)</f>
        <v>4.0228501309647751</v>
      </c>
      <c r="T100" s="301">
        <f t="shared" si="152"/>
        <v>56.212000000000046</v>
      </c>
      <c r="U100" s="301"/>
      <c r="V100" s="301">
        <f>SUM(V98:V99)</f>
        <v>21.294588260011665</v>
      </c>
      <c r="W100" s="301">
        <f t="shared" ref="W100" si="162">SUM(W98:W99)</f>
        <v>36.731896418550036</v>
      </c>
      <c r="X100" s="301">
        <f t="shared" ref="X100" si="163">SUM(X98:X99)</f>
        <v>4.4605153214382245</v>
      </c>
      <c r="Y100" s="301">
        <f t="shared" si="153"/>
        <v>62.486999999999924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2.2948951630262742</v>
      </c>
      <c r="C107" s="300">
        <v>1.7786622893611217</v>
      </c>
      <c r="D107" s="300">
        <v>1.29176756401485</v>
      </c>
      <c r="E107" s="300">
        <f>SUM(B107:D107)</f>
        <v>5.3653250164022461</v>
      </c>
      <c r="F107" s="300"/>
      <c r="G107" s="300">
        <v>1.5213031574451694</v>
      </c>
      <c r="H107" s="300">
        <v>1.0414605489609059</v>
      </c>
      <c r="I107" s="300">
        <v>0.45023429868804815</v>
      </c>
      <c r="J107" s="300">
        <f>SUM(G107:I107)</f>
        <v>3.0129980050941234</v>
      </c>
      <c r="K107" s="300"/>
      <c r="L107" s="300">
        <v>1.907040046209044</v>
      </c>
      <c r="M107" s="300">
        <v>0.8702431651883753</v>
      </c>
      <c r="N107" s="300">
        <v>0.46611907970968547</v>
      </c>
      <c r="O107" s="300">
        <f>SUM(L107:N107)</f>
        <v>3.2434022911071048</v>
      </c>
      <c r="P107" s="300"/>
      <c r="Q107" s="300">
        <v>1.8507843059332449</v>
      </c>
      <c r="R107" s="300">
        <v>0.85735032861516824</v>
      </c>
      <c r="S107" s="300">
        <v>0.44793228440511629</v>
      </c>
      <c r="T107" s="300">
        <f>SUM(Q107:S107)</f>
        <v>3.1560669189535293</v>
      </c>
      <c r="U107" s="300"/>
      <c r="V107" s="300">
        <v>1.8419773056338158</v>
      </c>
      <c r="W107" s="300">
        <v>0.8480320886158299</v>
      </c>
      <c r="X107" s="300">
        <v>0.42296040271421387</v>
      </c>
      <c r="Y107" s="300">
        <f>SUM(V107:X107)</f>
        <v>3.1129697969638594</v>
      </c>
    </row>
    <row r="108" spans="1:25" x14ac:dyDescent="0.2">
      <c r="A108" s="260" t="s">
        <v>364</v>
      </c>
      <c r="B108" s="300">
        <v>2.9607822280393106</v>
      </c>
      <c r="C108" s="300">
        <v>0.92696695119198391</v>
      </c>
      <c r="D108" s="300">
        <v>1.5789258043664576</v>
      </c>
      <c r="E108" s="300">
        <f t="shared" ref="E108:E109" si="164">SUM(B108:D108)</f>
        <v>5.4666749835977519</v>
      </c>
      <c r="F108" s="300"/>
      <c r="G108" s="300">
        <v>2.4208318084825886</v>
      </c>
      <c r="H108" s="300">
        <v>0.32451647520219301</v>
      </c>
      <c r="I108" s="300">
        <v>1.0736537112210869</v>
      </c>
      <c r="J108" s="300">
        <f t="shared" ref="J108:J109" si="165">SUM(G108:I108)</f>
        <v>3.8190019949058689</v>
      </c>
      <c r="K108" s="300"/>
      <c r="L108" s="300">
        <v>2.2059114362552399</v>
      </c>
      <c r="M108" s="300">
        <v>0.6000560261845751</v>
      </c>
      <c r="N108" s="300">
        <v>1.1596302464530797</v>
      </c>
      <c r="O108" s="300">
        <f t="shared" ref="O108:O109" si="166">SUM(L108:N108)</f>
        <v>3.9655977088928949</v>
      </c>
      <c r="P108" s="300"/>
      <c r="Q108" s="300">
        <v>2.1315881298133328</v>
      </c>
      <c r="R108" s="300">
        <v>0.61062577175083332</v>
      </c>
      <c r="S108" s="300">
        <v>1.1337191794822949</v>
      </c>
      <c r="T108" s="300">
        <f t="shared" ref="T108:T109" si="167">SUM(Q108:S108)</f>
        <v>3.8759330810464609</v>
      </c>
      <c r="U108" s="300"/>
      <c r="V108" s="300">
        <v>2.0814906562221398</v>
      </c>
      <c r="W108" s="300">
        <v>0.64276844338175709</v>
      </c>
      <c r="X108" s="300">
        <v>1.1297711034322435</v>
      </c>
      <c r="Y108" s="300">
        <f t="shared" ref="Y108:Y109" si="168">SUM(V108:X108)</f>
        <v>3.8540302030361402</v>
      </c>
    </row>
    <row r="109" spans="1:25" x14ac:dyDescent="0.2">
      <c r="A109" s="264" t="s">
        <v>363</v>
      </c>
      <c r="B109" s="301">
        <f>SUM(B107:B108)</f>
        <v>5.2556773910655847</v>
      </c>
      <c r="C109" s="301">
        <f t="shared" ref="C109" si="169">SUM(C107:C108)</f>
        <v>2.7056292405531055</v>
      </c>
      <c r="D109" s="301">
        <f t="shared" ref="D109" si="170">SUM(D107:D108)</f>
        <v>2.8706933683813078</v>
      </c>
      <c r="E109" s="301">
        <f t="shared" si="164"/>
        <v>10.831999999999997</v>
      </c>
      <c r="F109" s="301"/>
      <c r="G109" s="301">
        <f>SUM(G107:G108)</f>
        <v>3.942134965927758</v>
      </c>
      <c r="H109" s="301">
        <f t="shared" ref="H109" si="171">SUM(H107:H108)</f>
        <v>1.3659770241630989</v>
      </c>
      <c r="I109" s="301">
        <f t="shared" ref="I109" si="172">SUM(I107:I108)</f>
        <v>1.523888009909135</v>
      </c>
      <c r="J109" s="301">
        <f t="shared" si="165"/>
        <v>6.8319999999999919</v>
      </c>
      <c r="K109" s="301"/>
      <c r="L109" s="301">
        <f>SUM(L107:L108)</f>
        <v>4.1129514824642843</v>
      </c>
      <c r="M109" s="301">
        <f t="shared" ref="M109" si="173">SUM(M107:M108)</f>
        <v>1.4702991913729504</v>
      </c>
      <c r="N109" s="301">
        <f t="shared" ref="N109" si="174">SUM(N107:N108)</f>
        <v>1.6257493261627651</v>
      </c>
      <c r="O109" s="301">
        <f t="shared" si="166"/>
        <v>7.2089999999999996</v>
      </c>
      <c r="P109" s="301"/>
      <c r="Q109" s="301">
        <f>SUM(Q107:Q108)</f>
        <v>3.9823724357465777</v>
      </c>
      <c r="R109" s="301">
        <f t="shared" ref="R109" si="175">SUM(R107:R108)</f>
        <v>1.4679761003660015</v>
      </c>
      <c r="S109" s="301">
        <f t="shared" ref="S109" si="176">SUM(S107:S108)</f>
        <v>1.5816514638874113</v>
      </c>
      <c r="T109" s="301">
        <f t="shared" si="167"/>
        <v>7.0319999999999903</v>
      </c>
      <c r="U109" s="301"/>
      <c r="V109" s="301">
        <f>SUM(V107:V108)</f>
        <v>3.9234679618559554</v>
      </c>
      <c r="W109" s="301">
        <f t="shared" ref="W109" si="177">SUM(W107:W108)</f>
        <v>1.490800531997587</v>
      </c>
      <c r="X109" s="301">
        <f t="shared" ref="X109" si="178">SUM(X107:X108)</f>
        <v>1.5527315061464573</v>
      </c>
      <c r="Y109" s="301">
        <f t="shared" si="168"/>
        <v>6.9670000000000005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3.5688535615011538</v>
      </c>
      <c r="C116" s="300">
        <v>0.94163239553030442</v>
      </c>
      <c r="D116" s="300">
        <v>0.38199555336907931</v>
      </c>
      <c r="E116" s="300">
        <f>SUM(B116:D116)</f>
        <v>4.8924815104005379</v>
      </c>
      <c r="F116" s="300"/>
      <c r="G116" s="300">
        <v>2.7853758707519511</v>
      </c>
      <c r="H116" s="300">
        <v>1.586099334150042</v>
      </c>
      <c r="I116" s="300">
        <v>5.5170496612374775E-2</v>
      </c>
      <c r="J116" s="300">
        <f>SUM(G116:I116)</f>
        <v>4.4266457015143681</v>
      </c>
      <c r="K116" s="300"/>
      <c r="L116" s="300">
        <v>4.0152663390904824</v>
      </c>
      <c r="M116" s="300">
        <v>0.97053249876296799</v>
      </c>
      <c r="N116" s="300">
        <v>0.1373296147518146</v>
      </c>
      <c r="O116" s="300">
        <f>SUM(L116:N116)</f>
        <v>5.1231284526052647</v>
      </c>
      <c r="P116" s="300"/>
      <c r="Q116" s="300">
        <v>4.2847905601816265</v>
      </c>
      <c r="R116" s="300">
        <v>0.99806113252271567</v>
      </c>
      <c r="S116" s="300">
        <v>0.14522220311131553</v>
      </c>
      <c r="T116" s="300">
        <f>SUM(Q116:S116)</f>
        <v>5.4280738958156576</v>
      </c>
      <c r="U116" s="300"/>
      <c r="V116" s="300">
        <v>4.6840335592485767</v>
      </c>
      <c r="W116" s="300">
        <v>1.010508971718816</v>
      </c>
      <c r="X116" s="300">
        <v>0.15296695443444805</v>
      </c>
      <c r="Y116" s="300">
        <f>SUM(V116:X116)</f>
        <v>5.847509485401841</v>
      </c>
    </row>
    <row r="117" spans="1:25" x14ac:dyDescent="0.2">
      <c r="A117" s="260" t="s">
        <v>364</v>
      </c>
      <c r="B117" s="300">
        <v>12.272608888453899</v>
      </c>
      <c r="C117" s="300">
        <v>0.38689293225450511</v>
      </c>
      <c r="D117" s="300">
        <v>0.97101666889103944</v>
      </c>
      <c r="E117" s="300">
        <f t="shared" ref="E117:E118" si="179">SUM(B117:D117)</f>
        <v>13.630518489599442</v>
      </c>
      <c r="F117" s="300"/>
      <c r="G117" s="300">
        <v>12.193309072409358</v>
      </c>
      <c r="H117" s="300">
        <v>0.4728300355992473</v>
      </c>
      <c r="I117" s="300">
        <v>0.64421519047707743</v>
      </c>
      <c r="J117" s="300">
        <f t="shared" ref="J117:J118" si="180">SUM(G117:I117)</f>
        <v>13.310354298485683</v>
      </c>
      <c r="K117" s="300"/>
      <c r="L117" s="300">
        <v>10.354652952068971</v>
      </c>
      <c r="M117" s="300">
        <v>0.96277494799233621</v>
      </c>
      <c r="N117" s="300">
        <v>1.094443647333446</v>
      </c>
      <c r="O117" s="300">
        <f t="shared" ref="O117:O118" si="181">SUM(L117:N117)</f>
        <v>12.411871547394753</v>
      </c>
      <c r="P117" s="300"/>
      <c r="Q117" s="300">
        <v>10.719752407999167</v>
      </c>
      <c r="R117" s="300">
        <v>1.0117216870736372</v>
      </c>
      <c r="S117" s="300">
        <v>1.1674520091115612</v>
      </c>
      <c r="T117" s="300">
        <f t="shared" ref="T117:T118" si="182">SUM(Q117:S117)</f>
        <v>12.898926104184365</v>
      </c>
      <c r="U117" s="300"/>
      <c r="V117" s="300">
        <v>11.113702403982471</v>
      </c>
      <c r="W117" s="300">
        <v>1.0688723964623619</v>
      </c>
      <c r="X117" s="300">
        <v>1.2509157141533367</v>
      </c>
      <c r="Y117" s="300">
        <f t="shared" ref="Y117:Y118" si="183">SUM(V117:X117)</f>
        <v>13.433490514598169</v>
      </c>
    </row>
    <row r="118" spans="1:25" x14ac:dyDescent="0.2">
      <c r="A118" s="264" t="s">
        <v>363</v>
      </c>
      <c r="B118" s="301">
        <f>SUM(B116:B117)</f>
        <v>15.841462449955053</v>
      </c>
      <c r="C118" s="301">
        <f t="shared" ref="C118" si="184">SUM(C116:C117)</f>
        <v>1.3285253277848095</v>
      </c>
      <c r="D118" s="301">
        <f t="shared" ref="D118" si="185">SUM(D116:D117)</f>
        <v>1.3530122222601189</v>
      </c>
      <c r="E118" s="301">
        <f t="shared" si="179"/>
        <v>18.522999999999982</v>
      </c>
      <c r="F118" s="301"/>
      <c r="G118" s="301">
        <f>SUM(G116:G117)</f>
        <v>14.978684943161308</v>
      </c>
      <c r="H118" s="301">
        <f t="shared" ref="H118" si="186">SUM(H116:H117)</f>
        <v>2.0589293697492894</v>
      </c>
      <c r="I118" s="301">
        <f t="shared" ref="I118" si="187">SUM(I116:I117)</f>
        <v>0.69938568708945215</v>
      </c>
      <c r="J118" s="301">
        <f t="shared" si="180"/>
        <v>17.737000000000052</v>
      </c>
      <c r="K118" s="301"/>
      <c r="L118" s="301">
        <f>SUM(L116:L117)</f>
        <v>14.369919291159453</v>
      </c>
      <c r="M118" s="301">
        <f t="shared" ref="M118" si="188">SUM(M116:M117)</f>
        <v>1.9333074467553042</v>
      </c>
      <c r="N118" s="301">
        <f t="shared" ref="N118" si="189">SUM(N116:N117)</f>
        <v>1.2317732620852606</v>
      </c>
      <c r="O118" s="301">
        <f t="shared" si="181"/>
        <v>17.535000000000018</v>
      </c>
      <c r="P118" s="301"/>
      <c r="Q118" s="301">
        <f>SUM(Q116:Q117)</f>
        <v>15.004542968180793</v>
      </c>
      <c r="R118" s="301">
        <f t="shared" ref="R118" si="190">SUM(R116:R117)</f>
        <v>2.009782819596353</v>
      </c>
      <c r="S118" s="301">
        <f t="shared" ref="S118" si="191">SUM(S116:S117)</f>
        <v>1.3126742122228767</v>
      </c>
      <c r="T118" s="301">
        <f t="shared" si="182"/>
        <v>18.327000000000023</v>
      </c>
      <c r="U118" s="301"/>
      <c r="V118" s="301">
        <f>SUM(V116:V117)</f>
        <v>15.797735963231048</v>
      </c>
      <c r="W118" s="301">
        <f t="shared" ref="W118" si="192">SUM(W116:W117)</f>
        <v>2.0793813681811777</v>
      </c>
      <c r="X118" s="301">
        <f t="shared" ref="X118" si="193">SUM(X116:X117)</f>
        <v>1.4038826685877848</v>
      </c>
      <c r="Y118" s="301">
        <f t="shared" si="183"/>
        <v>19.281000000000009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7.1201663892938569</v>
      </c>
      <c r="C125" s="300">
        <v>3.2526214642597315</v>
      </c>
      <c r="D125" s="300">
        <v>0.43783527454975468</v>
      </c>
      <c r="E125" s="300">
        <f>SUM(B125:D125)</f>
        <v>10.810623128103344</v>
      </c>
      <c r="F125" s="300"/>
      <c r="G125" s="300">
        <v>8.2885797246241584</v>
      </c>
      <c r="H125" s="300">
        <v>2.8098992305779174</v>
      </c>
      <c r="I125" s="300">
        <v>1.0747567542806902</v>
      </c>
      <c r="J125" s="300">
        <f>SUM(G125:I125)</f>
        <v>12.173235709482766</v>
      </c>
      <c r="K125" s="300"/>
      <c r="L125" s="300">
        <v>8.5809108004499866</v>
      </c>
      <c r="M125" s="300">
        <v>2.4964130838201433</v>
      </c>
      <c r="N125" s="300">
        <v>1.2915591700418949</v>
      </c>
      <c r="O125" s="300">
        <f>SUM(L125:N125)</f>
        <v>12.368883054312024</v>
      </c>
      <c r="P125" s="300"/>
      <c r="Q125" s="300">
        <v>8.1480136137182164</v>
      </c>
      <c r="R125" s="300">
        <v>2.3453567994939619</v>
      </c>
      <c r="S125" s="300">
        <v>1.281771456558082</v>
      </c>
      <c r="T125" s="300">
        <f>SUM(Q125:S125)</f>
        <v>11.775141869770259</v>
      </c>
      <c r="U125" s="300"/>
      <c r="V125" s="300">
        <v>7.1881423203238661</v>
      </c>
      <c r="W125" s="300">
        <v>2.04976902941883</v>
      </c>
      <c r="X125" s="300">
        <v>1.1515683011417952</v>
      </c>
      <c r="Y125" s="300">
        <f>SUM(V125:X125)</f>
        <v>10.389479650884491</v>
      </c>
    </row>
    <row r="126" spans="1:25" x14ac:dyDescent="0.2">
      <c r="A126" s="260" t="s">
        <v>364</v>
      </c>
      <c r="B126" s="300">
        <v>8.4632886854819365</v>
      </c>
      <c r="C126" s="300">
        <v>0.41585191347884753</v>
      </c>
      <c r="D126" s="300">
        <v>3.0642362729358918</v>
      </c>
      <c r="E126" s="300">
        <f t="shared" ref="E126:E127" si="194">SUM(B126:D126)</f>
        <v>11.943376871896676</v>
      </c>
      <c r="F126" s="300"/>
      <c r="G126" s="300">
        <v>8.6713658320778766</v>
      </c>
      <c r="H126" s="300">
        <v>0.28020754418458832</v>
      </c>
      <c r="I126" s="300">
        <v>0.83019091425477232</v>
      </c>
      <c r="J126" s="300">
        <f t="shared" ref="J126:J127" si="195">SUM(G126:I126)</f>
        <v>9.7817642905172377</v>
      </c>
      <c r="K126" s="300"/>
      <c r="L126" s="300">
        <v>8.8843791973419091</v>
      </c>
      <c r="M126" s="300">
        <v>0.52692355417256576</v>
      </c>
      <c r="N126" s="300">
        <v>0.96481419417348158</v>
      </c>
      <c r="O126" s="300">
        <f t="shared" ref="O126:O127" si="196">SUM(L126:N126)</f>
        <v>10.376116945687956</v>
      </c>
      <c r="P126" s="300"/>
      <c r="Q126" s="300">
        <v>8.471550805638099</v>
      </c>
      <c r="R126" s="300">
        <v>0.52301341490616671</v>
      </c>
      <c r="S126" s="300">
        <v>0.96629390968549866</v>
      </c>
      <c r="T126" s="300">
        <f t="shared" ref="T126:T127" si="197">SUM(Q126:S126)</f>
        <v>9.9608581302297647</v>
      </c>
      <c r="U126" s="300"/>
      <c r="V126" s="300">
        <v>7.4981582602006105</v>
      </c>
      <c r="W126" s="300">
        <v>0.49461634080339889</v>
      </c>
      <c r="X126" s="300">
        <v>0.8897457481115002</v>
      </c>
      <c r="Y126" s="300">
        <f t="shared" ref="Y126:Y127" si="198">SUM(V126:X126)</f>
        <v>8.8825203491155094</v>
      </c>
    </row>
    <row r="127" spans="1:25" x14ac:dyDescent="0.2">
      <c r="A127" s="264" t="s">
        <v>363</v>
      </c>
      <c r="B127" s="301">
        <f>SUM(B125:B126)</f>
        <v>15.583455074775793</v>
      </c>
      <c r="C127" s="301">
        <f t="shared" ref="C127" si="199">SUM(C125:C126)</f>
        <v>3.6684733777385792</v>
      </c>
      <c r="D127" s="301">
        <f t="shared" ref="D127" si="200">SUM(D125:D126)</f>
        <v>3.5020715474856465</v>
      </c>
      <c r="E127" s="301">
        <f t="shared" si="194"/>
        <v>22.754000000000019</v>
      </c>
      <c r="F127" s="301"/>
      <c r="G127" s="301">
        <f>SUM(G125:G126)</f>
        <v>16.959945556702035</v>
      </c>
      <c r="H127" s="301">
        <f t="shared" ref="H127" si="201">SUM(H125:H126)</f>
        <v>3.0901067747625057</v>
      </c>
      <c r="I127" s="301">
        <f t="shared" ref="I127" si="202">SUM(I125:I126)</f>
        <v>1.9049476685354625</v>
      </c>
      <c r="J127" s="301">
        <f t="shared" si="195"/>
        <v>21.955000000000005</v>
      </c>
      <c r="K127" s="301"/>
      <c r="L127" s="301">
        <f>SUM(L125:L126)</f>
        <v>17.465289997791896</v>
      </c>
      <c r="M127" s="301">
        <f t="shared" ref="M127" si="203">SUM(M125:M126)</f>
        <v>3.0233366379927089</v>
      </c>
      <c r="N127" s="301">
        <f t="shared" ref="N127" si="204">SUM(N125:N126)</f>
        <v>2.2563733642153765</v>
      </c>
      <c r="O127" s="301">
        <f t="shared" si="196"/>
        <v>22.744999999999983</v>
      </c>
      <c r="P127" s="301"/>
      <c r="Q127" s="301">
        <f>SUM(Q125:Q126)</f>
        <v>16.619564419356315</v>
      </c>
      <c r="R127" s="301">
        <f t="shared" ref="R127" si="205">SUM(R125:R126)</f>
        <v>2.8683702144001284</v>
      </c>
      <c r="S127" s="301">
        <f t="shared" ref="S127" si="206">SUM(S125:S126)</f>
        <v>2.2480653662435808</v>
      </c>
      <c r="T127" s="301">
        <f t="shared" si="197"/>
        <v>21.736000000000026</v>
      </c>
      <c r="U127" s="301"/>
      <c r="V127" s="301">
        <f>SUM(V125:V126)</f>
        <v>14.686300580524478</v>
      </c>
      <c r="W127" s="301">
        <f t="shared" ref="W127" si="207">SUM(W125:W126)</f>
        <v>2.544385370222229</v>
      </c>
      <c r="X127" s="301">
        <f t="shared" ref="X127" si="208">SUM(X125:X126)</f>
        <v>2.0413140492532955</v>
      </c>
      <c r="Y127" s="301">
        <f t="shared" si="198"/>
        <v>19.272000000000002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3.9073282610878524</v>
      </c>
      <c r="C134" s="300">
        <v>2.4316311017395402</v>
      </c>
      <c r="D134" s="300">
        <v>1.2541632616815852</v>
      </c>
      <c r="E134" s="300">
        <f>SUM(B134:D134)</f>
        <v>7.5931226245089771</v>
      </c>
      <c r="F134" s="300"/>
      <c r="G134" s="300">
        <v>3.6558920667129282</v>
      </c>
      <c r="H134" s="300">
        <v>2.5985700422508233</v>
      </c>
      <c r="I134" s="300">
        <v>1.3623079411556549</v>
      </c>
      <c r="J134" s="300">
        <f>SUM(G134:I134)</f>
        <v>7.6167700501194071</v>
      </c>
      <c r="K134" s="300"/>
      <c r="L134" s="300">
        <v>4.6064590747326735</v>
      </c>
      <c r="M134" s="300">
        <v>2.3871494662040287</v>
      </c>
      <c r="N134" s="300">
        <v>1.0053523131629643</v>
      </c>
      <c r="O134" s="300">
        <f>SUM(L134:N134)</f>
        <v>7.998960854099666</v>
      </c>
      <c r="P134" s="300"/>
      <c r="Q134" s="300">
        <v>4.8544753707301096</v>
      </c>
      <c r="R134" s="300">
        <v>2.3233119214393816</v>
      </c>
      <c r="S134" s="300">
        <v>1.0375654963447765</v>
      </c>
      <c r="T134" s="300">
        <f>SUM(Q134:S134)</f>
        <v>8.2153527885142665</v>
      </c>
      <c r="U134" s="300"/>
      <c r="V134" s="300">
        <v>5.9039046147449996</v>
      </c>
      <c r="W134" s="300">
        <v>2.4157897972903464</v>
      </c>
      <c r="X134" s="300">
        <v>1.1869832804601166</v>
      </c>
      <c r="Y134" s="300">
        <f>SUM(V134:X134)</f>
        <v>9.5066776924954635</v>
      </c>
    </row>
    <row r="135" spans="1:25" x14ac:dyDescent="0.2">
      <c r="A135" s="260" t="s">
        <v>364</v>
      </c>
      <c r="B135" s="300">
        <v>3.305351966113359</v>
      </c>
      <c r="C135" s="300">
        <v>0.65273873231300861</v>
      </c>
      <c r="D135" s="300">
        <v>0.83178667706467535</v>
      </c>
      <c r="E135" s="300">
        <f t="shared" ref="E135:E136" si="209">SUM(B135:D135)</f>
        <v>4.7898773754910433</v>
      </c>
      <c r="F135" s="300"/>
      <c r="G135" s="300">
        <v>4.1952444672056792</v>
      </c>
      <c r="H135" s="300">
        <v>0.92396102409862635</v>
      </c>
      <c r="I135" s="300">
        <v>1.5280244585762801</v>
      </c>
      <c r="J135" s="300">
        <f t="shared" ref="J135:J136" si="210">SUM(G135:I135)</f>
        <v>6.647229949880586</v>
      </c>
      <c r="K135" s="300"/>
      <c r="L135" s="300">
        <v>4.6432882562131406</v>
      </c>
      <c r="M135" s="300">
        <v>1.173192170817881</v>
      </c>
      <c r="N135" s="300">
        <v>0.79955871886929664</v>
      </c>
      <c r="O135" s="300">
        <f t="shared" ref="O135:O136" si="211">SUM(L135:N135)</f>
        <v>6.6160391459003183</v>
      </c>
      <c r="P135" s="300"/>
      <c r="Q135" s="300">
        <v>4.7216421689829211</v>
      </c>
      <c r="R135" s="300">
        <v>1.196344885963478</v>
      </c>
      <c r="S135" s="300">
        <v>0.85566015653933691</v>
      </c>
      <c r="T135" s="300">
        <f t="shared" ref="T135:T136" si="212">SUM(Q135:S135)</f>
        <v>6.773647211485736</v>
      </c>
      <c r="U135" s="300"/>
      <c r="V135" s="300">
        <v>5.360771565241456</v>
      </c>
      <c r="W135" s="300">
        <v>1.3830119190376429</v>
      </c>
      <c r="X135" s="300">
        <v>1.0555388232254395</v>
      </c>
      <c r="Y135" s="300">
        <f t="shared" ref="Y135:Y136" si="213">SUM(V135:X135)</f>
        <v>7.7993223075045384</v>
      </c>
    </row>
    <row r="136" spans="1:25" x14ac:dyDescent="0.2">
      <c r="A136" s="264" t="s">
        <v>363</v>
      </c>
      <c r="B136" s="301">
        <f>SUM(B134:B135)</f>
        <v>7.2126802272012114</v>
      </c>
      <c r="C136" s="301">
        <f t="shared" ref="C136" si="214">SUM(C134:C135)</f>
        <v>3.0843698340525489</v>
      </c>
      <c r="D136" s="301">
        <f t="shared" ref="D136" si="215">SUM(D134:D135)</f>
        <v>2.0859499387462606</v>
      </c>
      <c r="E136" s="301">
        <f t="shared" si="209"/>
        <v>12.38300000000002</v>
      </c>
      <c r="F136" s="301"/>
      <c r="G136" s="301">
        <f>SUM(G134:G135)</f>
        <v>7.8511365339186074</v>
      </c>
      <c r="H136" s="301">
        <f t="shared" ref="H136" si="216">SUM(H134:H135)</f>
        <v>3.5225310663494498</v>
      </c>
      <c r="I136" s="301">
        <f t="shared" ref="I136" si="217">SUM(I134:I135)</f>
        <v>2.890332399731935</v>
      </c>
      <c r="J136" s="301">
        <f t="shared" si="210"/>
        <v>14.263999999999992</v>
      </c>
      <c r="K136" s="301"/>
      <c r="L136" s="301">
        <f>SUM(L134:L135)</f>
        <v>9.249747330945814</v>
      </c>
      <c r="M136" s="301">
        <f t="shared" ref="M136" si="218">SUM(M134:M135)</f>
        <v>3.5603416370219096</v>
      </c>
      <c r="N136" s="301">
        <f t="shared" ref="N136" si="219">SUM(N134:N135)</f>
        <v>1.804911032032261</v>
      </c>
      <c r="O136" s="301">
        <f t="shared" si="211"/>
        <v>14.614999999999984</v>
      </c>
      <c r="P136" s="301"/>
      <c r="Q136" s="301">
        <f>SUM(Q134:Q135)</f>
        <v>9.5761175397130316</v>
      </c>
      <c r="R136" s="301">
        <f t="shared" ref="R136" si="220">SUM(R134:R135)</f>
        <v>3.5196568074028596</v>
      </c>
      <c r="S136" s="301">
        <f t="shared" ref="S136" si="221">SUM(S134:S135)</f>
        <v>1.8932256528841134</v>
      </c>
      <c r="T136" s="301">
        <f t="shared" si="212"/>
        <v>14.989000000000006</v>
      </c>
      <c r="U136" s="301"/>
      <c r="V136" s="301">
        <f>SUM(V134:V135)</f>
        <v>11.264676179986456</v>
      </c>
      <c r="W136" s="301">
        <f t="shared" ref="W136" si="222">SUM(W134:W135)</f>
        <v>3.798801716327989</v>
      </c>
      <c r="X136" s="301">
        <f t="shared" ref="X136" si="223">SUM(X134:X135)</f>
        <v>2.2425221036855563</v>
      </c>
      <c r="Y136" s="301">
        <f t="shared" si="213"/>
        <v>17.306000000000001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16.595778206907667</v>
      </c>
      <c r="C143" s="300">
        <v>9.7670675298243985</v>
      </c>
      <c r="D143" s="300">
        <v>5.7031227076612971</v>
      </c>
      <c r="E143" s="300">
        <f>SUM(B143:D143)</f>
        <v>32.065968444393363</v>
      </c>
      <c r="F143" s="300"/>
      <c r="G143" s="300">
        <v>18.626627660768154</v>
      </c>
      <c r="H143" s="300">
        <v>13.361393838219405</v>
      </c>
      <c r="I143" s="300">
        <v>4.1911809640662625</v>
      </c>
      <c r="J143" s="300">
        <f>SUM(G143:I143)</f>
        <v>36.179202463053819</v>
      </c>
      <c r="K143" s="300"/>
      <c r="L143" s="300">
        <v>18.427305648797745</v>
      </c>
      <c r="M143" s="300">
        <v>10.958803486075695</v>
      </c>
      <c r="N143" s="300">
        <v>3.5335827321650677</v>
      </c>
      <c r="O143" s="300">
        <f>SUM(L143:N143)</f>
        <v>32.919691867038509</v>
      </c>
      <c r="P143" s="300"/>
      <c r="Q143" s="300">
        <v>19.483770252533343</v>
      </c>
      <c r="R143" s="300">
        <v>11.609050199836419</v>
      </c>
      <c r="S143" s="300">
        <v>3.816814860148563</v>
      </c>
      <c r="T143" s="300">
        <f>SUM(Q143:S143)</f>
        <v>34.909635312518326</v>
      </c>
      <c r="U143" s="300"/>
      <c r="V143" s="300">
        <v>21.274123412322304</v>
      </c>
      <c r="W143" s="300">
        <v>12.681262890528883</v>
      </c>
      <c r="X143" s="300">
        <v>4.4437986381921668</v>
      </c>
      <c r="Y143" s="300">
        <f>SUM(V143:X143)</f>
        <v>38.399184941043359</v>
      </c>
    </row>
    <row r="144" spans="1:25" x14ac:dyDescent="0.2">
      <c r="A144" s="260" t="s">
        <v>364</v>
      </c>
      <c r="B144" s="300">
        <v>23.231503582594865</v>
      </c>
      <c r="C144" s="300">
        <v>3.623622278771168</v>
      </c>
      <c r="D144" s="300">
        <v>7.5099056942406444</v>
      </c>
      <c r="E144" s="300">
        <f t="shared" ref="E144:E145" si="224">SUM(B144:D144)</f>
        <v>34.365031555606677</v>
      </c>
      <c r="F144" s="300"/>
      <c r="G144" s="300">
        <v>29.554693173597876</v>
      </c>
      <c r="H144" s="300">
        <v>4.8091224766394074</v>
      </c>
      <c r="I144" s="300">
        <v>10.446981886708818</v>
      </c>
      <c r="J144" s="300">
        <f t="shared" ref="J144:J145" si="225">SUM(G144:I144)</f>
        <v>44.810797536946104</v>
      </c>
      <c r="K144" s="300"/>
      <c r="L144" s="300">
        <v>31.050721947230411</v>
      </c>
      <c r="M144" s="300">
        <v>5.0452351125048569</v>
      </c>
      <c r="N144" s="300">
        <v>6.8903510732262694</v>
      </c>
      <c r="O144" s="300">
        <f t="shared" ref="O144:O145" si="226">SUM(L144:N144)</f>
        <v>42.98630813296154</v>
      </c>
      <c r="P144" s="300"/>
      <c r="Q144" s="300">
        <v>32.040782741358043</v>
      </c>
      <c r="R144" s="300">
        <v>5.420983424483941</v>
      </c>
      <c r="S144" s="300">
        <v>7.2495985216396699</v>
      </c>
      <c r="T144" s="300">
        <f t="shared" ref="T144:T145" si="227">SUM(Q144:S144)</f>
        <v>44.711364687481655</v>
      </c>
      <c r="U144" s="300"/>
      <c r="V144" s="300">
        <v>33.660404952073989</v>
      </c>
      <c r="W144" s="300">
        <v>6.1410420743814766</v>
      </c>
      <c r="X144" s="300">
        <v>7.9363680325011998</v>
      </c>
      <c r="Y144" s="300">
        <f t="shared" ref="Y144:Y145" si="228">SUM(V144:X144)</f>
        <v>47.737815058956663</v>
      </c>
    </row>
    <row r="145" spans="1:25" x14ac:dyDescent="0.2">
      <c r="A145" s="264" t="s">
        <v>363</v>
      </c>
      <c r="B145" s="301">
        <f>SUM(B143:B144)</f>
        <v>39.827281789502536</v>
      </c>
      <c r="C145" s="301">
        <f t="shared" ref="C145" si="229">SUM(C143:C144)</f>
        <v>13.390689808595567</v>
      </c>
      <c r="D145" s="301">
        <f t="shared" ref="D145" si="230">SUM(D143:D144)</f>
        <v>13.213028401901941</v>
      </c>
      <c r="E145" s="301">
        <f t="shared" si="224"/>
        <v>66.43100000000004</v>
      </c>
      <c r="F145" s="301"/>
      <c r="G145" s="301">
        <f>SUM(G143:G144)</f>
        <v>48.181320834366034</v>
      </c>
      <c r="H145" s="301">
        <f t="shared" ref="H145" si="231">SUM(H143:H144)</f>
        <v>18.170516314858812</v>
      </c>
      <c r="I145" s="301">
        <f t="shared" ref="I145" si="232">SUM(I143:I144)</f>
        <v>14.63816285077508</v>
      </c>
      <c r="J145" s="301">
        <f t="shared" si="225"/>
        <v>80.989999999999924</v>
      </c>
      <c r="K145" s="301"/>
      <c r="L145" s="301">
        <f>SUM(L143:L144)</f>
        <v>49.478027596028156</v>
      </c>
      <c r="M145" s="301">
        <f t="shared" ref="M145" si="233">SUM(M143:M144)</f>
        <v>16.00403859858055</v>
      </c>
      <c r="N145" s="301">
        <f t="shared" ref="N145" si="234">SUM(N143:N144)</f>
        <v>10.423933805391338</v>
      </c>
      <c r="O145" s="301">
        <f t="shared" si="226"/>
        <v>75.906000000000049</v>
      </c>
      <c r="P145" s="301"/>
      <c r="Q145" s="301">
        <f>SUM(Q143:Q144)</f>
        <v>51.52455299389139</v>
      </c>
      <c r="R145" s="301">
        <f t="shared" ref="R145" si="235">SUM(R143:R144)</f>
        <v>17.03003362432036</v>
      </c>
      <c r="S145" s="301">
        <f t="shared" ref="S145" si="236">SUM(S143:S144)</f>
        <v>11.066413381788234</v>
      </c>
      <c r="T145" s="301">
        <f t="shared" si="227"/>
        <v>79.620999999999981</v>
      </c>
      <c r="U145" s="301"/>
      <c r="V145" s="301">
        <f>SUM(V143:V144)</f>
        <v>54.934528364396293</v>
      </c>
      <c r="W145" s="301">
        <f t="shared" ref="W145" si="237">SUM(W143:W144)</f>
        <v>18.822304964910359</v>
      </c>
      <c r="X145" s="301">
        <f t="shared" ref="X145" si="238">SUM(X143:X144)</f>
        <v>12.380166670693367</v>
      </c>
      <c r="Y145" s="301">
        <f t="shared" si="228"/>
        <v>86.137000000000029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12.67760394325124</v>
      </c>
      <c r="C152" s="300">
        <v>12.646085228010371</v>
      </c>
      <c r="D152" s="300">
        <v>4.9342777594172933</v>
      </c>
      <c r="E152" s="300">
        <f>SUM(B152:D152)</f>
        <v>30.257966930678904</v>
      </c>
      <c r="F152" s="300"/>
      <c r="G152" s="300">
        <v>11.307975485374763</v>
      </c>
      <c r="H152" s="300">
        <v>14.560614607480233</v>
      </c>
      <c r="I152" s="300">
        <v>5.0195102913736704</v>
      </c>
      <c r="J152" s="300">
        <f>SUM(G152:I152)</f>
        <v>30.888100384228665</v>
      </c>
      <c r="K152" s="300"/>
      <c r="L152" s="300">
        <v>11.961513117739464</v>
      </c>
      <c r="M152" s="300">
        <v>12.868390302827674</v>
      </c>
      <c r="N152" s="300">
        <v>3.3757227496736175</v>
      </c>
      <c r="O152" s="300">
        <f>SUM(L152:N152)</f>
        <v>28.205626170240755</v>
      </c>
      <c r="P152" s="300"/>
      <c r="Q152" s="300">
        <v>12.846934941823259</v>
      </c>
      <c r="R152" s="300">
        <v>13.321704295086723</v>
      </c>
      <c r="S152" s="300">
        <v>3.5018952014346931</v>
      </c>
      <c r="T152" s="300">
        <f>SUM(Q152:S152)</f>
        <v>29.670534438344674</v>
      </c>
      <c r="U152" s="300"/>
      <c r="V152" s="300">
        <v>14.014288683516432</v>
      </c>
      <c r="W152" s="300">
        <v>13.729253790039115</v>
      </c>
      <c r="X152" s="300">
        <v>3.7705731259889759</v>
      </c>
      <c r="Y152" s="300">
        <f>SUM(V152:X152)</f>
        <v>31.514115599544521</v>
      </c>
    </row>
    <row r="153" spans="1:25" x14ac:dyDescent="0.2">
      <c r="A153" s="260" t="s">
        <v>364</v>
      </c>
      <c r="B153" s="300">
        <v>24.293164210282555</v>
      </c>
      <c r="C153" s="300">
        <v>8.2524219590900074</v>
      </c>
      <c r="D153" s="300">
        <v>6.3174468999484752</v>
      </c>
      <c r="E153" s="300">
        <f t="shared" ref="E153:E154" si="239">SUM(B153:D153)</f>
        <v>38.863033069321034</v>
      </c>
      <c r="F153" s="300"/>
      <c r="G153" s="300">
        <v>21.767320752854257</v>
      </c>
      <c r="H153" s="300">
        <v>10.986746335653079</v>
      </c>
      <c r="I153" s="300">
        <v>4.9778325272638719</v>
      </c>
      <c r="J153" s="300">
        <f t="shared" ref="J153:J154" si="240">SUM(G153:I153)</f>
        <v>37.731899615771205</v>
      </c>
      <c r="K153" s="300"/>
      <c r="L153" s="300">
        <v>21.870019222444331</v>
      </c>
      <c r="M153" s="300">
        <v>10.250487432015465</v>
      </c>
      <c r="N153" s="300">
        <v>4.8058671752994195</v>
      </c>
      <c r="O153" s="300">
        <f t="shared" ref="O153:O154" si="241">SUM(L153:N153)</f>
        <v>36.926373829759214</v>
      </c>
      <c r="P153" s="300"/>
      <c r="Q153" s="300">
        <v>23.073879267630499</v>
      </c>
      <c r="R153" s="300">
        <v>10.792631677728641</v>
      </c>
      <c r="S153" s="300">
        <v>4.9909546162962268</v>
      </c>
      <c r="T153" s="300">
        <f t="shared" ref="T153:T154" si="242">SUM(Q153:S153)</f>
        <v>38.857465561655367</v>
      </c>
      <c r="U153" s="300"/>
      <c r="V153" s="300">
        <v>24.621752617048816</v>
      </c>
      <c r="W153" s="300">
        <v>11.411481590796621</v>
      </c>
      <c r="X153" s="300">
        <v>5.3426501926099927</v>
      </c>
      <c r="Y153" s="300">
        <f t="shared" ref="Y153:Y154" si="243">SUM(V153:X153)</f>
        <v>41.375884400455433</v>
      </c>
    </row>
    <row r="154" spans="1:25" x14ac:dyDescent="0.2">
      <c r="A154" s="264" t="s">
        <v>363</v>
      </c>
      <c r="B154" s="301">
        <f>SUM(B152:B153)</f>
        <v>36.970768153533797</v>
      </c>
      <c r="C154" s="301">
        <f t="shared" ref="C154" si="244">SUM(C152:C153)</f>
        <v>20.898507187100378</v>
      </c>
      <c r="D154" s="301">
        <f t="shared" ref="D154" si="245">SUM(D152:D153)</f>
        <v>11.251724659365768</v>
      </c>
      <c r="E154" s="301">
        <f t="shared" si="239"/>
        <v>69.120999999999938</v>
      </c>
      <c r="F154" s="301"/>
      <c r="G154" s="301">
        <f>SUM(G152:G153)</f>
        <v>33.075296238229022</v>
      </c>
      <c r="H154" s="301">
        <f t="shared" ref="H154" si="246">SUM(H152:H153)</f>
        <v>25.547360943133313</v>
      </c>
      <c r="I154" s="301">
        <f t="shared" ref="I154" si="247">SUM(I152:I153)</f>
        <v>9.9973428186375415</v>
      </c>
      <c r="J154" s="301">
        <f t="shared" si="240"/>
        <v>68.619999999999877</v>
      </c>
      <c r="K154" s="301"/>
      <c r="L154" s="301">
        <f>SUM(L152:L153)</f>
        <v>33.831532340183799</v>
      </c>
      <c r="M154" s="301">
        <f t="shared" ref="M154" si="248">SUM(M152:M153)</f>
        <v>23.118877734843139</v>
      </c>
      <c r="N154" s="301">
        <f t="shared" ref="N154" si="249">SUM(N152:N153)</f>
        <v>8.1815899249730375</v>
      </c>
      <c r="O154" s="301">
        <f t="shared" si="241"/>
        <v>65.131999999999977</v>
      </c>
      <c r="P154" s="301"/>
      <c r="Q154" s="301">
        <f>SUM(Q152:Q153)</f>
        <v>35.920814209453759</v>
      </c>
      <c r="R154" s="301">
        <f t="shared" ref="R154" si="250">SUM(R152:R153)</f>
        <v>24.114335972815365</v>
      </c>
      <c r="S154" s="301">
        <f t="shared" ref="S154" si="251">SUM(S152:S153)</f>
        <v>8.4928498177309208</v>
      </c>
      <c r="T154" s="301">
        <f t="shared" si="242"/>
        <v>68.528000000000048</v>
      </c>
      <c r="U154" s="301"/>
      <c r="V154" s="301">
        <f>SUM(V152:V153)</f>
        <v>38.636041300565246</v>
      </c>
      <c r="W154" s="301">
        <f t="shared" ref="W154" si="252">SUM(W152:W153)</f>
        <v>25.140735380835736</v>
      </c>
      <c r="X154" s="301">
        <f t="shared" ref="X154" si="253">SUM(X152:X153)</f>
        <v>9.1132233185989691</v>
      </c>
      <c r="Y154" s="301">
        <f t="shared" si="243"/>
        <v>72.889999999999958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8.1917709562721441</v>
      </c>
      <c r="C161" s="300">
        <v>8.0806704411514243</v>
      </c>
      <c r="D161" s="300">
        <v>0</v>
      </c>
      <c r="E161" s="300">
        <f>SUM(B161:D161)</f>
        <v>16.27244139742357</v>
      </c>
      <c r="F161" s="300"/>
      <c r="G161" s="300">
        <v>8.192053208310778</v>
      </c>
      <c r="H161" s="300">
        <v>6.5366516415472553</v>
      </c>
      <c r="I161" s="300">
        <v>0.54249596801343281</v>
      </c>
      <c r="J161" s="300">
        <f>SUM(G161:I161)</f>
        <v>15.271200817871467</v>
      </c>
      <c r="K161" s="300"/>
      <c r="L161" s="300">
        <v>8.5409424478589813</v>
      </c>
      <c r="M161" s="300">
        <v>6.871876926548615</v>
      </c>
      <c r="N161" s="300">
        <v>0</v>
      </c>
      <c r="O161" s="300">
        <f>SUM(L161:N161)</f>
        <v>15.412819374407597</v>
      </c>
      <c r="P161" s="300"/>
      <c r="Q161" s="300">
        <v>9.204756927213662</v>
      </c>
      <c r="R161" s="300">
        <v>7.4212193349119806</v>
      </c>
      <c r="S161" s="300">
        <v>0</v>
      </c>
      <c r="T161" s="300">
        <f>SUM(Q161:S161)</f>
        <v>16.625976262125644</v>
      </c>
      <c r="U161" s="300"/>
      <c r="V161" s="300">
        <v>9.611066271772513</v>
      </c>
      <c r="W161" s="300">
        <v>7.7521626425716539</v>
      </c>
      <c r="X161" s="300">
        <v>0</v>
      </c>
      <c r="Y161" s="300">
        <f>SUM(V161:X161)</f>
        <v>17.363228914344166</v>
      </c>
    </row>
    <row r="162" spans="1:25" x14ac:dyDescent="0.2">
      <c r="A162" s="260" t="s">
        <v>364</v>
      </c>
      <c r="B162" s="300">
        <v>9.4150875281856141</v>
      </c>
      <c r="C162" s="300">
        <v>1.3937514221318061</v>
      </c>
      <c r="D162" s="300">
        <v>1.1237196522590436</v>
      </c>
      <c r="E162" s="300">
        <f t="shared" ref="E162:E163" si="254">SUM(B162:D162)</f>
        <v>11.932558602576464</v>
      </c>
      <c r="F162" s="300"/>
      <c r="G162" s="300">
        <v>9.3386372481609996</v>
      </c>
      <c r="H162" s="300">
        <v>1.2888830381162963</v>
      </c>
      <c r="I162" s="300">
        <v>0.51427889585132558</v>
      </c>
      <c r="J162" s="300">
        <f t="shared" ref="J162:J163" si="255">SUM(G162:I162)</f>
        <v>11.141799182128622</v>
      </c>
      <c r="K162" s="300"/>
      <c r="L162" s="300">
        <v>9.7574977110519434</v>
      </c>
      <c r="M162" s="300">
        <v>1.4046232357668855</v>
      </c>
      <c r="N162" s="300">
        <v>0.39605967877362314</v>
      </c>
      <c r="O162" s="300">
        <f t="shared" ref="O162:O163" si="256">SUM(L162:N162)</f>
        <v>11.558180625592453</v>
      </c>
      <c r="P162" s="300"/>
      <c r="Q162" s="300">
        <v>10.303464739499251</v>
      </c>
      <c r="R162" s="300">
        <v>1.5953006322953924</v>
      </c>
      <c r="S162" s="300">
        <v>0.42725836607972595</v>
      </c>
      <c r="T162" s="300">
        <f t="shared" ref="T162:T163" si="257">SUM(Q162:S162)</f>
        <v>12.326023737874371</v>
      </c>
      <c r="U162" s="300"/>
      <c r="V162" s="300">
        <v>10.320181585694998</v>
      </c>
      <c r="W162" s="300">
        <v>1.837523267899569</v>
      </c>
      <c r="X162" s="300">
        <v>0.4510662320612811</v>
      </c>
      <c r="Y162" s="300">
        <f t="shared" ref="Y162:Y163" si="258">SUM(V162:X162)</f>
        <v>12.608771085655848</v>
      </c>
    </row>
    <row r="163" spans="1:25" x14ac:dyDescent="0.2">
      <c r="A163" s="264" t="s">
        <v>363</v>
      </c>
      <c r="B163" s="301">
        <f>SUM(B161:B162)</f>
        <v>17.60685848445776</v>
      </c>
      <c r="C163" s="301">
        <f t="shared" ref="C163" si="259">SUM(C161:C162)</f>
        <v>9.4744218632832311</v>
      </c>
      <c r="D163" s="301">
        <f t="shared" ref="D163" si="260">SUM(D161:D162)</f>
        <v>1.1237196522590436</v>
      </c>
      <c r="E163" s="301">
        <f t="shared" si="254"/>
        <v>28.205000000000037</v>
      </c>
      <c r="F163" s="301"/>
      <c r="G163" s="301">
        <f>SUM(G161:G162)</f>
        <v>17.530690456471778</v>
      </c>
      <c r="H163" s="301">
        <f t="shared" ref="H163" si="261">SUM(H161:H162)</f>
        <v>7.8255346796635514</v>
      </c>
      <c r="I163" s="301">
        <f t="shared" ref="I163" si="262">SUM(I161:I162)</f>
        <v>1.0567748638647583</v>
      </c>
      <c r="J163" s="301">
        <f t="shared" si="255"/>
        <v>26.413000000000089</v>
      </c>
      <c r="K163" s="301"/>
      <c r="L163" s="301">
        <f>SUM(L161:L162)</f>
        <v>18.298440158910925</v>
      </c>
      <c r="M163" s="301">
        <f t="shared" ref="M163" si="263">SUM(M161:M162)</f>
        <v>8.2765001623155001</v>
      </c>
      <c r="N163" s="301">
        <f t="shared" ref="N163" si="264">SUM(N161:N162)</f>
        <v>0.39605967877362314</v>
      </c>
      <c r="O163" s="301">
        <f t="shared" si="256"/>
        <v>26.971000000000046</v>
      </c>
      <c r="P163" s="301"/>
      <c r="Q163" s="301">
        <f>SUM(Q161:Q162)</f>
        <v>19.508221666712913</v>
      </c>
      <c r="R163" s="301">
        <f t="shared" ref="R163" si="265">SUM(R161:R162)</f>
        <v>9.0165199672073726</v>
      </c>
      <c r="S163" s="301">
        <f t="shared" ref="S163" si="266">SUM(S161:S162)</f>
        <v>0.42725836607972595</v>
      </c>
      <c r="T163" s="301">
        <f t="shared" si="257"/>
        <v>28.952000000000012</v>
      </c>
      <c r="U163" s="301"/>
      <c r="V163" s="301">
        <f>SUM(V161:V162)</f>
        <v>19.931247857467511</v>
      </c>
      <c r="W163" s="301">
        <f t="shared" ref="W163" si="267">SUM(W161:W162)</f>
        <v>9.5896859104712231</v>
      </c>
      <c r="X163" s="301">
        <f t="shared" ref="X163" si="268">SUM(X161:X162)</f>
        <v>0.4510662320612811</v>
      </c>
      <c r="Y163" s="301">
        <f t="shared" si="258"/>
        <v>29.972000000000016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18.30068741754366</v>
      </c>
      <c r="C170" s="300">
        <v>27.847165401052361</v>
      </c>
      <c r="D170" s="300">
        <v>3.8292537970959866</v>
      </c>
      <c r="E170" s="300">
        <f>SUM(B170:D170)</f>
        <v>49.977106615692009</v>
      </c>
      <c r="F170" s="300"/>
      <c r="G170" s="300">
        <v>20.270242840084226</v>
      </c>
      <c r="H170" s="300">
        <v>30.996633990098783</v>
      </c>
      <c r="I170" s="300">
        <v>4.2214929635358294</v>
      </c>
      <c r="J170" s="300">
        <f>SUM(G170:I170)</f>
        <v>55.488369793718839</v>
      </c>
      <c r="K170" s="300"/>
      <c r="L170" s="300">
        <v>20.491485841492178</v>
      </c>
      <c r="M170" s="300">
        <v>31.841941001810195</v>
      </c>
      <c r="N170" s="300">
        <v>3.6650484580554408</v>
      </c>
      <c r="O170" s="300">
        <f>SUM(L170:N170)</f>
        <v>55.998475301357814</v>
      </c>
      <c r="P170" s="300"/>
      <c r="Q170" s="300">
        <v>20.616870729282194</v>
      </c>
      <c r="R170" s="300">
        <v>30.665465258745623</v>
      </c>
      <c r="S170" s="300">
        <v>3.6475920397381945</v>
      </c>
      <c r="T170" s="300">
        <f>SUM(Q170:S170)</f>
        <v>54.92992802776601</v>
      </c>
      <c r="U170" s="300"/>
      <c r="V170" s="300">
        <v>22.172756676829096</v>
      </c>
      <c r="W170" s="300">
        <v>30.147641724541153</v>
      </c>
      <c r="X170" s="300">
        <v>3.7542205404765703</v>
      </c>
      <c r="Y170" s="300">
        <f>SUM(V170:X170)</f>
        <v>56.074618941846822</v>
      </c>
    </row>
    <row r="171" spans="1:25" x14ac:dyDescent="0.2">
      <c r="A171" s="260" t="s">
        <v>364</v>
      </c>
      <c r="B171" s="300">
        <v>12.16067244575817</v>
      </c>
      <c r="C171" s="300">
        <v>5.1618139601779793</v>
      </c>
      <c r="D171" s="300">
        <v>2.5004069783718834</v>
      </c>
      <c r="E171" s="300">
        <f t="shared" ref="E171" si="269">SUM(B171:D171)</f>
        <v>19.822893384308035</v>
      </c>
      <c r="F171" s="300"/>
      <c r="G171" s="300">
        <v>11.525569678925338</v>
      </c>
      <c r="H171" s="300">
        <v>4.7583578990657847</v>
      </c>
      <c r="I171" s="300">
        <v>3.0887026282898997</v>
      </c>
      <c r="J171" s="300">
        <f t="shared" ref="J171:J172" si="270">SUM(G171:I171)</f>
        <v>19.372630206281023</v>
      </c>
      <c r="K171" s="300"/>
      <c r="L171" s="300">
        <v>11.506652864257962</v>
      </c>
      <c r="M171" s="300">
        <v>5.7137439087798176</v>
      </c>
      <c r="N171" s="300">
        <v>2.2771279256043586</v>
      </c>
      <c r="O171" s="300">
        <f t="shared" ref="O171:O172" si="271">SUM(L171:N171)</f>
        <v>19.497524698642138</v>
      </c>
      <c r="P171" s="300"/>
      <c r="Q171" s="300">
        <v>11.177402572926916</v>
      </c>
      <c r="R171" s="300">
        <v>5.6989810284788991</v>
      </c>
      <c r="S171" s="300">
        <v>2.2846883708282153</v>
      </c>
      <c r="T171" s="300">
        <f t="shared" ref="T171:T172" si="272">SUM(Q171:S171)</f>
        <v>19.161071972234026</v>
      </c>
      <c r="U171" s="300"/>
      <c r="V171" s="300">
        <v>11.197855512208319</v>
      </c>
      <c r="W171" s="300">
        <v>5.9842974144869832</v>
      </c>
      <c r="X171" s="300">
        <v>2.4202281314578644</v>
      </c>
      <c r="Y171" s="300">
        <f t="shared" ref="Y171:Y172" si="273">SUM(V171:X171)</f>
        <v>19.602381058153167</v>
      </c>
    </row>
    <row r="172" spans="1:25" x14ac:dyDescent="0.2">
      <c r="A172" s="264" t="s">
        <v>363</v>
      </c>
      <c r="B172" s="301">
        <f>SUM(B170:B171)</f>
        <v>30.46135986330183</v>
      </c>
      <c r="C172" s="301">
        <f t="shared" ref="C172" si="274">SUM(C170:C171)</f>
        <v>33.008979361230338</v>
      </c>
      <c r="D172" s="301">
        <f t="shared" ref="D172" si="275">SUM(D170:D171)</f>
        <v>6.32966077546787</v>
      </c>
      <c r="E172" s="301">
        <f>SUM(B172:D172)</f>
        <v>69.80000000000004</v>
      </c>
      <c r="F172" s="301"/>
      <c r="G172" s="301">
        <f>SUM(G170:G171)</f>
        <v>31.795812519009566</v>
      </c>
      <c r="H172" s="301">
        <f t="shared" ref="H172" si="276">SUM(H170:H171)</f>
        <v>35.754991889164565</v>
      </c>
      <c r="I172" s="301">
        <f t="shared" ref="I172" si="277">SUM(I170:I171)</f>
        <v>7.3101955918257291</v>
      </c>
      <c r="J172" s="301">
        <f t="shared" si="270"/>
        <v>74.860999999999862</v>
      </c>
      <c r="K172" s="301"/>
      <c r="L172" s="301">
        <f>SUM(L170:L171)</f>
        <v>31.99813870575014</v>
      </c>
      <c r="M172" s="301">
        <f t="shared" ref="M172" si="278">SUM(M170:M171)</f>
        <v>37.55568491059001</v>
      </c>
      <c r="N172" s="301">
        <f t="shared" ref="N172" si="279">SUM(N170:N171)</f>
        <v>5.9421763836597989</v>
      </c>
      <c r="O172" s="301">
        <f t="shared" si="271"/>
        <v>75.495999999999952</v>
      </c>
      <c r="P172" s="301"/>
      <c r="Q172" s="301">
        <f>SUM(Q170:Q171)</f>
        <v>31.79427330220911</v>
      </c>
      <c r="R172" s="301">
        <f t="shared" ref="R172" si="280">SUM(R170:R171)</f>
        <v>36.364446287224524</v>
      </c>
      <c r="S172" s="301">
        <f t="shared" ref="S172" si="281">SUM(S170:S171)</f>
        <v>5.9322804105664098</v>
      </c>
      <c r="T172" s="301">
        <f t="shared" si="272"/>
        <v>74.091000000000037</v>
      </c>
      <c r="U172" s="301"/>
      <c r="V172" s="301">
        <f>SUM(V170:V171)</f>
        <v>33.370612189037416</v>
      </c>
      <c r="W172" s="301">
        <f t="shared" ref="W172" si="282">SUM(W170:W171)</f>
        <v>36.131939139028134</v>
      </c>
      <c r="X172" s="301">
        <f t="shared" ref="X172" si="283">SUM(X170:X171)</f>
        <v>6.1744486719344351</v>
      </c>
      <c r="Y172" s="301">
        <f t="shared" si="273"/>
        <v>75.676999999999992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33.244500897380206</v>
      </c>
      <c r="C179" s="300">
        <v>37.57239591466314</v>
      </c>
      <c r="D179" s="300">
        <v>6.4017083822993097</v>
      </c>
      <c r="E179" s="300">
        <f>SUM(B179:D179)</f>
        <v>77.218605194342658</v>
      </c>
      <c r="F179" s="300"/>
      <c r="G179" s="300">
        <v>37.349203224786251</v>
      </c>
      <c r="H179" s="300">
        <v>41.661720163245278</v>
      </c>
      <c r="I179" s="300">
        <v>10.025119047201317</v>
      </c>
      <c r="J179" s="300">
        <f>SUM(G179:I179)</f>
        <v>89.036042435232844</v>
      </c>
      <c r="K179" s="300"/>
      <c r="L179" s="300">
        <v>35.446262588840284</v>
      </c>
      <c r="M179" s="300">
        <v>43.072284013376631</v>
      </c>
      <c r="N179" s="300">
        <v>8.0893505093730091</v>
      </c>
      <c r="O179" s="300">
        <f>SUM(L179:N179)</f>
        <v>86.607897111589921</v>
      </c>
      <c r="P179" s="300"/>
      <c r="Q179" s="300">
        <v>39.602392363195762</v>
      </c>
      <c r="R179" s="300">
        <v>45.231594952930408</v>
      </c>
      <c r="S179" s="300">
        <v>9.2406356274264425</v>
      </c>
      <c r="T179" s="300">
        <f>SUM(Q179:S179)</f>
        <v>94.074622943552612</v>
      </c>
      <c r="U179" s="300"/>
      <c r="V179" s="300">
        <v>46.507771446965478</v>
      </c>
      <c r="W179" s="300">
        <v>46.880172962940676</v>
      </c>
      <c r="X179" s="300">
        <v>11.101836246158394</v>
      </c>
      <c r="Y179" s="300">
        <f>SUM(V179:X179)</f>
        <v>104.48978065606455</v>
      </c>
    </row>
    <row r="180" spans="1:25" x14ac:dyDescent="0.2">
      <c r="A180" s="260" t="s">
        <v>364</v>
      </c>
      <c r="B180" s="300">
        <v>13.824160459581451</v>
      </c>
      <c r="C180" s="300">
        <v>5.7435398382983616</v>
      </c>
      <c r="D180" s="300">
        <v>2.7016945077775572</v>
      </c>
      <c r="E180" s="300">
        <f t="shared" ref="E180:E181" si="284">SUM(B180:D180)</f>
        <v>22.26939480565737</v>
      </c>
      <c r="F180" s="300"/>
      <c r="G180" s="300">
        <v>13.449381910625743</v>
      </c>
      <c r="H180" s="300">
        <v>4.5859371672912106</v>
      </c>
      <c r="I180" s="300">
        <v>2.9746384868501696</v>
      </c>
      <c r="J180" s="300">
        <f t="shared" ref="J180:J181" si="285">SUM(G180:I180)</f>
        <v>21.00995756476712</v>
      </c>
      <c r="K180" s="300"/>
      <c r="L180" s="300">
        <v>13.68855978929555</v>
      </c>
      <c r="M180" s="300">
        <v>4.3085274549327188</v>
      </c>
      <c r="N180" s="300">
        <v>1.3510156441817798</v>
      </c>
      <c r="O180" s="300">
        <f t="shared" ref="O180:O181" si="286">SUM(L180:N180)</f>
        <v>19.348102888410047</v>
      </c>
      <c r="P180" s="300"/>
      <c r="Q180" s="300">
        <v>14.978985298281165</v>
      </c>
      <c r="R180" s="300">
        <v>4.7351254469664932</v>
      </c>
      <c r="S180" s="300">
        <v>1.4232663111996711</v>
      </c>
      <c r="T180" s="300">
        <f t="shared" ref="T180:T181" si="287">SUM(Q180:S180)</f>
        <v>21.137377056447331</v>
      </c>
      <c r="U180" s="300"/>
      <c r="V180" s="300">
        <v>16.947925720028557</v>
      </c>
      <c r="W180" s="300">
        <v>5.3903144841028743</v>
      </c>
      <c r="X180" s="300">
        <v>1.4749791398040293</v>
      </c>
      <c r="Y180" s="300">
        <f t="shared" ref="Y180:Y181" si="288">SUM(V180:X180)</f>
        <v>23.813219343935462</v>
      </c>
    </row>
    <row r="181" spans="1:25" x14ac:dyDescent="0.2">
      <c r="A181" s="264" t="s">
        <v>363</v>
      </c>
      <c r="B181" s="301">
        <f>SUM(B179:B180)</f>
        <v>47.068661356961655</v>
      </c>
      <c r="C181" s="301">
        <f t="shared" ref="C181" si="289">SUM(C179:C180)</f>
        <v>43.315935752961501</v>
      </c>
      <c r="D181" s="301">
        <f t="shared" ref="D181" si="290">SUM(D179:D180)</f>
        <v>9.1034028900768664</v>
      </c>
      <c r="E181" s="301">
        <f t="shared" si="284"/>
        <v>99.488000000000028</v>
      </c>
      <c r="F181" s="301"/>
      <c r="G181" s="301">
        <f>SUM(G179:G180)</f>
        <v>50.798585135411997</v>
      </c>
      <c r="H181" s="301">
        <f t="shared" ref="H181" si="291">SUM(H179:H180)</f>
        <v>46.247657330536491</v>
      </c>
      <c r="I181" s="301">
        <f t="shared" ref="I181" si="292">SUM(I179:I180)</f>
        <v>12.999757534051486</v>
      </c>
      <c r="J181" s="301">
        <f t="shared" si="285"/>
        <v>110.04599999999998</v>
      </c>
      <c r="K181" s="301"/>
      <c r="L181" s="301">
        <f>SUM(L179:L180)</f>
        <v>49.134822378135837</v>
      </c>
      <c r="M181" s="301">
        <f t="shared" ref="M181" si="293">SUM(M179:M180)</f>
        <v>47.380811468309346</v>
      </c>
      <c r="N181" s="301">
        <f t="shared" ref="N181" si="294">SUM(N179:N180)</f>
        <v>9.4403661535547894</v>
      </c>
      <c r="O181" s="301">
        <f t="shared" si="286"/>
        <v>105.95599999999997</v>
      </c>
      <c r="P181" s="301"/>
      <c r="Q181" s="301">
        <f>SUM(Q179:Q180)</f>
        <v>54.581377661476928</v>
      </c>
      <c r="R181" s="301">
        <f t="shared" ref="R181" si="295">SUM(R179:R180)</f>
        <v>49.9667203998969</v>
      </c>
      <c r="S181" s="301">
        <f t="shared" ref="S181" si="296">SUM(S179:S180)</f>
        <v>10.663901938626113</v>
      </c>
      <c r="T181" s="301">
        <f t="shared" si="287"/>
        <v>115.21199999999993</v>
      </c>
      <c r="U181" s="301"/>
      <c r="V181" s="301">
        <f>SUM(V179:V180)</f>
        <v>63.455697166994035</v>
      </c>
      <c r="W181" s="301">
        <f t="shared" ref="W181" si="297">SUM(W179:W180)</f>
        <v>52.27048744704355</v>
      </c>
      <c r="X181" s="301">
        <f t="shared" ref="X181" si="298">SUM(X179:X180)</f>
        <v>12.576815385962423</v>
      </c>
      <c r="Y181" s="301">
        <f t="shared" si="288"/>
        <v>128.303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2.876812107873711</v>
      </c>
      <c r="C188" s="300">
        <v>5.6201024598655689</v>
      </c>
      <c r="D188" s="300">
        <v>1.8199957196842129</v>
      </c>
      <c r="E188" s="300">
        <f>SUM(B188:D188)</f>
        <v>10.316910287423493</v>
      </c>
      <c r="F188" s="300"/>
      <c r="G188" s="300">
        <v>4.9623251067428695</v>
      </c>
      <c r="H188" s="300">
        <v>5.2323817585143617</v>
      </c>
      <c r="I188" s="300">
        <v>1.4302899306353598</v>
      </c>
      <c r="J188" s="300">
        <f>SUM(G188:I188)</f>
        <v>11.62499679589259</v>
      </c>
      <c r="K188" s="300"/>
      <c r="L188" s="300">
        <v>3.8695559710255436</v>
      </c>
      <c r="M188" s="300">
        <v>5.8283788852253329</v>
      </c>
      <c r="N188" s="300">
        <v>5.0122492696866301</v>
      </c>
      <c r="O188" s="300">
        <f>SUM(L188:N188)</f>
        <v>14.710184125937506</v>
      </c>
      <c r="P188" s="300"/>
      <c r="Q188" s="300">
        <v>3.528911400735903</v>
      </c>
      <c r="R188" s="300">
        <v>5.6331963984343094</v>
      </c>
      <c r="S188" s="300">
        <v>4.3336537433564075</v>
      </c>
      <c r="T188" s="300">
        <f>SUM(Q188:S188)</f>
        <v>13.495761542526619</v>
      </c>
      <c r="U188" s="300"/>
      <c r="V188" s="300">
        <v>3.4188872457574293</v>
      </c>
      <c r="W188" s="300">
        <v>5.8147697933614335</v>
      </c>
      <c r="X188" s="300">
        <v>4.5611038734854432</v>
      </c>
      <c r="Y188" s="300">
        <f>SUM(V188:X188)</f>
        <v>13.794760912604307</v>
      </c>
    </row>
    <row r="189" spans="1:25" x14ac:dyDescent="0.2">
      <c r="A189" s="260" t="s">
        <v>364</v>
      </c>
      <c r="B189" s="300">
        <v>5.1749376011186659</v>
      </c>
      <c r="C189" s="300">
        <v>2.9986991880795997</v>
      </c>
      <c r="D189" s="300">
        <v>2.219452923378249</v>
      </c>
      <c r="E189" s="300">
        <f t="shared" ref="E189:E190" si="299">SUM(B189:D189)</f>
        <v>10.393089712576515</v>
      </c>
      <c r="F189" s="300"/>
      <c r="G189" s="300">
        <v>5.0275865221035776</v>
      </c>
      <c r="H189" s="300">
        <v>4.0090715467177516</v>
      </c>
      <c r="I189" s="300">
        <v>3.1153451352860606</v>
      </c>
      <c r="J189" s="300">
        <f t="shared" ref="J189:J190" si="300">SUM(G189:I189)</f>
        <v>12.152003204107389</v>
      </c>
      <c r="K189" s="300"/>
      <c r="L189" s="300">
        <v>6.0226954603345595</v>
      </c>
      <c r="M189" s="300">
        <v>4.2039482355701452</v>
      </c>
      <c r="N189" s="300">
        <v>3.7761721781577431</v>
      </c>
      <c r="O189" s="300">
        <f t="shared" ref="O189:O190" si="301">SUM(L189:N189)</f>
        <v>14.002815874062449</v>
      </c>
      <c r="P189" s="300"/>
      <c r="Q189" s="300">
        <v>5.8177779466931732</v>
      </c>
      <c r="R189" s="300">
        <v>4.1922426920600202</v>
      </c>
      <c r="S189" s="300">
        <v>3.418217818720156</v>
      </c>
      <c r="T189" s="300">
        <f t="shared" ref="T189:T190" si="302">SUM(Q189:S189)</f>
        <v>13.428238457473348</v>
      </c>
      <c r="U189" s="300"/>
      <c r="V189" s="300">
        <v>6.080085645945025</v>
      </c>
      <c r="W189" s="300">
        <v>4.5411428061693959</v>
      </c>
      <c r="X189" s="300">
        <v>3.5550106352812758</v>
      </c>
      <c r="Y189" s="300">
        <f t="shared" ref="Y189:Y190" si="303">SUM(V189:X189)</f>
        <v>14.176239087395697</v>
      </c>
    </row>
    <row r="190" spans="1:25" x14ac:dyDescent="0.2">
      <c r="A190" s="264" t="s">
        <v>363</v>
      </c>
      <c r="B190" s="301">
        <f>SUM(B188:B189)</f>
        <v>8.0517497089923769</v>
      </c>
      <c r="C190" s="301">
        <f t="shared" ref="C190" si="304">SUM(C188:C189)</f>
        <v>8.618801647945169</v>
      </c>
      <c r="D190" s="301">
        <f t="shared" ref="D190" si="305">SUM(D188:D189)</f>
        <v>4.0394486430624621</v>
      </c>
      <c r="E190" s="301">
        <f t="shared" si="299"/>
        <v>20.710000000000008</v>
      </c>
      <c r="F190" s="301"/>
      <c r="G190" s="301">
        <f>SUM(G188:G189)</f>
        <v>9.9899116288464462</v>
      </c>
      <c r="H190" s="301">
        <f t="shared" ref="H190" si="306">SUM(H188:H189)</f>
        <v>9.2414533052321133</v>
      </c>
      <c r="I190" s="301">
        <f t="shared" ref="I190" si="307">SUM(I188:I189)</f>
        <v>4.5456350659214202</v>
      </c>
      <c r="J190" s="301">
        <f t="shared" si="300"/>
        <v>23.77699999999998</v>
      </c>
      <c r="K190" s="301"/>
      <c r="L190" s="301">
        <f>SUM(L188:L189)</f>
        <v>9.8922514313601031</v>
      </c>
      <c r="M190" s="301">
        <f t="shared" ref="M190" si="308">SUM(M188:M189)</f>
        <v>10.032327120795479</v>
      </c>
      <c r="N190" s="301">
        <f t="shared" ref="N190" si="309">SUM(N188:N189)</f>
        <v>8.7884214478443727</v>
      </c>
      <c r="O190" s="301">
        <f t="shared" si="301"/>
        <v>28.712999999999951</v>
      </c>
      <c r="P190" s="301"/>
      <c r="Q190" s="301">
        <f>SUM(Q188:Q189)</f>
        <v>9.3466893474290771</v>
      </c>
      <c r="R190" s="301">
        <f t="shared" ref="R190" si="310">SUM(R188:R189)</f>
        <v>9.8254390904943296</v>
      </c>
      <c r="S190" s="301">
        <f t="shared" ref="S190" si="311">SUM(S188:S189)</f>
        <v>7.7518715620765635</v>
      </c>
      <c r="T190" s="301">
        <f t="shared" si="302"/>
        <v>26.923999999999968</v>
      </c>
      <c r="U190" s="301"/>
      <c r="V190" s="301">
        <f>SUM(V188:V189)</f>
        <v>9.4989728917024543</v>
      </c>
      <c r="W190" s="301">
        <f t="shared" ref="W190" si="312">SUM(W188:W189)</f>
        <v>10.355912599530829</v>
      </c>
      <c r="X190" s="301">
        <f t="shared" ref="X190" si="313">SUM(X188:X189)</f>
        <v>8.116114508766719</v>
      </c>
      <c r="Y190" s="301">
        <f t="shared" si="303"/>
        <v>27.971000000000004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4.3358015891511901</v>
      </c>
      <c r="C197" s="300">
        <v>5.1463520347204339</v>
      </c>
      <c r="D197" s="300">
        <v>5.3953604222222555</v>
      </c>
      <c r="E197" s="300">
        <f>SUM(B197:D197)</f>
        <v>14.87751404609388</v>
      </c>
      <c r="F197" s="300"/>
      <c r="G197" s="300">
        <v>5.3842880665321537</v>
      </c>
      <c r="H197" s="300">
        <v>4.3304782052252619</v>
      </c>
      <c r="I197" s="300">
        <v>5.3687377762253421</v>
      </c>
      <c r="J197" s="300">
        <f>SUM(G197:I197)</f>
        <v>15.083504047982757</v>
      </c>
      <c r="K197" s="300"/>
      <c r="L197" s="300">
        <v>4.6745586814371993</v>
      </c>
      <c r="M197" s="300">
        <v>4.7019227607920957</v>
      </c>
      <c r="N197" s="300">
        <v>10.255725243282484</v>
      </c>
      <c r="O197" s="300">
        <f>SUM(L197:N197)</f>
        <v>19.632206685511779</v>
      </c>
      <c r="P197" s="300"/>
      <c r="Q197" s="300">
        <v>4.5226125916644158</v>
      </c>
      <c r="R197" s="300">
        <v>4.6293066669670271</v>
      </c>
      <c r="S197" s="300">
        <v>10.274694735041155</v>
      </c>
      <c r="T197" s="300">
        <f>SUM(Q197:S197)</f>
        <v>19.426613993672596</v>
      </c>
      <c r="U197" s="300"/>
      <c r="V197" s="300">
        <v>4.3766440681232286</v>
      </c>
      <c r="W197" s="300">
        <v>4.5424469751088221</v>
      </c>
      <c r="X197" s="300">
        <v>10.252422753690185</v>
      </c>
      <c r="Y197" s="300">
        <f>SUM(V197:X197)</f>
        <v>19.171513796922234</v>
      </c>
    </row>
    <row r="198" spans="1:25" x14ac:dyDescent="0.2">
      <c r="A198" s="260" t="s">
        <v>364</v>
      </c>
      <c r="B198" s="300">
        <v>6.3857651496146985</v>
      </c>
      <c r="C198" s="300">
        <v>1.7470793001005498</v>
      </c>
      <c r="D198" s="300">
        <v>3.7056415041909219</v>
      </c>
      <c r="E198" s="300">
        <f t="shared" ref="E198:E199" si="314">SUM(B198:D198)</f>
        <v>11.83848595390617</v>
      </c>
      <c r="F198" s="300"/>
      <c r="G198" s="300">
        <v>5.1538105474540421</v>
      </c>
      <c r="H198" s="300">
        <v>1.5816866852671017</v>
      </c>
      <c r="I198" s="300">
        <v>2.4649987192961325</v>
      </c>
      <c r="J198" s="300">
        <f t="shared" ref="J198:J199" si="315">SUM(G198:I198)</f>
        <v>9.2004959520172775</v>
      </c>
      <c r="K198" s="300"/>
      <c r="L198" s="300">
        <v>4.1286591192262758</v>
      </c>
      <c r="M198" s="300">
        <v>1.0600125676129937</v>
      </c>
      <c r="N198" s="300">
        <v>2.0111216276489654</v>
      </c>
      <c r="O198" s="300">
        <f t="shared" ref="O198:O199" si="316">SUM(L198:N198)</f>
        <v>7.1997933144882342</v>
      </c>
      <c r="P198" s="300"/>
      <c r="Q198" s="300">
        <v>4.2583650889584712</v>
      </c>
      <c r="R198" s="300">
        <v>1.0550551437557585</v>
      </c>
      <c r="S198" s="300">
        <v>2.0719657736131731</v>
      </c>
      <c r="T198" s="300">
        <f t="shared" ref="T198:T199" si="317">SUM(Q198:S198)</f>
        <v>7.3853860063274031</v>
      </c>
      <c r="U198" s="300"/>
      <c r="V198" s="300">
        <v>4.5231033025974741</v>
      </c>
      <c r="W198" s="300">
        <v>1.0730211463961929</v>
      </c>
      <c r="X198" s="300">
        <v>2.1913617540840544</v>
      </c>
      <c r="Y198" s="300">
        <f t="shared" ref="Y198:Y199" si="318">SUM(V198:X198)</f>
        <v>7.7874862030777212</v>
      </c>
    </row>
    <row r="199" spans="1:25" x14ac:dyDescent="0.2">
      <c r="A199" s="264" t="s">
        <v>363</v>
      </c>
      <c r="B199" s="301">
        <f>SUM(B197:B198)</f>
        <v>10.721566738765889</v>
      </c>
      <c r="C199" s="301">
        <f t="shared" ref="C199" si="319">SUM(C197:C198)</f>
        <v>6.8934313348209839</v>
      </c>
      <c r="D199" s="301">
        <f t="shared" ref="D199" si="320">SUM(D197:D198)</f>
        <v>9.1010019264131774</v>
      </c>
      <c r="E199" s="301">
        <f t="shared" si="314"/>
        <v>26.716000000000051</v>
      </c>
      <c r="F199" s="301"/>
      <c r="G199" s="301">
        <f>SUM(G197:G198)</f>
        <v>10.538098613986197</v>
      </c>
      <c r="H199" s="301">
        <f t="shared" ref="H199" si="321">SUM(H197:H198)</f>
        <v>5.9121648904923632</v>
      </c>
      <c r="I199" s="301">
        <f t="shared" ref="I199" si="322">SUM(I197:I198)</f>
        <v>7.8337364955214746</v>
      </c>
      <c r="J199" s="301">
        <f t="shared" si="315"/>
        <v>24.284000000000034</v>
      </c>
      <c r="K199" s="301"/>
      <c r="L199" s="301">
        <f>SUM(L197:L198)</f>
        <v>8.8032178006634751</v>
      </c>
      <c r="M199" s="301">
        <f t="shared" ref="M199" si="323">SUM(M197:M198)</f>
        <v>5.7619353284050892</v>
      </c>
      <c r="N199" s="301">
        <f t="shared" ref="N199" si="324">SUM(N197:N198)</f>
        <v>12.266846870931449</v>
      </c>
      <c r="O199" s="301">
        <f t="shared" si="316"/>
        <v>26.832000000000015</v>
      </c>
      <c r="P199" s="301"/>
      <c r="Q199" s="301">
        <f>SUM(Q197:Q198)</f>
        <v>8.7809776806228861</v>
      </c>
      <c r="R199" s="301">
        <f t="shared" ref="R199" si="325">SUM(R197:R198)</f>
        <v>5.6843618107227858</v>
      </c>
      <c r="S199" s="301">
        <f t="shared" ref="S199" si="326">SUM(S197:S198)</f>
        <v>12.346660508654328</v>
      </c>
      <c r="T199" s="301">
        <f t="shared" si="317"/>
        <v>26.811999999999998</v>
      </c>
      <c r="U199" s="301"/>
      <c r="V199" s="301">
        <f>SUM(V197:V198)</f>
        <v>8.8997473707207035</v>
      </c>
      <c r="W199" s="301">
        <f t="shared" ref="W199" si="327">SUM(W197:W198)</f>
        <v>5.6154681215050148</v>
      </c>
      <c r="X199" s="301">
        <f t="shared" ref="X199" si="328">SUM(X197:X198)</f>
        <v>12.44378450777424</v>
      </c>
      <c r="Y199" s="301">
        <f t="shared" si="318"/>
        <v>26.958999999999957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Essex Southend-on-Sea and Thurrock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0.87432408040100107</v>
      </c>
      <c r="N7">
        <f>'Ind T4'!C122</f>
        <v>0.58881475638519198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1.2677057124176105</v>
      </c>
      <c r="N9">
        <f>'Ind T4'!C120</f>
        <v>1.2839780481683327</v>
      </c>
    </row>
    <row r="10" spans="1:16" x14ac:dyDescent="0.2">
      <c r="L10" s="13" t="str">
        <f>'Ind T4'!A80</f>
        <v>Education</v>
      </c>
      <c r="M10">
        <f>'Ind T4'!B119</f>
        <v>1.5812853613416555</v>
      </c>
      <c r="N10">
        <f>'Ind T4'!C119</f>
        <v>1.5965331969614027E-2</v>
      </c>
    </row>
    <row r="11" spans="1:16" x14ac:dyDescent="0.2">
      <c r="L11" s="13" t="str">
        <f>'Ind T4'!A79</f>
        <v>Public admin. and defence</v>
      </c>
      <c r="M11">
        <f>'Ind T4'!B118</f>
        <v>-0.89075015371892219</v>
      </c>
      <c r="N11">
        <f>'Ind T4'!C118</f>
        <v>0.70582191561325835</v>
      </c>
    </row>
    <row r="12" spans="1:16" x14ac:dyDescent="0.2">
      <c r="L12" s="1" t="str">
        <f>CONCATENATE("[",'Ind T4'!A78,"]")</f>
        <v>[Non-marketed services]</v>
      </c>
      <c r="M12">
        <f>'Ind T4'!B117</f>
        <v>1.083154657740204</v>
      </c>
      <c r="N12">
        <f>'Ind T4'!C117</f>
        <v>0.77328316073945746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8.6688917489952111E-2</v>
      </c>
      <c r="N14" s="13">
        <f>'Ind T4'!C115</f>
        <v>3.1484877362020214E-2</v>
      </c>
    </row>
    <row r="15" spans="1:16" x14ac:dyDescent="0.2">
      <c r="L15" s="13" t="str">
        <f>'Ind T4'!A75</f>
        <v>Arts and entertainment</v>
      </c>
      <c r="M15" s="13">
        <f>'Ind T4'!B114</f>
        <v>6.7529031243248161</v>
      </c>
      <c r="N15" s="13">
        <f>'Ind T4'!C114</f>
        <v>-0.17439257722180468</v>
      </c>
    </row>
    <row r="16" spans="1:16" x14ac:dyDescent="0.2">
      <c r="L16" s="13" t="str">
        <f>'Ind T4'!A74</f>
        <v>Support services</v>
      </c>
      <c r="M16" s="13">
        <f>'Ind T4'!B113</f>
        <v>-1.1818133151313193</v>
      </c>
      <c r="N16" s="13">
        <f>'Ind T4'!C113</f>
        <v>0.75305782845906943</v>
      </c>
    </row>
    <row r="17" spans="12:14" x14ac:dyDescent="0.2">
      <c r="L17" s="13" t="str">
        <f>'Ind T4'!A73</f>
        <v>Professional services</v>
      </c>
      <c r="M17" s="13">
        <f>'Ind T4'!B112</f>
        <v>2.7025113111817989</v>
      </c>
      <c r="N17" s="13">
        <f>'Ind T4'!C112</f>
        <v>0.84651833588695879</v>
      </c>
    </row>
    <row r="18" spans="12:14" x14ac:dyDescent="0.2">
      <c r="L18" s="13" t="str">
        <f>'Ind T4'!A72</f>
        <v>Real estate</v>
      </c>
      <c r="M18" s="13">
        <f>'Ind T4'!B111</f>
        <v>3.3700173944587242</v>
      </c>
      <c r="N18" s="13">
        <f>'Ind T4'!C111</f>
        <v>1.1330702504645407</v>
      </c>
    </row>
    <row r="19" spans="12:14" x14ac:dyDescent="0.2">
      <c r="L19" t="str">
        <f>'Ind T4'!A71</f>
        <v>Finance and insurance</v>
      </c>
      <c r="M19">
        <f>'Ind T4'!B110</f>
        <v>-7.9119489000190057E-3</v>
      </c>
      <c r="N19">
        <f>'Ind T4'!C110</f>
        <v>-1.0985353811520771</v>
      </c>
    </row>
    <row r="20" spans="12:14" x14ac:dyDescent="0.2">
      <c r="L20" t="str">
        <f>'Ind T4'!A70</f>
        <v>Information technology</v>
      </c>
      <c r="M20">
        <f>'Ind T4'!B109</f>
        <v>-1.0902990710785931</v>
      </c>
      <c r="N20">
        <f>'Ind T4'!C109</f>
        <v>0.63481493939643308</v>
      </c>
    </row>
    <row r="21" spans="12:14" x14ac:dyDescent="0.2">
      <c r="L21" t="str">
        <f>'Ind T4'!A69</f>
        <v>Media</v>
      </c>
      <c r="M21">
        <f>'Ind T4'!B108</f>
        <v>-7.8207278000550939</v>
      </c>
      <c r="N21">
        <f>'Ind T4'!C108</f>
        <v>-0.22737796627554374</v>
      </c>
    </row>
    <row r="22" spans="12:14" x14ac:dyDescent="0.2">
      <c r="L22" s="1" t="str">
        <f>CONCATENATE("[",'Ind T4'!A68,"]")</f>
        <v>[Business and other services]</v>
      </c>
      <c r="M22">
        <f>'Ind T4'!B107</f>
        <v>0.8905313279166327</v>
      </c>
      <c r="N22">
        <f>'Ind T4'!C107</f>
        <v>0.45178394024891766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1.1110821984416708</v>
      </c>
      <c r="N24">
        <f>'Ind T4'!C105</f>
        <v>0.87773554529364528</v>
      </c>
    </row>
    <row r="25" spans="12:14" x14ac:dyDescent="0.2">
      <c r="L25" s="13" t="str">
        <f>'Ind T4'!A65</f>
        <v>Transport and storage</v>
      </c>
      <c r="M25">
        <f>'Ind T4'!B104</f>
        <v>3.6396309395033244</v>
      </c>
      <c r="N25">
        <f>'Ind T4'!C104</f>
        <v>0.75035792340922836</v>
      </c>
    </row>
    <row r="26" spans="12:14" x14ac:dyDescent="0.2">
      <c r="L26" s="13" t="str">
        <f>'Ind T4'!A64</f>
        <v>Wholesale and retail trade</v>
      </c>
      <c r="M26">
        <f>'Ind T4'!B103</f>
        <v>-1.1878195688798221</v>
      </c>
      <c r="N26">
        <f>'Ind T4'!C103</f>
        <v>0.24282453066926113</v>
      </c>
    </row>
    <row r="27" spans="12:14" x14ac:dyDescent="0.2">
      <c r="L27" s="1" t="str">
        <f>CONCATENATE("[",'Ind T4'!A63,"]")</f>
        <v>[Trade, accomod. and transport]</v>
      </c>
      <c r="M27">
        <f>'Ind T4'!B102</f>
        <v>0.2721321975923674</v>
      </c>
      <c r="N27">
        <f>'Ind T4'!C102</f>
        <v>0.50397679984015564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4.1386800986953354</v>
      </c>
      <c r="N29">
        <f>'Ind T4'!C100</f>
        <v>1.5920073748604491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-0.30882042435259605</v>
      </c>
      <c r="N31">
        <f>'Ind T4'!C98</f>
        <v>-1.4671330534190341</v>
      </c>
    </row>
    <row r="32" spans="12:14" x14ac:dyDescent="0.2">
      <c r="L32" s="13" t="str">
        <f>'Ind T4'!A58</f>
        <v>Engineering</v>
      </c>
      <c r="M32">
        <f>'Ind T4'!B97</f>
        <v>-1.6792788976250694</v>
      </c>
      <c r="N32">
        <f>'Ind T4'!C97</f>
        <v>-1.2659450783265913</v>
      </c>
    </row>
    <row r="33" spans="12:14" x14ac:dyDescent="0.2">
      <c r="L33" s="13" t="str">
        <f>'Ind T4'!A57</f>
        <v>Food drink and tobacco</v>
      </c>
      <c r="M33">
        <f>'Ind T4'!B96</f>
        <v>-2.5443586182203548</v>
      </c>
      <c r="N33">
        <f>'Ind T4'!C96</f>
        <v>0.99854981072380333</v>
      </c>
    </row>
    <row r="34" spans="12:14" x14ac:dyDescent="0.2">
      <c r="L34" s="1" t="str">
        <f>CONCATENATE("[",'Ind T4'!A56,"]")</f>
        <v>[Manufacturing]</v>
      </c>
      <c r="M34">
        <f>'Ind T4'!B95</f>
        <v>-0.75727798409566116</v>
      </c>
      <c r="N34">
        <f>'Ind T4'!C95</f>
        <v>-1.2099102133905415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-2.7567926648894958</v>
      </c>
      <c r="N36">
        <f>'Ind T4'!C93</f>
        <v>0.93708677017969588</v>
      </c>
    </row>
    <row r="37" spans="12:14" x14ac:dyDescent="0.2">
      <c r="L37" s="13" t="str">
        <f>'Ind T4'!A53</f>
        <v>Electricity and gas</v>
      </c>
      <c r="M37">
        <f>'Ind T4'!B92</f>
        <v>-2.1932448154279749</v>
      </c>
      <c r="N37">
        <f>'Ind T4'!C92</f>
        <v>-0.72314107921900295</v>
      </c>
    </row>
    <row r="38" spans="12:14" x14ac:dyDescent="0.2">
      <c r="L38" s="13" t="str">
        <f>'Ind T4'!A52</f>
        <v>Mining and quarrying</v>
      </c>
      <c r="M38">
        <f>'Ind T4'!B91</f>
        <v>-0.54512663719679111</v>
      </c>
      <c r="N38">
        <f>'Ind T4'!C91</f>
        <v>-5.4236543258699417</v>
      </c>
    </row>
    <row r="39" spans="12:14" x14ac:dyDescent="0.2">
      <c r="L39" s="45" t="str">
        <f>'Ind T4'!A51</f>
        <v>Agriculture</v>
      </c>
      <c r="M39">
        <f>'Ind T4'!B90</f>
        <v>-6.7584052250254878</v>
      </c>
      <c r="N39">
        <f>'Ind T4'!C90</f>
        <v>0.15843004117086501</v>
      </c>
    </row>
    <row r="40" spans="12:14" x14ac:dyDescent="0.2">
      <c r="L40" s="1" t="str">
        <f>CONCATENATE("[",'Ind T4'!A50,"]")</f>
        <v>[Primary sector and utilities]</v>
      </c>
      <c r="M40">
        <f>'Ind T4'!B89</f>
        <v>-4.5572700587635744</v>
      </c>
      <c r="N40">
        <f>'Ind T4'!C89</f>
        <v>0.37469058710279946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Essex Southend-on-Sea and Thurrock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16.43</v>
      </c>
      <c r="N5" s="11">
        <f t="shared" ref="N5:AL5" si="1">SUM(N6:N9)</f>
        <v>15.174999999999994</v>
      </c>
      <c r="O5" s="11">
        <f t="shared" si="1"/>
        <v>18.085999999999977</v>
      </c>
      <c r="P5" s="11">
        <f t="shared" si="1"/>
        <v>15.706</v>
      </c>
      <c r="Q5" s="11">
        <f t="shared" si="1"/>
        <v>15.543999999999993</v>
      </c>
      <c r="R5" s="11">
        <f t="shared" si="1"/>
        <v>17.681000000000026</v>
      </c>
      <c r="S5" s="11">
        <f t="shared" si="1"/>
        <v>16.788999999999994</v>
      </c>
      <c r="T5" s="11">
        <f t="shared" si="1"/>
        <v>13.305000000000012</v>
      </c>
      <c r="U5" s="11">
        <f t="shared" si="1"/>
        <v>17.805999999999994</v>
      </c>
      <c r="V5" s="11">
        <f t="shared" si="1"/>
        <v>19.463999999999984</v>
      </c>
      <c r="W5" s="11">
        <f t="shared" si="1"/>
        <v>14.003000000000004</v>
      </c>
      <c r="X5" s="11">
        <f t="shared" si="1"/>
        <v>13.912000000000003</v>
      </c>
      <c r="Y5" s="11">
        <f t="shared" si="1"/>
        <v>13.929999999999996</v>
      </c>
      <c r="Z5" s="11">
        <f t="shared" si="1"/>
        <v>14.071000000000002</v>
      </c>
      <c r="AA5" s="11">
        <f t="shared" si="1"/>
        <v>14.376999999999983</v>
      </c>
      <c r="AB5" s="11">
        <f t="shared" si="1"/>
        <v>14.482999999999995</v>
      </c>
      <c r="AC5" s="11">
        <f t="shared" si="1"/>
        <v>14.562999999999997</v>
      </c>
      <c r="AD5" s="11">
        <f t="shared" si="1"/>
        <v>14.615000000000002</v>
      </c>
      <c r="AE5" s="11">
        <f t="shared" si="1"/>
        <v>14.652000000000021</v>
      </c>
      <c r="AF5" s="11">
        <f t="shared" si="1"/>
        <v>14.680999999999997</v>
      </c>
      <c r="AG5" s="11">
        <f t="shared" si="1"/>
        <v>14.70700000000001</v>
      </c>
      <c r="AH5" s="11">
        <f t="shared" si="1"/>
        <v>14.729999999999977</v>
      </c>
      <c r="AI5" s="11">
        <f t="shared" si="1"/>
        <v>14.750999999999998</v>
      </c>
      <c r="AJ5" s="11">
        <f t="shared" si="1"/>
        <v>14.770000000000003</v>
      </c>
      <c r="AK5" s="11">
        <f t="shared" si="1"/>
        <v>14.789999999999973</v>
      </c>
      <c r="AL5" s="11">
        <f t="shared" si="1"/>
        <v>14.810999999999977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9.7959999999999958</v>
      </c>
      <c r="N6" s="11">
        <v>7.9699999999999944</v>
      </c>
      <c r="O6" s="11">
        <v>10.288999999999977</v>
      </c>
      <c r="P6" s="11">
        <v>7.549999999999998</v>
      </c>
      <c r="Q6" s="11">
        <v>9.4419999999999948</v>
      </c>
      <c r="R6" s="11">
        <v>8.7390000000000185</v>
      </c>
      <c r="S6" s="11">
        <v>9.276999999999985</v>
      </c>
      <c r="T6" s="11">
        <v>6.3319999999999963</v>
      </c>
      <c r="U6" s="11">
        <v>7.9599999999999866</v>
      </c>
      <c r="V6" s="11">
        <v>10.437999999999953</v>
      </c>
      <c r="W6" s="11">
        <v>6.1589999999999971</v>
      </c>
      <c r="X6" s="11">
        <v>6.2350000000000012</v>
      </c>
      <c r="Y6" s="11">
        <v>6.320999999999998</v>
      </c>
      <c r="Z6" s="11">
        <v>6.3900000000000112</v>
      </c>
      <c r="AA6" s="11">
        <v>6.4579999999999878</v>
      </c>
      <c r="AB6" s="11">
        <v>6.4379999999999908</v>
      </c>
      <c r="AC6" s="11">
        <v>6.4249999999999874</v>
      </c>
      <c r="AD6" s="11">
        <v>6.4109999999999969</v>
      </c>
      <c r="AE6" s="11">
        <v>6.3969999999999967</v>
      </c>
      <c r="AF6" s="11">
        <v>6.3819999999999908</v>
      </c>
      <c r="AG6" s="11">
        <v>6.3699999999999957</v>
      </c>
      <c r="AH6" s="11">
        <v>6.3569999999999931</v>
      </c>
      <c r="AI6" s="11">
        <v>6.3449999999999962</v>
      </c>
      <c r="AJ6" s="11">
        <v>6.3320000000000007</v>
      </c>
      <c r="AK6" s="172">
        <v>6.3189999999999769</v>
      </c>
      <c r="AL6" s="11">
        <v>6.3069999999999817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0.37400000000000055</v>
      </c>
      <c r="N7" s="11">
        <v>0.33700000000000008</v>
      </c>
      <c r="O7" s="11">
        <v>0.20899999999999866</v>
      </c>
      <c r="P7" s="11">
        <v>0.22500000000000009</v>
      </c>
      <c r="Q7" s="11">
        <v>0.23200000000000032</v>
      </c>
      <c r="R7" s="11">
        <v>0.4080000000000002</v>
      </c>
      <c r="S7" s="11">
        <v>0.20299999999999985</v>
      </c>
      <c r="T7" s="11">
        <v>0.46199999999999897</v>
      </c>
      <c r="U7" s="11">
        <v>0.43600000000000044</v>
      </c>
      <c r="V7" s="11">
        <v>0.25800000000000062</v>
      </c>
      <c r="W7" s="11">
        <v>0.39700000000000135</v>
      </c>
      <c r="X7" s="11">
        <v>0.36700000000000038</v>
      </c>
      <c r="Y7" s="11">
        <v>0.35399999999999987</v>
      </c>
      <c r="Z7" s="11">
        <v>0.32999999999999985</v>
      </c>
      <c r="AA7" s="11">
        <v>0.30599999999999977</v>
      </c>
      <c r="AB7" s="11">
        <v>0.28600000000000048</v>
      </c>
      <c r="AC7" s="11">
        <v>0.27100000000000052</v>
      </c>
      <c r="AD7" s="11">
        <v>0.25500000000000017</v>
      </c>
      <c r="AE7" s="11">
        <v>0.24200000000000021</v>
      </c>
      <c r="AF7" s="11">
        <v>0.22999999999999954</v>
      </c>
      <c r="AG7" s="11">
        <v>0.21900000000000053</v>
      </c>
      <c r="AH7" s="11">
        <v>0.20799999999999955</v>
      </c>
      <c r="AI7" s="11">
        <v>0.1969999999999999</v>
      </c>
      <c r="AJ7" s="11">
        <v>0.18800000000000011</v>
      </c>
      <c r="AK7" s="172">
        <v>0.17999999999999972</v>
      </c>
      <c r="AL7" s="11">
        <v>0.17199999999999996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0.99500000000000288</v>
      </c>
      <c r="N8" s="11">
        <v>1.1879999999999991</v>
      </c>
      <c r="O8" s="11">
        <v>1.0159999999999991</v>
      </c>
      <c r="P8" s="11">
        <v>1.1639999999999988</v>
      </c>
      <c r="Q8" s="11">
        <v>1.0539999999999994</v>
      </c>
      <c r="R8" s="11">
        <v>1.0289999999999973</v>
      </c>
      <c r="S8" s="11">
        <v>0.8410000000000013</v>
      </c>
      <c r="T8" s="11">
        <v>1.1819999999999993</v>
      </c>
      <c r="U8" s="11">
        <v>0.90199999999999814</v>
      </c>
      <c r="V8" s="11">
        <v>1.0980000000000005</v>
      </c>
      <c r="W8" s="11">
        <v>0.92099999999999849</v>
      </c>
      <c r="X8" s="11">
        <v>0.89700000000000013</v>
      </c>
      <c r="Y8" s="11">
        <v>0.87499999999999944</v>
      </c>
      <c r="Z8" s="11">
        <v>0.86799999999999855</v>
      </c>
      <c r="AA8" s="11">
        <v>0.86399999999999866</v>
      </c>
      <c r="AB8" s="11">
        <v>0.85999999999999899</v>
      </c>
      <c r="AC8" s="11">
        <v>0.85599999999999909</v>
      </c>
      <c r="AD8" s="11">
        <v>0.85299999999999976</v>
      </c>
      <c r="AE8" s="11">
        <v>0.84900000000000009</v>
      </c>
      <c r="AF8" s="11">
        <v>0.84600000000000031</v>
      </c>
      <c r="AG8" s="11">
        <v>0.84200000000000041</v>
      </c>
      <c r="AH8" s="11">
        <v>0.83899999999999919</v>
      </c>
      <c r="AI8" s="11">
        <v>0.83599999999999774</v>
      </c>
      <c r="AJ8" s="11">
        <v>0.83200000000000129</v>
      </c>
      <c r="AK8" s="172">
        <v>0.82899999999999863</v>
      </c>
      <c r="AL8" s="11">
        <v>0.82599999999999818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5.2649999999999988</v>
      </c>
      <c r="N9" s="11">
        <v>5.6799999999999988</v>
      </c>
      <c r="O9" s="11">
        <v>6.5720000000000036</v>
      </c>
      <c r="P9" s="11">
        <v>6.7670000000000021</v>
      </c>
      <c r="Q9" s="11">
        <v>4.8159999999999989</v>
      </c>
      <c r="R9" s="11">
        <v>7.5050000000000088</v>
      </c>
      <c r="S9" s="11">
        <v>6.4680000000000089</v>
      </c>
      <c r="T9" s="11">
        <v>5.3290000000000175</v>
      </c>
      <c r="U9" s="11">
        <v>8.5080000000000098</v>
      </c>
      <c r="V9" s="11">
        <v>7.6700000000000292</v>
      </c>
      <c r="W9" s="11">
        <v>6.5260000000000078</v>
      </c>
      <c r="X9" s="11">
        <v>6.4130000000000011</v>
      </c>
      <c r="Y9" s="11">
        <v>6.38</v>
      </c>
      <c r="Z9" s="11">
        <v>6.4829999999999917</v>
      </c>
      <c r="AA9" s="11">
        <v>6.7489999999999961</v>
      </c>
      <c r="AB9" s="11">
        <v>6.8990000000000045</v>
      </c>
      <c r="AC9" s="11">
        <v>7.0110000000000099</v>
      </c>
      <c r="AD9" s="11">
        <v>7.0960000000000045</v>
      </c>
      <c r="AE9" s="11">
        <v>7.1640000000000237</v>
      </c>
      <c r="AF9" s="11">
        <v>7.2230000000000061</v>
      </c>
      <c r="AG9" s="11">
        <v>7.2760000000000131</v>
      </c>
      <c r="AH9" s="11">
        <v>7.3259999999999854</v>
      </c>
      <c r="AI9" s="11">
        <v>7.3730000000000029</v>
      </c>
      <c r="AJ9" s="11">
        <v>7.418000000000001</v>
      </c>
      <c r="AK9" s="172">
        <v>7.4619999999999971</v>
      </c>
      <c r="AL9" s="11">
        <v>7.5059999999999976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57.77699999999993</v>
      </c>
      <c r="N11" s="11">
        <f t="shared" si="2"/>
        <v>60.457000000000136</v>
      </c>
      <c r="O11" s="11">
        <f t="shared" si="2"/>
        <v>62.628999999999991</v>
      </c>
      <c r="P11" s="11">
        <f t="shared" si="2"/>
        <v>57.760000000000133</v>
      </c>
      <c r="Q11" s="11">
        <f t="shared" si="2"/>
        <v>54.511000000000038</v>
      </c>
      <c r="R11" s="11">
        <f t="shared" ref="R11" si="3">SUM(R12:R14)</f>
        <v>52.741999999999834</v>
      </c>
      <c r="S11" s="11">
        <f t="shared" ref="S11" si="4">SUM(S12:S14)</f>
        <v>56.748999999999981</v>
      </c>
      <c r="T11" s="11">
        <f t="shared" ref="T11" si="5">SUM(T12:T14)</f>
        <v>55.06</v>
      </c>
      <c r="U11" s="11">
        <f t="shared" ref="U11" si="6">SUM(U12:U14)</f>
        <v>54.23700000000008</v>
      </c>
      <c r="V11" s="11">
        <f t="shared" ref="V11" si="7">SUM(V12:V14)</f>
        <v>52.202000000000119</v>
      </c>
      <c r="W11" s="11">
        <f t="shared" ref="W11" si="8">SUM(W12:W14)</f>
        <v>50.774999999999977</v>
      </c>
      <c r="X11" s="11">
        <f t="shared" ref="X11" si="9">SUM(X12:X14)</f>
        <v>50.479000000000127</v>
      </c>
      <c r="Y11" s="11">
        <f t="shared" ref="Y11" si="10">SUM(Y12:Y14)</f>
        <v>49.623000000000076</v>
      </c>
      <c r="Z11" s="11">
        <f t="shared" ref="Z11" si="11">SUM(Z12:Z14)</f>
        <v>48.729000000000056</v>
      </c>
      <c r="AA11" s="11">
        <f t="shared" ref="AA11" si="12">SUM(AA12:AA14)</f>
        <v>48.127000000000017</v>
      </c>
      <c r="AB11" s="11">
        <f t="shared" ref="AB11" si="13">SUM(AB12:AB14)</f>
        <v>47.522000000000091</v>
      </c>
      <c r="AC11" s="11">
        <f t="shared" ref="AC11" si="14">SUM(AC12:AC14)</f>
        <v>46.923999999999936</v>
      </c>
      <c r="AD11" s="11">
        <f>SUM(AD12:AD14)</f>
        <v>46.330999999999904</v>
      </c>
      <c r="AE11" s="11">
        <f t="shared" ref="AE11" si="15">SUM(AE12:AE14)</f>
        <v>45.760999999999981</v>
      </c>
      <c r="AF11" s="11">
        <f t="shared" ref="AF11" si="16">SUM(AF12:AF14)</f>
        <v>45.213000000000079</v>
      </c>
      <c r="AG11" s="11">
        <f t="shared" ref="AG11:AL11" si="17">SUM(AG12:AG14)</f>
        <v>44.709000000000032</v>
      </c>
      <c r="AH11" s="11">
        <f t="shared" si="17"/>
        <v>44.202000000000069</v>
      </c>
      <c r="AI11" s="11">
        <f t="shared" si="17"/>
        <v>43.70600000000006</v>
      </c>
      <c r="AJ11" s="11">
        <f t="shared" si="17"/>
        <v>43.223000000000006</v>
      </c>
      <c r="AK11" s="11">
        <f t="shared" si="17"/>
        <v>42.751999999999995</v>
      </c>
      <c r="AL11" s="11">
        <f t="shared" si="17"/>
        <v>42.301000000000037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4.3039999999999949</v>
      </c>
      <c r="N12" s="11">
        <v>4.4439999999999982</v>
      </c>
      <c r="O12" s="11">
        <v>4.3130000000000077</v>
      </c>
      <c r="P12" s="11">
        <v>4.2950000000000017</v>
      </c>
      <c r="Q12" s="11">
        <v>5.6330000000000036</v>
      </c>
      <c r="R12" s="11">
        <v>4.3670000000000107</v>
      </c>
      <c r="S12" s="11">
        <v>4.8330000000000046</v>
      </c>
      <c r="T12" s="11">
        <v>5.279999999999994</v>
      </c>
      <c r="U12" s="11">
        <v>5.1419999999999897</v>
      </c>
      <c r="V12" s="11">
        <v>3.9950000000000054</v>
      </c>
      <c r="W12" s="11">
        <v>3.8390000000000137</v>
      </c>
      <c r="X12" s="11">
        <v>3.9239999999999879</v>
      </c>
      <c r="Y12" s="11">
        <v>4.025000000000003</v>
      </c>
      <c r="Z12" s="11">
        <v>4.0770000000000062</v>
      </c>
      <c r="AA12" s="11">
        <v>4.1230000000000064</v>
      </c>
      <c r="AB12" s="11">
        <v>4.1629999999999994</v>
      </c>
      <c r="AC12" s="11">
        <v>4.1919999999999868</v>
      </c>
      <c r="AD12" s="11">
        <v>4.2200000000000069</v>
      </c>
      <c r="AE12" s="11">
        <v>4.2490000000000014</v>
      </c>
      <c r="AF12" s="11">
        <v>4.2769999999999948</v>
      </c>
      <c r="AG12" s="11">
        <v>4.3089999999999913</v>
      </c>
      <c r="AH12" s="11">
        <v>4.3410000000000064</v>
      </c>
      <c r="AI12" s="11">
        <v>4.3719999999999928</v>
      </c>
      <c r="AJ12" s="11">
        <v>4.4009999999999971</v>
      </c>
      <c r="AK12" s="172">
        <v>4.4289999999999914</v>
      </c>
      <c r="AL12" s="11">
        <v>4.456000000000004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13.831999999999963</v>
      </c>
      <c r="N13" s="11">
        <v>12.759000000000043</v>
      </c>
      <c r="O13" s="11">
        <v>12.266999999999982</v>
      </c>
      <c r="P13" s="11">
        <v>11.578000000000058</v>
      </c>
      <c r="Q13" s="11">
        <v>10.905999999999974</v>
      </c>
      <c r="R13" s="11">
        <v>10.579999999999973</v>
      </c>
      <c r="S13" s="11">
        <v>11.447999999999984</v>
      </c>
      <c r="T13" s="11">
        <v>10.334999999999971</v>
      </c>
      <c r="U13" s="11">
        <v>10.455999999999991</v>
      </c>
      <c r="V13" s="11">
        <v>10.257000000000039</v>
      </c>
      <c r="W13" s="11">
        <v>9.7210000000000125</v>
      </c>
      <c r="X13" s="11">
        <v>9.9830000000000432</v>
      </c>
      <c r="Y13" s="11">
        <v>9.8769999999999989</v>
      </c>
      <c r="Z13" s="11">
        <v>9.8569999999999744</v>
      </c>
      <c r="AA13" s="11">
        <v>9.7879999999999825</v>
      </c>
      <c r="AB13" s="11">
        <v>9.6910000000000025</v>
      </c>
      <c r="AC13" s="11">
        <v>9.5169999999999941</v>
      </c>
      <c r="AD13" s="11">
        <v>9.3429999999999715</v>
      </c>
      <c r="AE13" s="11">
        <v>9.1689999999999667</v>
      </c>
      <c r="AF13" s="11">
        <v>8.9979999999999762</v>
      </c>
      <c r="AG13" s="11">
        <v>8.8390000000000057</v>
      </c>
      <c r="AH13" s="11">
        <v>8.6770000000000067</v>
      </c>
      <c r="AI13" s="11">
        <v>8.5140000000000065</v>
      </c>
      <c r="AJ13" s="11">
        <v>8.3520000000000216</v>
      </c>
      <c r="AK13" s="172">
        <v>8.19</v>
      </c>
      <c r="AL13" s="11">
        <v>8.0300000000000082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39.64099999999997</v>
      </c>
      <c r="N14" s="11">
        <v>43.25400000000009</v>
      </c>
      <c r="O14" s="11">
        <v>46.048999999999999</v>
      </c>
      <c r="P14" s="11">
        <v>41.887000000000072</v>
      </c>
      <c r="Q14" s="11">
        <v>37.972000000000058</v>
      </c>
      <c r="R14" s="11">
        <v>37.794999999999845</v>
      </c>
      <c r="S14" s="11">
        <v>40.467999999999989</v>
      </c>
      <c r="T14" s="11">
        <v>39.445000000000036</v>
      </c>
      <c r="U14" s="11">
        <v>38.639000000000095</v>
      </c>
      <c r="V14" s="11">
        <v>37.950000000000074</v>
      </c>
      <c r="W14" s="11">
        <v>37.214999999999954</v>
      </c>
      <c r="X14" s="11">
        <v>36.572000000000095</v>
      </c>
      <c r="Y14" s="11">
        <v>35.721000000000075</v>
      </c>
      <c r="Z14" s="11">
        <v>34.795000000000073</v>
      </c>
      <c r="AA14" s="11">
        <v>34.21600000000003</v>
      </c>
      <c r="AB14" s="11">
        <v>33.668000000000092</v>
      </c>
      <c r="AC14" s="11">
        <v>33.214999999999954</v>
      </c>
      <c r="AD14" s="11">
        <v>32.76799999999993</v>
      </c>
      <c r="AE14" s="11">
        <v>32.343000000000011</v>
      </c>
      <c r="AF14" s="11">
        <v>31.938000000000109</v>
      </c>
      <c r="AG14" s="11">
        <v>31.561000000000032</v>
      </c>
      <c r="AH14" s="11">
        <v>31.184000000000058</v>
      </c>
      <c r="AI14" s="11">
        <v>30.820000000000061</v>
      </c>
      <c r="AJ14" s="11">
        <v>30.469999999999988</v>
      </c>
      <c r="AK14" s="172">
        <v>30.133000000000006</v>
      </c>
      <c r="AL14" s="11">
        <v>29.815000000000026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65.532000000000096</v>
      </c>
      <c r="N16" s="11">
        <v>67.068000000000126</v>
      </c>
      <c r="O16" s="11">
        <v>64.707000000000036</v>
      </c>
      <c r="P16" s="11">
        <v>62.899000000000015</v>
      </c>
      <c r="Q16" s="11">
        <v>69.091999999999928</v>
      </c>
      <c r="R16" s="11">
        <v>75.831999999999965</v>
      </c>
      <c r="S16" s="11">
        <v>77.716000000000037</v>
      </c>
      <c r="T16" s="11">
        <v>80.400999999999939</v>
      </c>
      <c r="U16" s="11">
        <v>79.727999999999881</v>
      </c>
      <c r="V16" s="11">
        <v>78.046999999999855</v>
      </c>
      <c r="W16" s="11">
        <v>92.878000000000043</v>
      </c>
      <c r="X16" s="11">
        <v>92.244000000000128</v>
      </c>
      <c r="Y16" s="11">
        <v>94.271000000000214</v>
      </c>
      <c r="Z16" s="11">
        <v>98.712999999999951</v>
      </c>
      <c r="AA16" s="11">
        <v>102.13200000000028</v>
      </c>
      <c r="AB16" s="11">
        <v>103.65599999999949</v>
      </c>
      <c r="AC16" s="11">
        <v>105.05600000000044</v>
      </c>
      <c r="AD16" s="11">
        <v>106.1959999999999</v>
      </c>
      <c r="AE16" s="11">
        <v>107.48700000000032</v>
      </c>
      <c r="AF16" s="11">
        <v>108.72499999999975</v>
      </c>
      <c r="AG16" s="11">
        <v>110.13100000000017</v>
      </c>
      <c r="AH16" s="11">
        <v>111.57299999999992</v>
      </c>
      <c r="AI16" s="11">
        <v>113.05899999999997</v>
      </c>
      <c r="AJ16" s="11">
        <v>114.58100000000034</v>
      </c>
      <c r="AK16" s="172">
        <v>116.13100000000007</v>
      </c>
      <c r="AL16" s="11">
        <v>117.70799999999997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222.96900000000005</v>
      </c>
      <c r="N18" s="11">
        <f t="shared" ref="N18:AL18" si="18">SUM(N19:N21)</f>
        <v>227.04399999999987</v>
      </c>
      <c r="O18" s="11">
        <f t="shared" si="18"/>
        <v>228.48700000000008</v>
      </c>
      <c r="P18" s="11">
        <f t="shared" si="18"/>
        <v>223.3040000000004</v>
      </c>
      <c r="Q18" s="11">
        <f t="shared" si="18"/>
        <v>228.96600000000043</v>
      </c>
      <c r="R18" s="11">
        <f t="shared" si="18"/>
        <v>235.21900000000022</v>
      </c>
      <c r="S18" s="11">
        <f t="shared" si="18"/>
        <v>237.40700000000004</v>
      </c>
      <c r="T18" s="11">
        <f t="shared" si="18"/>
        <v>242.9550000000001</v>
      </c>
      <c r="U18" s="11">
        <f t="shared" si="18"/>
        <v>251.11100000000027</v>
      </c>
      <c r="V18" s="11">
        <f t="shared" si="18"/>
        <v>243.85800000000012</v>
      </c>
      <c r="W18" s="11">
        <f t="shared" si="18"/>
        <v>238.43700000000007</v>
      </c>
      <c r="X18" s="11">
        <f t="shared" si="18"/>
        <v>239.07900000000004</v>
      </c>
      <c r="Y18" s="11">
        <f t="shared" si="18"/>
        <v>241.09299999999988</v>
      </c>
      <c r="Z18" s="11">
        <f t="shared" si="18"/>
        <v>242.98599999999988</v>
      </c>
      <c r="AA18" s="11">
        <f t="shared" si="18"/>
        <v>245.13100000000045</v>
      </c>
      <c r="AB18" s="11">
        <f t="shared" si="18"/>
        <v>246.74500000000018</v>
      </c>
      <c r="AC18" s="11">
        <f t="shared" si="18"/>
        <v>247.98999999999987</v>
      </c>
      <c r="AD18" s="11">
        <f t="shared" si="18"/>
        <v>249.10900000000021</v>
      </c>
      <c r="AE18" s="11">
        <f t="shared" si="18"/>
        <v>250.16000000000014</v>
      </c>
      <c r="AF18" s="11">
        <f t="shared" si="18"/>
        <v>251.16599999999994</v>
      </c>
      <c r="AG18" s="11">
        <f t="shared" si="18"/>
        <v>252.19999999999968</v>
      </c>
      <c r="AH18" s="11">
        <f t="shared" si="18"/>
        <v>253.20399999999987</v>
      </c>
      <c r="AI18" s="11">
        <f t="shared" si="18"/>
        <v>254.18499999999972</v>
      </c>
      <c r="AJ18" s="11">
        <f t="shared" si="18"/>
        <v>255.18899999999985</v>
      </c>
      <c r="AK18" s="11">
        <f t="shared" si="18"/>
        <v>256.15799999999973</v>
      </c>
      <c r="AL18" s="11">
        <f t="shared" si="18"/>
        <v>257.11199999999974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139.03800000000001</v>
      </c>
      <c r="N19" s="11">
        <v>139.76999999999981</v>
      </c>
      <c r="O19" s="11">
        <v>136.59899999999999</v>
      </c>
      <c r="P19" s="11">
        <v>131.74900000000031</v>
      </c>
      <c r="Q19" s="11">
        <v>132.74600000000063</v>
      </c>
      <c r="R19" s="11">
        <v>140.37000000000026</v>
      </c>
      <c r="S19" s="11">
        <v>131.32499999999985</v>
      </c>
      <c r="T19" s="11">
        <v>139.38400000000016</v>
      </c>
      <c r="U19" s="11">
        <v>143.36000000000013</v>
      </c>
      <c r="V19" s="11">
        <v>135.95899999999995</v>
      </c>
      <c r="W19" s="11">
        <v>132.22900000000001</v>
      </c>
      <c r="X19" s="11">
        <v>133.24300000000002</v>
      </c>
      <c r="Y19" s="11">
        <v>133.73399999999984</v>
      </c>
      <c r="Z19" s="11">
        <v>133.86700000000005</v>
      </c>
      <c r="AA19" s="11">
        <v>134.21900000000042</v>
      </c>
      <c r="AB19" s="11">
        <v>134.62900000000016</v>
      </c>
      <c r="AC19" s="11">
        <v>134.89999999999998</v>
      </c>
      <c r="AD19" s="11">
        <v>135.13100000000023</v>
      </c>
      <c r="AE19" s="11">
        <v>135.34200000000007</v>
      </c>
      <c r="AF19" s="11">
        <v>135.54099999999983</v>
      </c>
      <c r="AG19" s="11">
        <v>135.77199999999991</v>
      </c>
      <c r="AH19" s="11">
        <v>136.01499999999976</v>
      </c>
      <c r="AI19" s="11">
        <v>136.2579999999997</v>
      </c>
      <c r="AJ19" s="11">
        <v>136.55199999999982</v>
      </c>
      <c r="AK19" s="172">
        <v>136.83799999999971</v>
      </c>
      <c r="AL19" s="11">
        <v>137.1279999999999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42.093000000000032</v>
      </c>
      <c r="N20" s="11">
        <v>43.275999999999975</v>
      </c>
      <c r="O20" s="11">
        <v>44.739000000000061</v>
      </c>
      <c r="P20" s="11">
        <v>44.865000000000023</v>
      </c>
      <c r="Q20" s="11">
        <v>43.756999999999806</v>
      </c>
      <c r="R20" s="11">
        <v>42.984999999999964</v>
      </c>
      <c r="S20" s="11">
        <v>52.024000000000235</v>
      </c>
      <c r="T20" s="11">
        <v>50.207000000000015</v>
      </c>
      <c r="U20" s="11">
        <v>54.411000000000108</v>
      </c>
      <c r="V20" s="11">
        <v>53.913000000000167</v>
      </c>
      <c r="W20" s="11">
        <v>51.39800000000006</v>
      </c>
      <c r="X20" s="11">
        <v>53.776999999999909</v>
      </c>
      <c r="Y20" s="11">
        <v>54.612000000000066</v>
      </c>
      <c r="Z20" s="11">
        <v>55.122999999999898</v>
      </c>
      <c r="AA20" s="11">
        <v>55.627999999999965</v>
      </c>
      <c r="AB20" s="11">
        <v>55.903999999999904</v>
      </c>
      <c r="AC20" s="11">
        <v>56.084999999999916</v>
      </c>
      <c r="AD20" s="11">
        <v>56.254999999999924</v>
      </c>
      <c r="AE20" s="11">
        <v>56.419000000000032</v>
      </c>
      <c r="AF20" s="11">
        <v>56.582000000000036</v>
      </c>
      <c r="AG20" s="11">
        <v>56.758999999999936</v>
      </c>
      <c r="AH20" s="11">
        <v>56.917000000000101</v>
      </c>
      <c r="AI20" s="11">
        <v>57.070000000000022</v>
      </c>
      <c r="AJ20" s="11">
        <v>57.21700000000002</v>
      </c>
      <c r="AK20" s="172">
        <v>57.358000000000004</v>
      </c>
      <c r="AL20" s="11">
        <v>57.496999999999922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41.838000000000029</v>
      </c>
      <c r="N21" s="11">
        <v>43.998000000000076</v>
      </c>
      <c r="O21" s="11">
        <v>47.149000000000015</v>
      </c>
      <c r="P21" s="11">
        <v>46.69000000000009</v>
      </c>
      <c r="Q21" s="11">
        <v>52.463000000000001</v>
      </c>
      <c r="R21" s="11">
        <v>51.863999999999997</v>
      </c>
      <c r="S21" s="11">
        <v>54.057999999999971</v>
      </c>
      <c r="T21" s="11">
        <v>53.363999999999926</v>
      </c>
      <c r="U21" s="11">
        <v>53.340000000000039</v>
      </c>
      <c r="V21" s="11">
        <v>53.985999999999983</v>
      </c>
      <c r="W21" s="11">
        <v>54.809999999999988</v>
      </c>
      <c r="X21" s="11">
        <v>52.059000000000111</v>
      </c>
      <c r="Y21" s="11">
        <v>52.746999999999986</v>
      </c>
      <c r="Z21" s="11">
        <v>53.995999999999938</v>
      </c>
      <c r="AA21" s="11">
        <v>55.284000000000077</v>
      </c>
      <c r="AB21" s="11">
        <v>56.212000000000103</v>
      </c>
      <c r="AC21" s="11">
        <v>57.004999999999974</v>
      </c>
      <c r="AD21" s="11">
        <v>57.723000000000084</v>
      </c>
      <c r="AE21" s="11">
        <v>58.399000000000015</v>
      </c>
      <c r="AF21" s="11">
        <v>59.04300000000007</v>
      </c>
      <c r="AG21" s="11">
        <v>59.668999999999848</v>
      </c>
      <c r="AH21" s="11">
        <v>60.272000000000013</v>
      </c>
      <c r="AI21" s="11">
        <v>60.856999999999985</v>
      </c>
      <c r="AJ21" s="11">
        <v>61.42</v>
      </c>
      <c r="AK21" s="172">
        <v>61.962000000000003</v>
      </c>
      <c r="AL21" s="11">
        <v>62.486999999999917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212.55699999999996</v>
      </c>
      <c r="N23" s="11">
        <f t="shared" ref="N23:AL23" si="19">SUM(N24:N31)</f>
        <v>202.73099999999999</v>
      </c>
      <c r="O23" s="11">
        <f t="shared" si="19"/>
        <v>221.99999999999994</v>
      </c>
      <c r="P23" s="11">
        <f t="shared" si="19"/>
        <v>216.63700000000014</v>
      </c>
      <c r="Q23" s="11">
        <f t="shared" si="19"/>
        <v>232.41200000000001</v>
      </c>
      <c r="R23" s="11">
        <f t="shared" si="19"/>
        <v>247.46999999999997</v>
      </c>
      <c r="S23" s="11">
        <f t="shared" si="19"/>
        <v>248.39499999999975</v>
      </c>
      <c r="T23" s="11">
        <f t="shared" si="19"/>
        <v>248.10000000000011</v>
      </c>
      <c r="U23" s="11">
        <f t="shared" si="19"/>
        <v>247.38800000000001</v>
      </c>
      <c r="V23" s="11">
        <f t="shared" si="19"/>
        <v>258.45899999999995</v>
      </c>
      <c r="W23" s="11">
        <f t="shared" si="19"/>
        <v>258.68699999999984</v>
      </c>
      <c r="X23" s="11">
        <f t="shared" si="19"/>
        <v>260.39100000000047</v>
      </c>
      <c r="Y23" s="11">
        <f t="shared" si="19"/>
        <v>260.26400000000024</v>
      </c>
      <c r="Z23" s="11">
        <f t="shared" si="19"/>
        <v>261.1749999999999</v>
      </c>
      <c r="AA23" s="11">
        <f t="shared" si="19"/>
        <v>262.77599999999995</v>
      </c>
      <c r="AB23" s="11">
        <f t="shared" si="19"/>
        <v>263.96900000000005</v>
      </c>
      <c r="AC23" s="11">
        <f t="shared" si="19"/>
        <v>265.21700000000004</v>
      </c>
      <c r="AD23" s="11">
        <f t="shared" si="19"/>
        <v>266.46199999999993</v>
      </c>
      <c r="AE23" s="11">
        <f t="shared" si="19"/>
        <v>267.69799999999975</v>
      </c>
      <c r="AF23" s="11">
        <f t="shared" si="19"/>
        <v>268.95899999999995</v>
      </c>
      <c r="AG23" s="11">
        <f t="shared" si="19"/>
        <v>270.25799999999992</v>
      </c>
      <c r="AH23" s="11">
        <f t="shared" si="19"/>
        <v>271.55199999999985</v>
      </c>
      <c r="AI23" s="11">
        <f t="shared" si="19"/>
        <v>272.86299999999994</v>
      </c>
      <c r="AJ23" s="11">
        <f t="shared" si="19"/>
        <v>274.17500000000013</v>
      </c>
      <c r="AK23" s="11">
        <f t="shared" si="19"/>
        <v>275.47900000000004</v>
      </c>
      <c r="AL23" s="11">
        <f t="shared" si="19"/>
        <v>276.78300000000013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7.6540000000000088</v>
      </c>
      <c r="N24" s="11">
        <v>7.7120000000000015</v>
      </c>
      <c r="O24" s="11">
        <v>7.8659999999999908</v>
      </c>
      <c r="P24" s="11">
        <v>6.7150000000000247</v>
      </c>
      <c r="Q24" s="11">
        <v>7.1189999999999971</v>
      </c>
      <c r="R24" s="11">
        <v>10.832000000000027</v>
      </c>
      <c r="S24" s="11">
        <v>9.2229999999999954</v>
      </c>
      <c r="T24" s="11">
        <v>7.6919999999999931</v>
      </c>
      <c r="U24" s="11">
        <v>6.2720000000000011</v>
      </c>
      <c r="V24" s="11">
        <v>6.8319999999999954</v>
      </c>
      <c r="W24" s="11">
        <v>7.2089999999999899</v>
      </c>
      <c r="X24" s="11">
        <v>7.1209999999999942</v>
      </c>
      <c r="Y24" s="11">
        <v>7.09</v>
      </c>
      <c r="Z24" s="11">
        <v>7.0540000000000109</v>
      </c>
      <c r="AA24" s="11">
        <v>7.0300000000000011</v>
      </c>
      <c r="AB24" s="11">
        <v>7.0320000000000018</v>
      </c>
      <c r="AC24" s="11">
        <v>7.026999999999985</v>
      </c>
      <c r="AD24" s="11">
        <v>7.0210000000000026</v>
      </c>
      <c r="AE24" s="11">
        <v>7.014999999999989</v>
      </c>
      <c r="AF24" s="11">
        <v>7.0090000000000163</v>
      </c>
      <c r="AG24" s="11">
        <v>7.0020000000000113</v>
      </c>
      <c r="AH24" s="11">
        <v>6.9940000000000078</v>
      </c>
      <c r="AI24" s="11">
        <v>6.9870000000000028</v>
      </c>
      <c r="AJ24" s="11">
        <v>6.9800000000000058</v>
      </c>
      <c r="AK24" s="172">
        <v>6.9739999999999904</v>
      </c>
      <c r="AL24" s="11">
        <v>6.9670000000000085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13.756999999999989</v>
      </c>
      <c r="N25" s="11">
        <v>13.593</v>
      </c>
      <c r="O25" s="11">
        <v>17.094999999999985</v>
      </c>
      <c r="P25" s="11">
        <v>16.907000000000025</v>
      </c>
      <c r="Q25" s="11">
        <v>20.757999999999967</v>
      </c>
      <c r="R25" s="11">
        <v>18.523</v>
      </c>
      <c r="S25" s="11">
        <v>20.483000000000043</v>
      </c>
      <c r="T25" s="11">
        <v>23.287999999999997</v>
      </c>
      <c r="U25" s="11">
        <v>17.866999999999976</v>
      </c>
      <c r="V25" s="11">
        <v>17.737000000000048</v>
      </c>
      <c r="W25" s="11">
        <v>17.535000000000007</v>
      </c>
      <c r="X25" s="11">
        <v>17.683000000000064</v>
      </c>
      <c r="Y25" s="11">
        <v>17.777000000000001</v>
      </c>
      <c r="Z25" s="11">
        <v>17.998999999999999</v>
      </c>
      <c r="AA25" s="11">
        <v>18.176000000000045</v>
      </c>
      <c r="AB25" s="11">
        <v>18.327000000000012</v>
      </c>
      <c r="AC25" s="11">
        <v>18.457000000000001</v>
      </c>
      <c r="AD25" s="11">
        <v>18.56100000000006</v>
      </c>
      <c r="AE25" s="11">
        <v>18.655000000000019</v>
      </c>
      <c r="AF25" s="11">
        <v>18.749000000000002</v>
      </c>
      <c r="AG25" s="11">
        <v>18.850000000000012</v>
      </c>
      <c r="AH25" s="11">
        <v>18.949000000000019</v>
      </c>
      <c r="AI25" s="11">
        <v>19.043999999999972</v>
      </c>
      <c r="AJ25" s="11">
        <v>19.131</v>
      </c>
      <c r="AK25" s="172">
        <v>19.20999999999994</v>
      </c>
      <c r="AL25" s="11">
        <v>19.281000000000045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19.552999999999994</v>
      </c>
      <c r="N26" s="11">
        <v>21.485999999999979</v>
      </c>
      <c r="O26" s="11">
        <v>22.379000000000019</v>
      </c>
      <c r="P26" s="11">
        <v>22.834000000000021</v>
      </c>
      <c r="Q26" s="11">
        <v>23.643000000000018</v>
      </c>
      <c r="R26" s="11">
        <v>22.754000000000005</v>
      </c>
      <c r="S26" s="11">
        <v>20.984000000000002</v>
      </c>
      <c r="T26" s="11">
        <v>21.459</v>
      </c>
      <c r="U26" s="11">
        <v>21.124999999999996</v>
      </c>
      <c r="V26" s="11">
        <v>21.955000000000044</v>
      </c>
      <c r="W26" s="11">
        <v>22.744999999999933</v>
      </c>
      <c r="X26" s="11">
        <v>22.945000000000018</v>
      </c>
      <c r="Y26" s="11">
        <v>22.686999999999994</v>
      </c>
      <c r="Z26" s="11">
        <v>22.350999999999942</v>
      </c>
      <c r="AA26" s="11">
        <v>22.005999999999958</v>
      </c>
      <c r="AB26" s="11">
        <v>21.736000000000001</v>
      </c>
      <c r="AC26" s="11">
        <v>21.488999999999994</v>
      </c>
      <c r="AD26" s="11">
        <v>21.241999999999944</v>
      </c>
      <c r="AE26" s="11">
        <v>20.995000000000033</v>
      </c>
      <c r="AF26" s="11">
        <v>20.750000000000011</v>
      </c>
      <c r="AG26" s="11">
        <v>20.505000000000013</v>
      </c>
      <c r="AH26" s="11">
        <v>20.254999999999956</v>
      </c>
      <c r="AI26" s="11">
        <v>20.007000000000016</v>
      </c>
      <c r="AJ26" s="11">
        <v>19.759999999999973</v>
      </c>
      <c r="AK26" s="172">
        <v>19.51499999999999</v>
      </c>
      <c r="AL26" s="11">
        <v>19.27200000000002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16.111000000000008</v>
      </c>
      <c r="N27" s="11">
        <v>10.833999999999985</v>
      </c>
      <c r="O27" s="11">
        <v>10.656000000000008</v>
      </c>
      <c r="P27" s="11">
        <v>13.210999999999984</v>
      </c>
      <c r="Q27" s="11">
        <v>9.9909999999999961</v>
      </c>
      <c r="R27" s="11">
        <v>12.383000000000003</v>
      </c>
      <c r="S27" s="11">
        <v>11.593999999999991</v>
      </c>
      <c r="T27" s="11">
        <v>12.348999999999975</v>
      </c>
      <c r="U27" s="11">
        <v>14.766000000000004</v>
      </c>
      <c r="V27" s="11">
        <v>14.264000000000012</v>
      </c>
      <c r="W27" s="11">
        <v>14.614999999999991</v>
      </c>
      <c r="X27" s="11">
        <v>14.634999999999998</v>
      </c>
      <c r="Y27" s="11">
        <v>14.591000000000037</v>
      </c>
      <c r="Z27" s="11">
        <v>14.650999999999993</v>
      </c>
      <c r="AA27" s="11">
        <v>14.824000000000019</v>
      </c>
      <c r="AB27" s="11">
        <v>14.989000000000006</v>
      </c>
      <c r="AC27" s="11">
        <v>15.18999999999998</v>
      </c>
      <c r="AD27" s="11">
        <v>15.410000000000027</v>
      </c>
      <c r="AE27" s="11">
        <v>15.639999999999993</v>
      </c>
      <c r="AF27" s="11">
        <v>15.874999999999996</v>
      </c>
      <c r="AG27" s="11">
        <v>16.111999999999973</v>
      </c>
      <c r="AH27" s="11">
        <v>16.351999999999979</v>
      </c>
      <c r="AI27" s="11">
        <v>16.592999999999989</v>
      </c>
      <c r="AJ27" s="11">
        <v>16.833000000000013</v>
      </c>
      <c r="AK27" s="172">
        <v>17.07</v>
      </c>
      <c r="AL27" s="11">
        <v>17.305999999999994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54.129999999999924</v>
      </c>
      <c r="N28" s="11">
        <v>49.998999999999924</v>
      </c>
      <c r="O28" s="11">
        <v>58.955999999999946</v>
      </c>
      <c r="P28" s="11">
        <v>56.798000000000073</v>
      </c>
      <c r="Q28" s="11">
        <v>63.539999999999971</v>
      </c>
      <c r="R28" s="11">
        <v>66.43100000000004</v>
      </c>
      <c r="S28" s="11">
        <v>66.062999999999889</v>
      </c>
      <c r="T28" s="11">
        <v>72.357999999999933</v>
      </c>
      <c r="U28" s="11">
        <v>73.919000000000025</v>
      </c>
      <c r="V28" s="11">
        <v>80.98999999999991</v>
      </c>
      <c r="W28" s="11">
        <v>75.90600000000002</v>
      </c>
      <c r="X28" s="11">
        <v>76.950000000000131</v>
      </c>
      <c r="Y28" s="11">
        <v>77.485000000000156</v>
      </c>
      <c r="Z28" s="11">
        <v>78.209999999999994</v>
      </c>
      <c r="AA28" s="11">
        <v>78.97699999999999</v>
      </c>
      <c r="AB28" s="11">
        <v>79.621000000000109</v>
      </c>
      <c r="AC28" s="11">
        <v>80.227000000000132</v>
      </c>
      <c r="AD28" s="11">
        <v>80.857000000000014</v>
      </c>
      <c r="AE28" s="11">
        <v>81.506999999999849</v>
      </c>
      <c r="AF28" s="11">
        <v>82.183999999999983</v>
      </c>
      <c r="AG28" s="11">
        <v>82.846000000000117</v>
      </c>
      <c r="AH28" s="11">
        <v>83.500999999999948</v>
      </c>
      <c r="AI28" s="11">
        <v>84.158999999999878</v>
      </c>
      <c r="AJ28" s="11">
        <v>84.818000000000083</v>
      </c>
      <c r="AK28" s="172">
        <v>85.476999999999819</v>
      </c>
      <c r="AL28" s="11">
        <v>86.137000000000128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55.409000000000034</v>
      </c>
      <c r="N29" s="11">
        <v>52.583000000000105</v>
      </c>
      <c r="O29" s="11">
        <v>56.472999999999999</v>
      </c>
      <c r="P29" s="11">
        <v>60.284999999999975</v>
      </c>
      <c r="Q29" s="11">
        <v>62.793000000000106</v>
      </c>
      <c r="R29" s="11">
        <v>69.120999999999853</v>
      </c>
      <c r="S29" s="11">
        <v>68.826999999999884</v>
      </c>
      <c r="T29" s="11">
        <v>61.789000000000129</v>
      </c>
      <c r="U29" s="11">
        <v>65.619999999999976</v>
      </c>
      <c r="V29" s="11">
        <v>68.619999999999877</v>
      </c>
      <c r="W29" s="11">
        <v>65.131999999999948</v>
      </c>
      <c r="X29" s="11">
        <v>65.985000000000255</v>
      </c>
      <c r="Y29" s="11">
        <v>67.038000000000082</v>
      </c>
      <c r="Z29" s="11">
        <v>67.62999999999991</v>
      </c>
      <c r="AA29" s="11">
        <v>68.127999999999915</v>
      </c>
      <c r="AB29" s="11">
        <v>68.528000000000006</v>
      </c>
      <c r="AC29" s="11">
        <v>68.972999999999971</v>
      </c>
      <c r="AD29" s="11">
        <v>69.410999999999859</v>
      </c>
      <c r="AE29" s="11">
        <v>69.845999999999833</v>
      </c>
      <c r="AF29" s="11">
        <v>70.280999999999992</v>
      </c>
      <c r="AG29" s="11">
        <v>70.727999999999881</v>
      </c>
      <c r="AH29" s="11">
        <v>71.159000000000034</v>
      </c>
      <c r="AI29" s="11">
        <v>71.591000000000008</v>
      </c>
      <c r="AJ29" s="11">
        <v>72.023999999999987</v>
      </c>
      <c r="AK29" s="172">
        <v>72.456000000000245</v>
      </c>
      <c r="AL29" s="11">
        <v>72.889999999999972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20.705000000000016</v>
      </c>
      <c r="N30" s="11">
        <v>20.922000000000015</v>
      </c>
      <c r="O30" s="11">
        <v>23.429999999999986</v>
      </c>
      <c r="P30" s="11">
        <v>20.207000000000022</v>
      </c>
      <c r="Q30" s="11">
        <v>23.330999999999928</v>
      </c>
      <c r="R30" s="11">
        <v>20.709999999999976</v>
      </c>
      <c r="S30" s="11">
        <v>25.790999999999983</v>
      </c>
      <c r="T30" s="11">
        <v>25.901000000000007</v>
      </c>
      <c r="U30" s="11">
        <v>25.26400000000001</v>
      </c>
      <c r="V30" s="11">
        <v>23.776999999999994</v>
      </c>
      <c r="W30" s="11">
        <v>28.712999999999916</v>
      </c>
      <c r="X30" s="11">
        <v>28.28899999999998</v>
      </c>
      <c r="Y30" s="11">
        <v>26.891999999999964</v>
      </c>
      <c r="Z30" s="11">
        <v>26.522999999999989</v>
      </c>
      <c r="AA30" s="11">
        <v>26.80900000000004</v>
      </c>
      <c r="AB30" s="11">
        <v>26.923999999999946</v>
      </c>
      <c r="AC30" s="11">
        <v>27.069000000000006</v>
      </c>
      <c r="AD30" s="11">
        <v>27.198000000000043</v>
      </c>
      <c r="AE30" s="11">
        <v>27.292000000000016</v>
      </c>
      <c r="AF30" s="11">
        <v>27.365999999999925</v>
      </c>
      <c r="AG30" s="11">
        <v>27.454999999999959</v>
      </c>
      <c r="AH30" s="11">
        <v>27.555999999999994</v>
      </c>
      <c r="AI30" s="11">
        <v>27.662999999999972</v>
      </c>
      <c r="AJ30" s="11">
        <v>27.770000000000028</v>
      </c>
      <c r="AK30" s="172">
        <v>27.872000000000003</v>
      </c>
      <c r="AL30" s="11">
        <v>27.970999999999989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25.237999999999975</v>
      </c>
      <c r="N31" s="11">
        <v>25.601999999999968</v>
      </c>
      <c r="O31" s="11">
        <v>25.145</v>
      </c>
      <c r="P31" s="11">
        <v>19.680000000000007</v>
      </c>
      <c r="Q31" s="11">
        <v>21.237000000000013</v>
      </c>
      <c r="R31" s="11">
        <v>26.716000000000065</v>
      </c>
      <c r="S31" s="11">
        <v>25.429999999999954</v>
      </c>
      <c r="T31" s="11">
        <v>23.26400000000006</v>
      </c>
      <c r="U31" s="11">
        <v>22.555000000000003</v>
      </c>
      <c r="V31" s="11">
        <v>24.284000000000045</v>
      </c>
      <c r="W31" s="11">
        <v>26.832000000000036</v>
      </c>
      <c r="X31" s="11">
        <v>26.783000000000015</v>
      </c>
      <c r="Y31" s="11">
        <v>26.703999999999979</v>
      </c>
      <c r="Z31" s="11">
        <v>26.757000000000048</v>
      </c>
      <c r="AA31" s="11">
        <v>26.826000000000008</v>
      </c>
      <c r="AB31" s="11">
        <v>26.811999999999998</v>
      </c>
      <c r="AC31" s="11">
        <v>26.784999999999986</v>
      </c>
      <c r="AD31" s="11">
        <v>26.761999999999986</v>
      </c>
      <c r="AE31" s="11">
        <v>26.747999999999969</v>
      </c>
      <c r="AF31" s="11">
        <v>26.744999999999987</v>
      </c>
      <c r="AG31" s="11">
        <v>26.759999999999987</v>
      </c>
      <c r="AH31" s="11">
        <v>26.785999999999966</v>
      </c>
      <c r="AI31" s="11">
        <v>26.819000000000074</v>
      </c>
      <c r="AJ31" s="11">
        <v>26.859000000000016</v>
      </c>
      <c r="AK31" s="172">
        <v>26.905000000000022</v>
      </c>
      <c r="AL31" s="11">
        <v>26.958999999999964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192.40300000000002</v>
      </c>
      <c r="N33" s="11">
        <f t="shared" ref="N33:AK33" si="20">SUM(N34:N36)</f>
        <v>198.00200000000001</v>
      </c>
      <c r="O33" s="11">
        <f t="shared" si="20"/>
        <v>203.20900000000023</v>
      </c>
      <c r="P33" s="11">
        <f t="shared" si="20"/>
        <v>195.84499999999991</v>
      </c>
      <c r="Q33" s="11">
        <f t="shared" si="20"/>
        <v>199.32</v>
      </c>
      <c r="R33" s="11">
        <f t="shared" si="20"/>
        <v>197.49300000000011</v>
      </c>
      <c r="S33" s="11">
        <f t="shared" si="20"/>
        <v>206.53000000000031</v>
      </c>
      <c r="T33" s="11">
        <f t="shared" si="20"/>
        <v>207.76299999999992</v>
      </c>
      <c r="U33" s="11">
        <f t="shared" si="20"/>
        <v>208.10799999999981</v>
      </c>
      <c r="V33" s="11">
        <f t="shared" si="20"/>
        <v>211.31999999999977</v>
      </c>
      <c r="W33" s="11">
        <f t="shared" si="20"/>
        <v>208.423</v>
      </c>
      <c r="X33" s="11">
        <f t="shared" si="20"/>
        <v>210.69199999999989</v>
      </c>
      <c r="Y33" s="11">
        <f t="shared" si="20"/>
        <v>212.12300000000005</v>
      </c>
      <c r="Z33" s="11">
        <f t="shared" si="20"/>
        <v>213.93299999999991</v>
      </c>
      <c r="AA33" s="11">
        <f t="shared" si="20"/>
        <v>216.25899999999984</v>
      </c>
      <c r="AB33" s="11">
        <f t="shared" si="20"/>
        <v>218.25499999999994</v>
      </c>
      <c r="AC33" s="11">
        <f t="shared" si="20"/>
        <v>219.84999999999997</v>
      </c>
      <c r="AD33" s="11">
        <f t="shared" si="20"/>
        <v>221.37799999999967</v>
      </c>
      <c r="AE33" s="11">
        <f t="shared" si="20"/>
        <v>222.89300000000003</v>
      </c>
      <c r="AF33" s="11">
        <f t="shared" si="20"/>
        <v>224.41400000000024</v>
      </c>
      <c r="AG33" s="11">
        <f t="shared" si="20"/>
        <v>225.99299999999994</v>
      </c>
      <c r="AH33" s="11">
        <f t="shared" si="20"/>
        <v>227.56800000000032</v>
      </c>
      <c r="AI33" s="11">
        <f t="shared" si="20"/>
        <v>229.14300000000006</v>
      </c>
      <c r="AJ33" s="11">
        <f t="shared" si="20"/>
        <v>230.72399999999979</v>
      </c>
      <c r="AK33" s="11">
        <f t="shared" si="20"/>
        <v>232.3269999999998</v>
      </c>
      <c r="AL33" s="11">
        <f>SUM(AL34:AL36)</f>
        <v>233.95200000000011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34.081999999999958</v>
      </c>
      <c r="N34" s="11">
        <v>31.380000000000059</v>
      </c>
      <c r="O34" s="11">
        <v>31.035000000000021</v>
      </c>
      <c r="P34" s="11">
        <v>30.240999999999985</v>
      </c>
      <c r="Q34" s="11">
        <v>29.124000000000017</v>
      </c>
      <c r="R34" s="11">
        <v>28.205000000000073</v>
      </c>
      <c r="S34" s="11">
        <v>27.560000000000059</v>
      </c>
      <c r="T34" s="11">
        <v>27.900000000000041</v>
      </c>
      <c r="U34" s="11">
        <v>27.025999999999929</v>
      </c>
      <c r="V34" s="11">
        <v>26.413000000000103</v>
      </c>
      <c r="W34" s="11">
        <v>26.971000000000032</v>
      </c>
      <c r="X34" s="11">
        <v>27.941999999999979</v>
      </c>
      <c r="Y34" s="11">
        <v>28.273000000000028</v>
      </c>
      <c r="Z34" s="11">
        <v>28.514000000000021</v>
      </c>
      <c r="AA34" s="11">
        <v>28.821000000000058</v>
      </c>
      <c r="AB34" s="11">
        <v>28.952000000000012</v>
      </c>
      <c r="AC34" s="11">
        <v>29.05800000000005</v>
      </c>
      <c r="AD34" s="11">
        <v>29.164999999999985</v>
      </c>
      <c r="AE34" s="11">
        <v>29.271999999999998</v>
      </c>
      <c r="AF34" s="11">
        <v>29.378000000000057</v>
      </c>
      <c r="AG34" s="11">
        <v>29.481999999999953</v>
      </c>
      <c r="AH34" s="11">
        <v>29.577999999999967</v>
      </c>
      <c r="AI34" s="11">
        <v>29.67600000000003</v>
      </c>
      <c r="AJ34" s="11">
        <v>29.772999999999985</v>
      </c>
      <c r="AK34" s="172">
        <v>29.872000000000007</v>
      </c>
      <c r="AL34" s="11">
        <v>29.971999999999998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75.888000000000048</v>
      </c>
      <c r="N35" s="11">
        <v>78.190999999999946</v>
      </c>
      <c r="O35" s="11">
        <v>81.498000000000033</v>
      </c>
      <c r="P35" s="11">
        <v>71.684999999999945</v>
      </c>
      <c r="Q35" s="11">
        <v>73.227999999999867</v>
      </c>
      <c r="R35" s="11">
        <v>69.8</v>
      </c>
      <c r="S35" s="11">
        <v>74.245999999999995</v>
      </c>
      <c r="T35" s="11">
        <v>70.454999999999885</v>
      </c>
      <c r="U35" s="11">
        <v>77.338000000000108</v>
      </c>
      <c r="V35" s="11">
        <v>74.860999999999734</v>
      </c>
      <c r="W35" s="11">
        <v>75.495999999999952</v>
      </c>
      <c r="X35" s="11">
        <v>74.610999999999976</v>
      </c>
      <c r="Y35" s="11">
        <v>73.857999999999819</v>
      </c>
      <c r="Z35" s="11">
        <v>73.755999999999887</v>
      </c>
      <c r="AA35" s="11">
        <v>73.83799999999998</v>
      </c>
      <c r="AB35" s="11">
        <v>74.090999999999923</v>
      </c>
      <c r="AC35" s="11">
        <v>74.197999999999965</v>
      </c>
      <c r="AD35" s="11">
        <v>74.302999999999841</v>
      </c>
      <c r="AE35" s="11">
        <v>74.415000000000177</v>
      </c>
      <c r="AF35" s="11">
        <v>74.54000000000002</v>
      </c>
      <c r="AG35" s="11">
        <v>74.731999999999928</v>
      </c>
      <c r="AH35" s="11">
        <v>74.92700000000012</v>
      </c>
      <c r="AI35" s="11">
        <v>75.116999999999905</v>
      </c>
      <c r="AJ35" s="11">
        <v>75.302999999999827</v>
      </c>
      <c r="AK35" s="172">
        <v>75.48999999999991</v>
      </c>
      <c r="AL35" s="11">
        <v>75.677000000000092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82.433000000000021</v>
      </c>
      <c r="N36" s="11">
        <v>88.431000000000012</v>
      </c>
      <c r="O36" s="11">
        <v>90.676000000000158</v>
      </c>
      <c r="P36" s="11">
        <v>93.918999999999997</v>
      </c>
      <c r="Q36" s="11">
        <v>96.968000000000089</v>
      </c>
      <c r="R36" s="11">
        <v>99.488000000000056</v>
      </c>
      <c r="S36" s="11">
        <v>104.72400000000025</v>
      </c>
      <c r="T36" s="11">
        <v>109.408</v>
      </c>
      <c r="U36" s="11">
        <v>103.74399999999977</v>
      </c>
      <c r="V36" s="11">
        <v>110.04599999999995</v>
      </c>
      <c r="W36" s="11">
        <v>105.95600000000002</v>
      </c>
      <c r="X36" s="11">
        <v>108.13899999999992</v>
      </c>
      <c r="Y36" s="11">
        <v>109.9920000000002</v>
      </c>
      <c r="Z36" s="11">
        <v>111.663</v>
      </c>
      <c r="AA36" s="11">
        <v>113.59999999999981</v>
      </c>
      <c r="AB36" s="11">
        <v>115.21200000000002</v>
      </c>
      <c r="AC36" s="11">
        <v>116.59399999999995</v>
      </c>
      <c r="AD36" s="11">
        <v>117.90999999999985</v>
      </c>
      <c r="AE36" s="11">
        <v>119.20599999999986</v>
      </c>
      <c r="AF36" s="11">
        <v>120.49600000000017</v>
      </c>
      <c r="AG36" s="11">
        <v>121.77900000000007</v>
      </c>
      <c r="AH36" s="11">
        <v>123.06300000000023</v>
      </c>
      <c r="AI36" s="11">
        <v>124.35000000000012</v>
      </c>
      <c r="AJ36" s="11">
        <v>125.64799999999998</v>
      </c>
      <c r="AK36" s="172">
        <v>126.96499999999989</v>
      </c>
      <c r="AL36" s="11">
        <v>128.30300000000003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767.66800000000012</v>
      </c>
      <c r="N38" s="11">
        <f t="shared" ref="N38:AL38" si="21">SUM(N5,N11,N16,N18,N23,N33)</f>
        <v>770.47700000000009</v>
      </c>
      <c r="O38" s="11">
        <f t="shared" si="21"/>
        <v>799.11800000000039</v>
      </c>
      <c r="P38" s="11">
        <f t="shared" si="21"/>
        <v>772.15100000000064</v>
      </c>
      <c r="Q38" s="11">
        <f t="shared" si="21"/>
        <v>799.84500000000048</v>
      </c>
      <c r="R38" s="11">
        <f t="shared" si="21"/>
        <v>826.43700000000013</v>
      </c>
      <c r="S38" s="11">
        <f t="shared" si="21"/>
        <v>843.58600000000013</v>
      </c>
      <c r="T38" s="11">
        <f t="shared" si="21"/>
        <v>847.58400000000006</v>
      </c>
      <c r="U38" s="11">
        <f t="shared" si="21"/>
        <v>858.37800000000004</v>
      </c>
      <c r="V38" s="11">
        <f t="shared" si="21"/>
        <v>863.34999999999968</v>
      </c>
      <c r="W38" s="11">
        <f t="shared" si="21"/>
        <v>863.20299999999997</v>
      </c>
      <c r="X38" s="11">
        <f t="shared" si="21"/>
        <v>866.79700000000059</v>
      </c>
      <c r="Y38" s="11">
        <f t="shared" si="21"/>
        <v>871.30400000000043</v>
      </c>
      <c r="Z38" s="11">
        <f t="shared" si="21"/>
        <v>879.60699999999963</v>
      </c>
      <c r="AA38" s="11">
        <f t="shared" si="21"/>
        <v>888.80200000000059</v>
      </c>
      <c r="AB38" s="11">
        <f t="shared" si="21"/>
        <v>894.62999999999965</v>
      </c>
      <c r="AC38" s="11">
        <f t="shared" si="21"/>
        <v>899.60000000000014</v>
      </c>
      <c r="AD38" s="11">
        <f t="shared" si="21"/>
        <v>904.09099999999967</v>
      </c>
      <c r="AE38" s="11">
        <f t="shared" si="21"/>
        <v>908.65100000000029</v>
      </c>
      <c r="AF38" s="11">
        <f t="shared" si="21"/>
        <v>913.1579999999999</v>
      </c>
      <c r="AG38" s="11">
        <f t="shared" si="21"/>
        <v>917.99799999999971</v>
      </c>
      <c r="AH38" s="11">
        <f t="shared" si="21"/>
        <v>922.82900000000006</v>
      </c>
      <c r="AI38" s="11">
        <f t="shared" si="21"/>
        <v>927.70699999999965</v>
      </c>
      <c r="AJ38" s="11">
        <f t="shared" si="21"/>
        <v>932.66200000000015</v>
      </c>
      <c r="AK38" s="11">
        <f t="shared" si="21"/>
        <v>937.6369999999996</v>
      </c>
      <c r="AL38" s="11">
        <f t="shared" si="21"/>
        <v>942.66700000000003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Essex Southend-on-Sea and Thurrock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Essex Southend-on-Sea and Thurrock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Essex Southend-on-Sea and Thurrock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Essex Southend-on-Sea and Thurrock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Essex Southend-on-Sea and Thurrock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Essex Southend-on-Sea and Thurrock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Essex Southend-on-Sea and Thurrock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23.896921362426909</v>
      </c>
      <c r="N231" s="40">
        <f>'Ind T1'!D25</f>
        <v>24.145305333739572</v>
      </c>
      <c r="O231" s="40">
        <f>'Ind T1'!F25</f>
        <v>24.818095891762425</v>
      </c>
    </row>
    <row r="232" spans="1:15" x14ac:dyDescent="0.2">
      <c r="L232" t="str">
        <f>L23</f>
        <v>Business and other services</v>
      </c>
      <c r="M232" s="40">
        <f>'Ind T1'!B24</f>
        <v>29.944206273436443</v>
      </c>
      <c r="N232" s="40">
        <f>'Ind T1'!D24</f>
        <v>29.968269341047222</v>
      </c>
      <c r="O232" s="40">
        <f>'Ind T1'!F24</f>
        <v>29.361694002229854</v>
      </c>
    </row>
    <row r="233" spans="1:15" x14ac:dyDescent="0.2">
      <c r="L233" t="str">
        <f>L18</f>
        <v>Trade, accomod. and transport</v>
      </c>
      <c r="M233" s="40">
        <f>'Ind T1'!B23</f>
        <v>28.461818626223195</v>
      </c>
      <c r="N233" s="40">
        <f>'Ind T1'!D23</f>
        <v>27.622355343992094</v>
      </c>
      <c r="O233" s="40">
        <f>'Ind T1'!F23</f>
        <v>27.274954994711788</v>
      </c>
    </row>
    <row r="234" spans="1:15" x14ac:dyDescent="0.2">
      <c r="L234" t="str">
        <f>L16</f>
        <v>Construction</v>
      </c>
      <c r="M234" s="40">
        <f>'Ind T1'!B22</f>
        <v>9.1757750439537382</v>
      </c>
      <c r="N234" s="40">
        <f>'Ind T1'!D22</f>
        <v>10.759693837950058</v>
      </c>
      <c r="O234" s="40">
        <f>'Ind T1'!F22</f>
        <v>12.486699969342299</v>
      </c>
    </row>
    <row r="235" spans="1:15" x14ac:dyDescent="0.2">
      <c r="L235" t="str">
        <f>L11</f>
        <v>Manufacturing</v>
      </c>
      <c r="M235" s="40">
        <f>'Ind T1'!B21</f>
        <v>6.3818536682166735</v>
      </c>
      <c r="N235" s="40">
        <f>'Ind T1'!D21</f>
        <v>5.8821621333568093</v>
      </c>
      <c r="O235" s="40">
        <f>'Ind T1'!F21</f>
        <v>4.4873746508576238</v>
      </c>
    </row>
    <row r="236" spans="1:15" x14ac:dyDescent="0.2">
      <c r="L236" t="str">
        <f>L5</f>
        <v>Primary sector and utilities</v>
      </c>
      <c r="M236" s="40">
        <f>'Ind T1'!B20</f>
        <v>2.1394250257430416</v>
      </c>
      <c r="N236" s="40">
        <f>'Ind T1'!D20</f>
        <v>1.6222140099142384</v>
      </c>
      <c r="O236" s="40">
        <f>'Ind T1'!F20</f>
        <v>1.571180491096005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Essex Southend-on-Sea and Thurrock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10.929999999999893</v>
      </c>
      <c r="O261" s="11">
        <f>'Ind T1'!F50</f>
        <v>25.52900000000011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11.216999999999871</v>
      </c>
      <c r="O262" s="11">
        <f>'Ind T1'!F49</f>
        <v>18.096000000000288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3.2179999999998472</v>
      </c>
      <c r="O263" s="11">
        <f>'Ind T1'!F48</f>
        <v>18.67499999999967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17.046000000000078</v>
      </c>
      <c r="O264" s="11">
        <f>'Ind T1'!F47</f>
        <v>24.829999999999927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-1.9669999999998566</v>
      </c>
      <c r="O265" s="11">
        <f>'Ind T1'!F46</f>
        <v>-8.4739999999999398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-3.6780000000000221</v>
      </c>
      <c r="O266" s="11">
        <f>'Ind T1'!F45</f>
        <v>0.80799999999997318</v>
      </c>
    </row>
    <row r="268" spans="1:16" x14ac:dyDescent="0.2">
      <c r="L268" t="str">
        <f>L38</f>
        <v>All industries</v>
      </c>
      <c r="N268" s="11">
        <f>'Ind T1'!D14-'Ind T1'!B14</f>
        <v>36.765999999999849</v>
      </c>
      <c r="O268" s="11">
        <f>SUM(O261:O266)</f>
        <v>79.464000000000041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Essex Southend-on-Sea and Thurrock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27.739090717922917</v>
      </c>
      <c r="C9" s="249">
        <f>SUM(C26,C43,C60,C77,C94,C111,C128,C145,C162,C179,C196,C213,C230,C247,C264,C281,C298,C315,C332,C349,C366,C383)</f>
        <v>57.717969996247263</v>
      </c>
      <c r="D9" s="249">
        <f>SUM(B9:C9)</f>
        <v>85.457060714170183</v>
      </c>
      <c r="E9" s="238"/>
      <c r="F9" s="249">
        <f>SUM(F26,F43,F60,F77,F94,F111,F128,F145,F162,F179,F196,F213,F230,F247,F264,F281,F298,F315,F332,F349,F366,F383)</f>
        <v>35.092550281048879</v>
      </c>
      <c r="G9" s="249">
        <f>SUM(G26,G43,G60,G77,G94,G111,G128,G145,G162,G179,G196,G213,G230,G247,G264,G281,G298,G315,G332,G349,G366,G383)</f>
        <v>64.157161335658401</v>
      </c>
      <c r="H9" s="249">
        <f>SUM(F9:G9)</f>
        <v>99.249711616707287</v>
      </c>
      <c r="I9" s="238"/>
      <c r="J9" s="249">
        <f>SUM(J26,J43,J60,J77,J94,J111,J128,J145,J162,J179,J196,J213,J230,J247,J264,J281,J298,J315,J332,J349,J366,J383)</f>
        <v>45.109639910925004</v>
      </c>
      <c r="K9" s="249">
        <f>SUM(K26,K43,K60,K77,K94,K111,K128,K145,K162,K179,K196,K213,K230,K247,K264,K281,K298,K315,K332,K349,K366,K383)</f>
        <v>71.671848553545104</v>
      </c>
      <c r="L9" s="249">
        <f>SUM(J9:K9)</f>
        <v>116.7814884644701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69.847250246333857</v>
      </c>
      <c r="C10" s="249">
        <f t="shared" si="0"/>
        <v>85.740064376602845</v>
      </c>
      <c r="D10" s="249">
        <f t="shared" ref="D10:D17" si="1">SUM(B10:C10)</f>
        <v>155.5873146229367</v>
      </c>
      <c r="E10" s="238"/>
      <c r="F10" s="249">
        <f t="shared" ref="F10:G17" si="2">SUM(F27,F44,F61,F78,F95,F112,F129,F146,F163,F180,F197,F214,F231,F248,F265,F282,F299,F316,F333,F350,F367,F384)</f>
        <v>89.495046217871504</v>
      </c>
      <c r="G10" s="249">
        <f t="shared" si="2"/>
        <v>98.478696096146351</v>
      </c>
      <c r="H10" s="249">
        <f t="shared" ref="H10:H17" si="3">SUM(F10:G10)</f>
        <v>187.97374231401784</v>
      </c>
      <c r="I10" s="238"/>
      <c r="J10" s="249">
        <f t="shared" ref="J10:K17" si="4">SUM(J27,J44,J61,J78,J95,J112,J129,J146,J163,J180,J197,J214,J231,J248,J265,J282,J299,J316,J333,J350,J367,J384)</f>
        <v>111.68542630376106</v>
      </c>
      <c r="K10" s="249">
        <f t="shared" si="4"/>
        <v>116.79284897616186</v>
      </c>
      <c r="L10" s="249">
        <f t="shared" ref="L10:L17" si="5">SUM(J10:K10)</f>
        <v>228.47827527992291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45.197006966806462</v>
      </c>
      <c r="C11" s="249">
        <f t="shared" si="0"/>
        <v>53.730674572702057</v>
      </c>
      <c r="D11" s="249">
        <f t="shared" si="1"/>
        <v>98.927681539508512</v>
      </c>
      <c r="E11" s="238"/>
      <c r="F11" s="249">
        <f t="shared" si="2"/>
        <v>54.030522951720052</v>
      </c>
      <c r="G11" s="249">
        <f t="shared" si="2"/>
        <v>60.016405283173022</v>
      </c>
      <c r="H11" s="249">
        <f t="shared" si="3"/>
        <v>114.04692823489307</v>
      </c>
      <c r="I11" s="238"/>
      <c r="J11" s="249">
        <f t="shared" si="4"/>
        <v>63.010492998448775</v>
      </c>
      <c r="K11" s="249">
        <f t="shared" si="4"/>
        <v>59.49111172308789</v>
      </c>
      <c r="L11" s="249">
        <f t="shared" si="5"/>
        <v>122.50160472153667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71.584807954099219</v>
      </c>
      <c r="C12" s="249">
        <f t="shared" si="0"/>
        <v>19.888310564309261</v>
      </c>
      <c r="D12" s="249">
        <f t="shared" si="1"/>
        <v>91.473118518408484</v>
      </c>
      <c r="E12" s="238"/>
      <c r="F12" s="249">
        <f t="shared" si="2"/>
        <v>69.3127386644111</v>
      </c>
      <c r="G12" s="249">
        <f t="shared" si="2"/>
        <v>21.527316857467433</v>
      </c>
      <c r="H12" s="249">
        <f t="shared" si="3"/>
        <v>90.840055521878526</v>
      </c>
      <c r="I12" s="238"/>
      <c r="J12" s="249">
        <f t="shared" si="4"/>
        <v>54.407439404793337</v>
      </c>
      <c r="K12" s="249">
        <f t="shared" si="4"/>
        <v>23.000440468830522</v>
      </c>
      <c r="L12" s="249">
        <f t="shared" si="5"/>
        <v>77.407879873623855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9.4354151786676095</v>
      </c>
      <c r="C13" s="249">
        <f t="shared" si="0"/>
        <v>79.796750167958052</v>
      </c>
      <c r="D13" s="249">
        <f t="shared" si="1"/>
        <v>89.232165346625663</v>
      </c>
      <c r="E13" s="238"/>
      <c r="F13" s="249">
        <f t="shared" si="2"/>
        <v>10.205635509008779</v>
      </c>
      <c r="G13" s="249">
        <f t="shared" si="2"/>
        <v>67.864308250683052</v>
      </c>
      <c r="H13" s="249">
        <f t="shared" si="3"/>
        <v>78.069943759691824</v>
      </c>
      <c r="I13" s="238"/>
      <c r="J13" s="249">
        <f t="shared" si="4"/>
        <v>13.204675366210257</v>
      </c>
      <c r="K13" s="249">
        <f t="shared" si="4"/>
        <v>68.89178622703524</v>
      </c>
      <c r="L13" s="249">
        <f t="shared" si="5"/>
        <v>82.096461593245493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62.79832463445787</v>
      </c>
      <c r="C14" s="249">
        <f t="shared" si="0"/>
        <v>14.732740279858865</v>
      </c>
      <c r="D14" s="249">
        <f t="shared" si="1"/>
        <v>77.53106491431673</v>
      </c>
      <c r="E14" s="238"/>
      <c r="F14" s="249">
        <f t="shared" si="2"/>
        <v>68.115320361676552</v>
      </c>
      <c r="G14" s="249">
        <f t="shared" si="2"/>
        <v>14.512586191958935</v>
      </c>
      <c r="H14" s="249">
        <f t="shared" si="3"/>
        <v>82.627906553635484</v>
      </c>
      <c r="I14" s="238"/>
      <c r="J14" s="249">
        <f t="shared" si="4"/>
        <v>78.647052345846916</v>
      </c>
      <c r="K14" s="249">
        <f t="shared" si="4"/>
        <v>19.44526176141515</v>
      </c>
      <c r="L14" s="249">
        <f t="shared" si="5"/>
        <v>98.092314107262069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44.218937296936303</v>
      </c>
      <c r="C15" s="249">
        <f t="shared" si="0"/>
        <v>29.046722327338564</v>
      </c>
      <c r="D15" s="249">
        <f t="shared" si="1"/>
        <v>73.265659624274861</v>
      </c>
      <c r="E15" s="238"/>
      <c r="F15" s="249">
        <f t="shared" si="2"/>
        <v>39.827724123496985</v>
      </c>
      <c r="G15" s="249">
        <f t="shared" si="2"/>
        <v>27.188843959966185</v>
      </c>
      <c r="H15" s="249">
        <f t="shared" si="3"/>
        <v>67.01656808346317</v>
      </c>
      <c r="I15" s="238"/>
      <c r="J15" s="249">
        <f t="shared" si="4"/>
        <v>38.376296854757548</v>
      </c>
      <c r="K15" s="249">
        <f t="shared" si="4"/>
        <v>28.767265677887661</v>
      </c>
      <c r="L15" s="249">
        <f t="shared" si="5"/>
        <v>67.143562532645205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6.9248268470608538</v>
      </c>
      <c r="C16" s="249">
        <f t="shared" si="0"/>
        <v>45.703297860685723</v>
      </c>
      <c r="D16" s="249">
        <f t="shared" si="1"/>
        <v>52.628124707746579</v>
      </c>
      <c r="E16" s="238"/>
      <c r="F16" s="249">
        <f t="shared" si="2"/>
        <v>6.5043558052305652</v>
      </c>
      <c r="G16" s="249">
        <f t="shared" si="2"/>
        <v>44.121960258381407</v>
      </c>
      <c r="H16" s="249">
        <f t="shared" si="3"/>
        <v>50.626316063611974</v>
      </c>
      <c r="I16" s="238"/>
      <c r="J16" s="249">
        <f t="shared" si="4"/>
        <v>9.326221106378588</v>
      </c>
      <c r="K16" s="249">
        <f t="shared" si="4"/>
        <v>51.599327429555117</v>
      </c>
      <c r="L16" s="249">
        <f t="shared" si="5"/>
        <v>60.925548535933707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48.514433506868883</v>
      </c>
      <c r="C17" s="249">
        <f t="shared" si="0"/>
        <v>53.820376505143415</v>
      </c>
      <c r="D17" s="249">
        <f t="shared" si="1"/>
        <v>102.3348100120123</v>
      </c>
      <c r="E17" s="238"/>
      <c r="F17" s="249">
        <f t="shared" si="2"/>
        <v>44.692655284366701</v>
      </c>
      <c r="G17" s="249">
        <f t="shared" si="2"/>
        <v>48.059172567734187</v>
      </c>
      <c r="H17" s="249">
        <f t="shared" si="3"/>
        <v>92.751827852100888</v>
      </c>
      <c r="I17" s="238"/>
      <c r="J17" s="249">
        <f t="shared" si="4"/>
        <v>41.328688525127774</v>
      </c>
      <c r="K17" s="249">
        <f t="shared" si="4"/>
        <v>47.911176366231743</v>
      </c>
      <c r="L17" s="249">
        <f t="shared" si="5"/>
        <v>89.239864891359517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386.26009334915398</v>
      </c>
      <c r="C19" s="247">
        <f t="shared" ref="C19:L19" si="6">SUM(C9:C17)</f>
        <v>440.17690665084604</v>
      </c>
      <c r="D19" s="247">
        <f t="shared" si="6"/>
        <v>826.43700000000001</v>
      </c>
      <c r="E19" s="247"/>
      <c r="F19" s="247">
        <f t="shared" si="6"/>
        <v>417.27654919883111</v>
      </c>
      <c r="G19" s="247">
        <f t="shared" si="6"/>
        <v>445.92645080116898</v>
      </c>
      <c r="H19" s="247">
        <f t="shared" si="6"/>
        <v>863.20300000000009</v>
      </c>
      <c r="I19" s="247"/>
      <c r="J19" s="247">
        <f t="shared" si="6"/>
        <v>455.09593281624927</v>
      </c>
      <c r="K19" s="247">
        <f t="shared" si="6"/>
        <v>487.57106718375036</v>
      </c>
      <c r="L19" s="247">
        <f t="shared" si="6"/>
        <v>942.66699999999946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8.1940851223596969E-2</v>
      </c>
      <c r="C26" s="302">
        <v>0.40214410125353445</v>
      </c>
      <c r="D26" s="302">
        <f>SUM(B26:C26)</f>
        <v>0.4840849524771314</v>
      </c>
      <c r="E26" s="303"/>
      <c r="F26" s="302">
        <v>0.1399441474448625</v>
      </c>
      <c r="G26" s="302">
        <v>0.35978560104232266</v>
      </c>
      <c r="H26" s="302">
        <f>SUM(F26:G26)</f>
        <v>0.49972974848718515</v>
      </c>
      <c r="I26" s="303"/>
      <c r="J26" s="302">
        <v>0.1479435092181266</v>
      </c>
      <c r="K26" s="302">
        <v>0.53671990310754158</v>
      </c>
      <c r="L26" s="302">
        <f>SUM(J26:K26)</f>
        <v>0.68466341232566819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0.12574552375325074</v>
      </c>
      <c r="C27" s="302">
        <v>0.21047240679839169</v>
      </c>
      <c r="D27" s="302">
        <f t="shared" ref="D27:D34" si="7">SUM(B27:C27)</f>
        <v>0.3362179305516424</v>
      </c>
      <c r="E27" s="303"/>
      <c r="F27" s="302">
        <v>0.25812235200340294</v>
      </c>
      <c r="G27" s="302">
        <v>0.23152393832922133</v>
      </c>
      <c r="H27" s="302">
        <f t="shared" ref="H27:H34" si="8">SUM(F27:G27)</f>
        <v>0.4896462903326243</v>
      </c>
      <c r="I27" s="303"/>
      <c r="J27" s="302">
        <v>0.31995375228661604</v>
      </c>
      <c r="K27" s="302">
        <v>0.36653434112119293</v>
      </c>
      <c r="L27" s="302">
        <f t="shared" ref="L27:L34" si="9">SUM(J27:K27)</f>
        <v>0.68648809340780903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9.1549470448364575E-2</v>
      </c>
      <c r="C28" s="302">
        <v>0.15224577062078695</v>
      </c>
      <c r="D28" s="302">
        <f t="shared" si="7"/>
        <v>0.24379524106915151</v>
      </c>
      <c r="E28" s="303"/>
      <c r="F28" s="302">
        <v>0.16369618928131582</v>
      </c>
      <c r="G28" s="302">
        <v>0.15241181911617752</v>
      </c>
      <c r="H28" s="302">
        <f t="shared" si="8"/>
        <v>0.31610800839749331</v>
      </c>
      <c r="I28" s="303"/>
      <c r="J28" s="302">
        <v>0.18515172085494533</v>
      </c>
      <c r="K28" s="302">
        <v>0.1723207989703365</v>
      </c>
      <c r="L28" s="302">
        <f t="shared" si="9"/>
        <v>0.35747251982528183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0.37244139799094855</v>
      </c>
      <c r="C29" s="302">
        <v>0.1099125756323379</v>
      </c>
      <c r="D29" s="302">
        <f t="shared" si="7"/>
        <v>0.48235397362328647</v>
      </c>
      <c r="E29" s="303"/>
      <c r="F29" s="302">
        <v>0.44961602256226219</v>
      </c>
      <c r="G29" s="302">
        <v>7.0378190753676462E-2</v>
      </c>
      <c r="H29" s="302">
        <f t="shared" si="8"/>
        <v>0.51999421331593865</v>
      </c>
      <c r="I29" s="303"/>
      <c r="J29" s="302">
        <v>0.28363314582133842</v>
      </c>
      <c r="K29" s="302">
        <v>6.2421774172492506E-2</v>
      </c>
      <c r="L29" s="302">
        <f t="shared" si="9"/>
        <v>0.34605491999383092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0.53644040947248905</v>
      </c>
      <c r="C30" s="302">
        <v>3.8449744723342123</v>
      </c>
      <c r="D30" s="302">
        <f t="shared" si="7"/>
        <v>4.3814148818067018</v>
      </c>
      <c r="E30" s="303"/>
      <c r="F30" s="302">
        <v>0.57683424936603456</v>
      </c>
      <c r="G30" s="302">
        <v>1.6937300910175812</v>
      </c>
      <c r="H30" s="302">
        <f t="shared" si="8"/>
        <v>2.2705643403836158</v>
      </c>
      <c r="I30" s="303"/>
      <c r="J30" s="302">
        <v>0.65946488105658241</v>
      </c>
      <c r="K30" s="302">
        <v>1.7667373305761394</v>
      </c>
      <c r="L30" s="302">
        <f t="shared" si="9"/>
        <v>2.426202211632722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0.16343615654537941</v>
      </c>
      <c r="C31" s="302">
        <v>0.18603421149349841</v>
      </c>
      <c r="D31" s="302">
        <f t="shared" si="7"/>
        <v>0.34947036803887782</v>
      </c>
      <c r="E31" s="303"/>
      <c r="F31" s="302">
        <v>0.19379975782067344</v>
      </c>
      <c r="G31" s="302">
        <v>0.14762351304348537</v>
      </c>
      <c r="H31" s="302">
        <f t="shared" si="8"/>
        <v>0.3414232708641588</v>
      </c>
      <c r="I31" s="303"/>
      <c r="J31" s="302">
        <v>0.15956355961313509</v>
      </c>
      <c r="K31" s="302">
        <v>0.18359009368764403</v>
      </c>
      <c r="L31" s="302">
        <f t="shared" si="9"/>
        <v>0.34315365330077913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9.0103231522186716E-2</v>
      </c>
      <c r="C32" s="302">
        <v>0.10302843482346731</v>
      </c>
      <c r="D32" s="302">
        <f t="shared" si="7"/>
        <v>0.19313166634565404</v>
      </c>
      <c r="E32" s="303"/>
      <c r="F32" s="302">
        <v>0.10457134395927603</v>
      </c>
      <c r="G32" s="302">
        <v>5.9885381416177962E-2</v>
      </c>
      <c r="H32" s="302">
        <f t="shared" si="8"/>
        <v>0.164456725375454</v>
      </c>
      <c r="I32" s="303"/>
      <c r="J32" s="302">
        <v>8.6044951048971377E-2</v>
      </c>
      <c r="K32" s="302">
        <v>7.0538621043588601E-2</v>
      </c>
      <c r="L32" s="302">
        <f t="shared" si="9"/>
        <v>0.15658357209255996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5.5832023379970862E-2</v>
      </c>
      <c r="C33" s="302">
        <v>0.50483486466600302</v>
      </c>
      <c r="D33" s="302">
        <f t="shared" si="7"/>
        <v>0.56066688804597387</v>
      </c>
      <c r="E33" s="303"/>
      <c r="F33" s="302">
        <v>7.3252486500136701E-2</v>
      </c>
      <c r="G33" s="302">
        <v>0.32898474992391175</v>
      </c>
      <c r="H33" s="302">
        <f t="shared" si="8"/>
        <v>0.40223723642404846</v>
      </c>
      <c r="I33" s="303"/>
      <c r="J33" s="302">
        <v>6.9635185068708264E-2</v>
      </c>
      <c r="K33" s="302">
        <v>0.36568880820179051</v>
      </c>
      <c r="L33" s="302">
        <f t="shared" si="9"/>
        <v>0.43532399327049875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0.34846977030772769</v>
      </c>
      <c r="C34" s="302">
        <v>1.359394327733882</v>
      </c>
      <c r="D34" s="302">
        <f t="shared" si="7"/>
        <v>1.7078640980416098</v>
      </c>
      <c r="E34" s="303"/>
      <c r="F34" s="302">
        <v>0.3611355062203726</v>
      </c>
      <c r="G34" s="302">
        <v>0.79370466019910213</v>
      </c>
      <c r="H34" s="302">
        <f t="shared" si="8"/>
        <v>1.1548401664194747</v>
      </c>
      <c r="I34" s="303"/>
      <c r="J34" s="302">
        <v>0.25750280180516966</v>
      </c>
      <c r="K34" s="302">
        <v>0.61355482234566605</v>
      </c>
      <c r="L34" s="302">
        <f t="shared" si="9"/>
        <v>0.87105762415083565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1.8659588346439149</v>
      </c>
      <c r="C36" s="311">
        <f t="shared" ref="C36:K36" si="10">SUM(C26:C34)</f>
        <v>6.8730411653561143</v>
      </c>
      <c r="D36" s="311">
        <f t="shared" si="10"/>
        <v>8.7390000000000292</v>
      </c>
      <c r="E36" s="311"/>
      <c r="F36" s="311">
        <f t="shared" si="10"/>
        <v>2.3209720551583368</v>
      </c>
      <c r="G36" s="311">
        <f t="shared" si="10"/>
        <v>3.8380279448416563</v>
      </c>
      <c r="H36" s="311">
        <f t="shared" si="10"/>
        <v>6.1589999999999936</v>
      </c>
      <c r="I36" s="311"/>
      <c r="J36" s="311">
        <f t="shared" si="10"/>
        <v>2.168893506773593</v>
      </c>
      <c r="K36" s="311">
        <f t="shared" si="10"/>
        <v>4.1381064932263918</v>
      </c>
      <c r="L36" s="311">
        <f>SUM(L26:L34)</f>
        <v>6.3069999999999853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3.0144896648036535E-3</v>
      </c>
      <c r="C43" s="302">
        <v>4.183812880319332E-2</v>
      </c>
      <c r="D43" s="302">
        <f>SUM(B43:C43)</f>
        <v>4.4852618467996971E-2</v>
      </c>
      <c r="E43" s="303"/>
      <c r="F43" s="302">
        <v>3.1191929223835136E-3</v>
      </c>
      <c r="G43" s="302">
        <v>4.8980780967018314E-2</v>
      </c>
      <c r="H43" s="302">
        <f>SUM(F43:G43)</f>
        <v>5.2099973889401831E-2</v>
      </c>
      <c r="I43" s="303"/>
      <c r="J43" s="302">
        <v>1.4889789045814711E-3</v>
      </c>
      <c r="K43" s="302">
        <v>2.2163315196668597E-2</v>
      </c>
      <c r="L43" s="302">
        <f>SUM(J43:K43)</f>
        <v>2.3652294101250068E-2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7.0052673715168389E-3</v>
      </c>
      <c r="C44" s="302">
        <v>7.0914187169463669E-2</v>
      </c>
      <c r="D44" s="302">
        <f t="shared" ref="D44:D51" si="11">SUM(B44:C44)</f>
        <v>7.7919454540980509E-2</v>
      </c>
      <c r="E44" s="303"/>
      <c r="F44" s="302">
        <v>7.5620904929038172E-3</v>
      </c>
      <c r="G44" s="302">
        <v>8.4239806135483319E-2</v>
      </c>
      <c r="H44" s="302">
        <f t="shared" ref="H44:H51" si="12">SUM(F44:G44)</f>
        <v>9.1801896628387142E-2</v>
      </c>
      <c r="I44" s="303"/>
      <c r="J44" s="302">
        <v>3.5054596123659781E-3</v>
      </c>
      <c r="K44" s="302">
        <v>4.5979298570040163E-2</v>
      </c>
      <c r="L44" s="302">
        <f t="shared" ref="L44:L51" si="13">SUM(J44:K44)</f>
        <v>4.9484758182406142E-2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4.7444161197317458E-3</v>
      </c>
      <c r="C45" s="302">
        <v>3.1447719741824226E-2</v>
      </c>
      <c r="D45" s="302">
        <f t="shared" si="11"/>
        <v>3.6192135861555973E-2</v>
      </c>
      <c r="E45" s="303"/>
      <c r="F45" s="302">
        <v>4.6778585741403768E-3</v>
      </c>
      <c r="G45" s="302">
        <v>3.5675016906763418E-2</v>
      </c>
      <c r="H45" s="302">
        <f t="shared" si="12"/>
        <v>4.0352875480903792E-2</v>
      </c>
      <c r="I45" s="303"/>
      <c r="J45" s="302">
        <v>2.0844565290751849E-3</v>
      </c>
      <c r="K45" s="302">
        <v>1.3830662223008893E-2</v>
      </c>
      <c r="L45" s="302">
        <f t="shared" si="13"/>
        <v>1.5915118752084078E-2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1.0025588015693599E-2</v>
      </c>
      <c r="C46" s="302">
        <v>9.8906677172996473E-3</v>
      </c>
      <c r="D46" s="302">
        <f t="shared" si="11"/>
        <v>1.9916255732993247E-2</v>
      </c>
      <c r="E46" s="303"/>
      <c r="F46" s="302">
        <v>8.1192717393103603E-3</v>
      </c>
      <c r="G46" s="302">
        <v>1.0080946151409019E-2</v>
      </c>
      <c r="H46" s="302">
        <f t="shared" si="12"/>
        <v>1.8200217890719378E-2</v>
      </c>
      <c r="I46" s="303"/>
      <c r="J46" s="302">
        <v>3.0642373647398521E-3</v>
      </c>
      <c r="K46" s="302">
        <v>4.0048881423279852E-3</v>
      </c>
      <c r="L46" s="302">
        <f t="shared" si="13"/>
        <v>7.0691255070678373E-3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1.1849105541406101E-3</v>
      </c>
      <c r="C47" s="302">
        <v>6.1473461196456407E-2</v>
      </c>
      <c r="D47" s="302">
        <f t="shared" si="11"/>
        <v>6.2658371750597019E-2</v>
      </c>
      <c r="E47" s="303"/>
      <c r="F47" s="302">
        <v>8.9250638945095504E-4</v>
      </c>
      <c r="G47" s="302">
        <v>5.1334096002660853E-2</v>
      </c>
      <c r="H47" s="302">
        <f>SUM(F47:G47)</f>
        <v>5.2226602392111805E-2</v>
      </c>
      <c r="I47" s="303"/>
      <c r="J47" s="302">
        <v>4.7039618474926416E-4</v>
      </c>
      <c r="K47" s="302">
        <v>1.843511620226667E-2</v>
      </c>
      <c r="L47" s="302">
        <f t="shared" si="13"/>
        <v>1.8905512387015933E-2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7.8274859364170554E-3</v>
      </c>
      <c r="C48" s="302">
        <v>2.41449142427179E-3</v>
      </c>
      <c r="D48" s="302">
        <f t="shared" si="11"/>
        <v>1.0241977360688846E-2</v>
      </c>
      <c r="E48" s="303"/>
      <c r="F48" s="302">
        <v>6.3610605738817008E-3</v>
      </c>
      <c r="G48" s="302">
        <v>2.2890380814707986E-3</v>
      </c>
      <c r="H48" s="302">
        <f t="shared" si="12"/>
        <v>8.6500986553524999E-3</v>
      </c>
      <c r="I48" s="303"/>
      <c r="J48" s="302">
        <v>2.5743300023031274E-3</v>
      </c>
      <c r="K48" s="302">
        <v>1.1539258897077375E-3</v>
      </c>
      <c r="L48" s="302">
        <f t="shared" si="13"/>
        <v>3.7282558920108651E-3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3.6692637263953292E-3</v>
      </c>
      <c r="C49" s="302">
        <v>5.538252651698267E-3</v>
      </c>
      <c r="D49" s="302">
        <f t="shared" si="11"/>
        <v>9.207516378093597E-3</v>
      </c>
      <c r="E49" s="303"/>
      <c r="F49" s="302">
        <v>2.7597631749702121E-3</v>
      </c>
      <c r="G49" s="302">
        <v>4.8640380476407414E-3</v>
      </c>
      <c r="H49" s="302">
        <f t="shared" si="12"/>
        <v>7.6238012226109535E-3</v>
      </c>
      <c r="I49" s="303"/>
      <c r="J49" s="302">
        <v>1.2788745888667233E-3</v>
      </c>
      <c r="K49" s="302">
        <v>2.1214727880263995E-3</v>
      </c>
      <c r="L49" s="302">
        <f t="shared" si="13"/>
        <v>3.4003473768931228E-3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7.0700621242886978E-4</v>
      </c>
      <c r="C50" s="302">
        <v>9.5543094686650745E-2</v>
      </c>
      <c r="D50" s="302">
        <f t="shared" si="11"/>
        <v>9.6250100899079621E-2</v>
      </c>
      <c r="E50" s="303"/>
      <c r="F50" s="302">
        <v>4.4215431355919976E-4</v>
      </c>
      <c r="G50" s="302">
        <v>8.0613961716394442E-2</v>
      </c>
      <c r="H50" s="302">
        <f t="shared" si="12"/>
        <v>8.1056116029953648E-2</v>
      </c>
      <c r="I50" s="303"/>
      <c r="J50" s="302">
        <v>3.4929717610961304E-4</v>
      </c>
      <c r="K50" s="302">
        <v>2.7624040053318113E-2</v>
      </c>
      <c r="L50" s="302">
        <f t="shared" si="13"/>
        <v>2.7973337229427724E-2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5.1652967631837417E-3</v>
      </c>
      <c r="C51" s="302">
        <v>4.5596272244830288E-2</v>
      </c>
      <c r="D51" s="302">
        <f t="shared" si="11"/>
        <v>5.0761569008014026E-2</v>
      </c>
      <c r="E51" s="303"/>
      <c r="F51" s="302">
        <v>3.4782076549394114E-3</v>
      </c>
      <c r="G51" s="302">
        <v>4.1510210155620453E-2</v>
      </c>
      <c r="H51" s="302">
        <f t="shared" si="12"/>
        <v>4.4988417810559865E-2</v>
      </c>
      <c r="I51" s="303"/>
      <c r="J51" s="302">
        <v>1.4127044479244043E-3</v>
      </c>
      <c r="K51" s="302">
        <v>2.0458546123919868E-2</v>
      </c>
      <c r="L51" s="302">
        <f t="shared" si="13"/>
        <v>2.1871250571844272E-2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4.3343724364311442E-2</v>
      </c>
      <c r="C53" s="311">
        <f t="shared" ref="C53:L53" si="14">SUM(C43:C51)</f>
        <v>0.36465627563568836</v>
      </c>
      <c r="D53" s="311">
        <f t="shared" si="14"/>
        <v>0.40799999999999975</v>
      </c>
      <c r="E53" s="311"/>
      <c r="F53" s="311">
        <f t="shared" si="14"/>
        <v>3.7412105835539548E-2</v>
      </c>
      <c r="G53" s="311">
        <f t="shared" si="14"/>
        <v>0.35958789416446135</v>
      </c>
      <c r="H53" s="311">
        <f t="shared" si="14"/>
        <v>0.39700000000000091</v>
      </c>
      <c r="I53" s="311"/>
      <c r="J53" s="311">
        <f t="shared" si="14"/>
        <v>1.6228734810715618E-2</v>
      </c>
      <c r="K53" s="311">
        <f t="shared" si="14"/>
        <v>0.15577126518928441</v>
      </c>
      <c r="L53" s="311">
        <f t="shared" si="14"/>
        <v>0.17200000000000007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0.11544208106769395</v>
      </c>
      <c r="C60" s="302">
        <v>0.19662180964920351</v>
      </c>
      <c r="D60" s="302">
        <f>SUM(B60:C60)</f>
        <v>0.31206389071689744</v>
      </c>
      <c r="E60" s="303"/>
      <c r="F60" s="302">
        <v>0.1207965921166378</v>
      </c>
      <c r="G60" s="302">
        <v>0.21638517862491768</v>
      </c>
      <c r="H60" s="302">
        <f>SUM(F60:G60)</f>
        <v>0.33718177074155548</v>
      </c>
      <c r="I60" s="303"/>
      <c r="J60" s="302">
        <v>0.17999121818331335</v>
      </c>
      <c r="K60" s="302">
        <v>0.23012261544916263</v>
      </c>
      <c r="L60" s="302">
        <f>SUM(J60:K60)</f>
        <v>0.410113833632476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0.10219525436079385</v>
      </c>
      <c r="C61" s="302">
        <v>0.16829324124375689</v>
      </c>
      <c r="D61" s="302">
        <f t="shared" ref="D61:D68" si="15">SUM(B61:C61)</f>
        <v>0.27048849560455074</v>
      </c>
      <c r="E61" s="303"/>
      <c r="F61" s="302">
        <v>0.12528823354618465</v>
      </c>
      <c r="G61" s="302">
        <v>0.19432575591831538</v>
      </c>
      <c r="H61" s="302">
        <f t="shared" ref="H61:H68" si="16">SUM(F61:G61)</f>
        <v>0.31961398946450004</v>
      </c>
      <c r="I61" s="303"/>
      <c r="J61" s="302">
        <v>0.20657121912997106</v>
      </c>
      <c r="K61" s="302">
        <v>0.27259878368748708</v>
      </c>
      <c r="L61" s="302">
        <f t="shared" ref="L61:L68" si="17">SUM(J61:K61)</f>
        <v>0.47917000281745814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0.15809342392702105</v>
      </c>
      <c r="C62" s="302">
        <v>0.21889860287011231</v>
      </c>
      <c r="D62" s="302">
        <f t="shared" si="15"/>
        <v>0.37699202679713339</v>
      </c>
      <c r="E62" s="303"/>
      <c r="F62" s="302">
        <v>0.16853639416172123</v>
      </c>
      <c r="G62" s="302">
        <v>0.25639392890522961</v>
      </c>
      <c r="H62" s="302">
        <f t="shared" si="16"/>
        <v>0.42493032306695083</v>
      </c>
      <c r="I62" s="303"/>
      <c r="J62" s="302">
        <v>0.23769111732626841</v>
      </c>
      <c r="K62" s="302">
        <v>0.25652298690147984</v>
      </c>
      <c r="L62" s="302">
        <f t="shared" si="17"/>
        <v>0.49421410422774825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0.21202981846868127</v>
      </c>
      <c r="C63" s="302">
        <v>7.9414765286011879E-2</v>
      </c>
      <c r="D63" s="302">
        <f t="shared" si="15"/>
        <v>0.29144458375469318</v>
      </c>
      <c r="E63" s="303"/>
      <c r="F63" s="302">
        <v>0.15880987440517733</v>
      </c>
      <c r="G63" s="302">
        <v>9.4670412756606953E-2</v>
      </c>
      <c r="H63" s="302">
        <f t="shared" si="16"/>
        <v>0.25348028716178428</v>
      </c>
      <c r="I63" s="303"/>
      <c r="J63" s="302">
        <v>0.18031393770399598</v>
      </c>
      <c r="K63" s="302">
        <v>9.5272369095336276E-2</v>
      </c>
      <c r="L63" s="302">
        <f t="shared" si="17"/>
        <v>0.27558630679933227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0.15246389011642208</v>
      </c>
      <c r="C64" s="302">
        <v>0.67118256499137918</v>
      </c>
      <c r="D64" s="302">
        <f t="shared" si="15"/>
        <v>0.82364645510780132</v>
      </c>
      <c r="E64" s="303"/>
      <c r="F64" s="302">
        <v>0.10484297899014706</v>
      </c>
      <c r="G64" s="302">
        <v>0.51077009186115041</v>
      </c>
      <c r="H64" s="302">
        <f t="shared" si="16"/>
        <v>0.61561307085129746</v>
      </c>
      <c r="I64" s="303"/>
      <c r="J64" s="302">
        <v>0.11278037206135651</v>
      </c>
      <c r="K64" s="302">
        <v>0.5581719626581938</v>
      </c>
      <c r="L64" s="302">
        <f t="shared" si="17"/>
        <v>0.67095233471955029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2.7340998619763905E-2</v>
      </c>
      <c r="C65" s="302">
        <v>1.5405464961919456E-2</v>
      </c>
      <c r="D65" s="302">
        <f t="shared" si="15"/>
        <v>4.274646358168336E-2</v>
      </c>
      <c r="E65" s="303"/>
      <c r="F65" s="302">
        <v>1.8379303973702341E-2</v>
      </c>
      <c r="G65" s="302">
        <v>1.7708251953973301E-2</v>
      </c>
      <c r="H65" s="302">
        <f t="shared" si="16"/>
        <v>3.6087555927675638E-2</v>
      </c>
      <c r="I65" s="303"/>
      <c r="J65" s="302">
        <v>2.0155162551943797E-2</v>
      </c>
      <c r="K65" s="302">
        <v>1.9660105133815584E-2</v>
      </c>
      <c r="L65" s="302">
        <f t="shared" si="17"/>
        <v>3.9815267685759381E-2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0.10694453888173837</v>
      </c>
      <c r="C66" s="302">
        <v>5.3776410298213319E-2</v>
      </c>
      <c r="D66" s="302">
        <f t="shared" si="15"/>
        <v>0.16072094917995169</v>
      </c>
      <c r="E66" s="303"/>
      <c r="F66" s="302">
        <v>8.7773646182833898E-2</v>
      </c>
      <c r="G66" s="302">
        <v>5.7919018681813893E-2</v>
      </c>
      <c r="H66" s="302">
        <f t="shared" si="16"/>
        <v>0.1456926648646478</v>
      </c>
      <c r="I66" s="303"/>
      <c r="J66" s="302">
        <v>0.10998791461851599</v>
      </c>
      <c r="K66" s="302">
        <v>7.0606291923717063E-2</v>
      </c>
      <c r="L66" s="302">
        <f t="shared" si="17"/>
        <v>0.18059420654223307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0.29422733038248278</v>
      </c>
      <c r="C67" s="302">
        <v>1.2501537296208547</v>
      </c>
      <c r="D67" s="302">
        <f t="shared" si="15"/>
        <v>1.5443810600033374</v>
      </c>
      <c r="E67" s="303"/>
      <c r="F67" s="302">
        <v>0.21495516257226305</v>
      </c>
      <c r="G67" s="302">
        <v>1.050046626359368</v>
      </c>
      <c r="H67" s="302">
        <f t="shared" si="16"/>
        <v>1.265001788931631</v>
      </c>
      <c r="I67" s="303"/>
      <c r="J67" s="302">
        <v>0.24773579597493064</v>
      </c>
      <c r="K67" s="302">
        <v>1.252779599055627</v>
      </c>
      <c r="L67" s="302">
        <f t="shared" si="17"/>
        <v>1.5005153950305576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0.29894685393903953</v>
      </c>
      <c r="C68" s="302">
        <v>0.24556922131491535</v>
      </c>
      <c r="D68" s="302">
        <f t="shared" si="15"/>
        <v>0.54451607525395485</v>
      </c>
      <c r="E68" s="303"/>
      <c r="F68" s="302">
        <v>0.20323658535168096</v>
      </c>
      <c r="G68" s="302">
        <v>0.23816196363828826</v>
      </c>
      <c r="H68" s="302">
        <f t="shared" si="16"/>
        <v>0.44139854898996922</v>
      </c>
      <c r="I68" s="303"/>
      <c r="J68" s="302">
        <v>0.20395532840924888</v>
      </c>
      <c r="K68" s="302">
        <v>0.20108322013563107</v>
      </c>
      <c r="L68" s="302">
        <f t="shared" si="17"/>
        <v>0.40503854854487997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1.467684189763637</v>
      </c>
      <c r="C70" s="311">
        <f t="shared" ref="C70:L70" si="18">SUM(C60:C68)</f>
        <v>2.8993158102363665</v>
      </c>
      <c r="D70" s="311">
        <f t="shared" si="18"/>
        <v>4.3670000000000027</v>
      </c>
      <c r="E70" s="311"/>
      <c r="F70" s="311">
        <f t="shared" si="18"/>
        <v>1.2026187713003482</v>
      </c>
      <c r="G70" s="311">
        <f t="shared" si="18"/>
        <v>2.6363812286996633</v>
      </c>
      <c r="H70" s="311">
        <f t="shared" si="18"/>
        <v>3.839000000000012</v>
      </c>
      <c r="I70" s="311"/>
      <c r="J70" s="311">
        <f t="shared" si="18"/>
        <v>1.4991820659595447</v>
      </c>
      <c r="K70" s="311">
        <f t="shared" si="18"/>
        <v>2.9568179340404503</v>
      </c>
      <c r="L70" s="311">
        <f t="shared" si="18"/>
        <v>4.4559999999999951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0.25261502392634561</v>
      </c>
      <c r="C77" s="302">
        <v>1.3643383431380121</v>
      </c>
      <c r="D77" s="302">
        <f>SUM(B77:C77)</f>
        <v>1.6169533670643577</v>
      </c>
      <c r="E77" s="303"/>
      <c r="F77" s="302">
        <v>0.25880905470133214</v>
      </c>
      <c r="G77" s="302">
        <v>1.4006118915891443</v>
      </c>
      <c r="H77" s="302">
        <f>SUM(F77:G77)</f>
        <v>1.6594209462904765</v>
      </c>
      <c r="I77" s="303"/>
      <c r="J77" s="302">
        <v>0.22780978181154074</v>
      </c>
      <c r="K77" s="302">
        <v>1.195521632874478</v>
      </c>
      <c r="L77" s="302">
        <f>SUM(J77:K77)</f>
        <v>1.4233314146860188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0.34813507643375075</v>
      </c>
      <c r="C78" s="302">
        <v>1.9678748994479951</v>
      </c>
      <c r="D78" s="302">
        <f t="shared" ref="D78:D85" si="19">SUM(B78:C78)</f>
        <v>2.3160099758817458</v>
      </c>
      <c r="E78" s="303"/>
      <c r="F78" s="302">
        <v>0.38270817334376939</v>
      </c>
      <c r="G78" s="302">
        <v>2.1867189760445469</v>
      </c>
      <c r="H78" s="302">
        <f t="shared" ref="H78:H85" si="20">SUM(F78:G78)</f>
        <v>2.5694271493883161</v>
      </c>
      <c r="I78" s="303"/>
      <c r="J78" s="302">
        <v>0.3370678365230465</v>
      </c>
      <c r="K78" s="302">
        <v>2.0283357078918329</v>
      </c>
      <c r="L78" s="302">
        <f t="shared" ref="L78:L85" si="21">SUM(J78:K78)</f>
        <v>2.3654035444148795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0.34685985656725771</v>
      </c>
      <c r="C79" s="302">
        <v>1.1031397317465466</v>
      </c>
      <c r="D79" s="302">
        <f t="shared" si="19"/>
        <v>1.4499995883138044</v>
      </c>
      <c r="E79" s="303"/>
      <c r="F79" s="302">
        <v>0.33212616153643126</v>
      </c>
      <c r="G79" s="302">
        <v>1.1719894896786658</v>
      </c>
      <c r="H79" s="302">
        <f t="shared" si="20"/>
        <v>1.504115651215097</v>
      </c>
      <c r="I79" s="303"/>
      <c r="J79" s="302">
        <v>0.26789585700375307</v>
      </c>
      <c r="K79" s="302">
        <v>0.88565499440937634</v>
      </c>
      <c r="L79" s="302">
        <f t="shared" si="21"/>
        <v>1.1535508514131294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0.6028990221541819</v>
      </c>
      <c r="C80" s="302">
        <v>0.19225316848354981</v>
      </c>
      <c r="D80" s="302">
        <f t="shared" si="19"/>
        <v>0.79515219063773168</v>
      </c>
      <c r="E80" s="303"/>
      <c r="F80" s="302">
        <v>0.49789779296125214</v>
      </c>
      <c r="G80" s="302">
        <v>0.2044478469659344</v>
      </c>
      <c r="H80" s="302">
        <f t="shared" si="20"/>
        <v>0.70234563992718657</v>
      </c>
      <c r="I80" s="303"/>
      <c r="J80" s="302">
        <v>0.27053261965820102</v>
      </c>
      <c r="K80" s="302">
        <v>0.17746307446686424</v>
      </c>
      <c r="L80" s="302">
        <f t="shared" si="21"/>
        <v>0.44799569412506524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8.828583990537342E-2</v>
      </c>
      <c r="C81" s="302">
        <v>2.347246553461535</v>
      </c>
      <c r="D81" s="302">
        <f t="shared" si="19"/>
        <v>2.4355323933669082</v>
      </c>
      <c r="E81" s="303"/>
      <c r="F81" s="302">
        <v>7.7588895721271617E-2</v>
      </c>
      <c r="G81" s="302">
        <v>1.7291666442250002</v>
      </c>
      <c r="H81" s="302">
        <f t="shared" si="20"/>
        <v>1.8067555399462718</v>
      </c>
      <c r="I81" s="303"/>
      <c r="J81" s="302">
        <v>0.1032439947833227</v>
      </c>
      <c r="K81" s="302">
        <v>1.2429921214441038</v>
      </c>
      <c r="L81" s="302">
        <f t="shared" si="21"/>
        <v>1.3462361162274266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8.9757543876120061E-2</v>
      </c>
      <c r="C82" s="302">
        <v>2.4794219020310738E-2</v>
      </c>
      <c r="D82" s="302">
        <f t="shared" si="19"/>
        <v>0.11455176289643079</v>
      </c>
      <c r="E82" s="303"/>
      <c r="F82" s="302">
        <v>6.4860855961208733E-2</v>
      </c>
      <c r="G82" s="302">
        <v>2.3506085731331949E-2</v>
      </c>
      <c r="H82" s="302">
        <f t="shared" si="20"/>
        <v>8.8366941692540682E-2</v>
      </c>
      <c r="I82" s="303"/>
      <c r="J82" s="302">
        <v>4.2661363825759399E-2</v>
      </c>
      <c r="K82" s="302">
        <v>2.4046841414210585E-2</v>
      </c>
      <c r="L82" s="302">
        <f t="shared" si="21"/>
        <v>6.6708205239969981E-2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0.14724898002476855</v>
      </c>
      <c r="C83" s="302">
        <v>0.16810163870052111</v>
      </c>
      <c r="D83" s="302">
        <f t="shared" si="19"/>
        <v>0.31535061872528969</v>
      </c>
      <c r="E83" s="303"/>
      <c r="F83" s="302">
        <v>0.12038657596661395</v>
      </c>
      <c r="G83" s="302">
        <v>0.19935011799268701</v>
      </c>
      <c r="H83" s="302">
        <f t="shared" si="20"/>
        <v>0.31973669395930093</v>
      </c>
      <c r="I83" s="303"/>
      <c r="J83" s="302">
        <v>9.5578597554448405E-2</v>
      </c>
      <c r="K83" s="302">
        <v>0.2285877083760402</v>
      </c>
      <c r="L83" s="302">
        <f t="shared" si="21"/>
        <v>0.32416630593048862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0.29847356385817103</v>
      </c>
      <c r="C84" s="302">
        <v>0.83993595305217783</v>
      </c>
      <c r="D84" s="302">
        <f t="shared" si="19"/>
        <v>1.138409516910349</v>
      </c>
      <c r="E84" s="303"/>
      <c r="F84" s="302">
        <v>0.18261718627462495</v>
      </c>
      <c r="G84" s="302">
        <v>0.61373492370448757</v>
      </c>
      <c r="H84" s="302">
        <f t="shared" si="20"/>
        <v>0.79635210997911254</v>
      </c>
      <c r="I84" s="303"/>
      <c r="J84" s="302">
        <v>0.1673785413629468</v>
      </c>
      <c r="K84" s="302">
        <v>0.57378022319289901</v>
      </c>
      <c r="L84" s="302">
        <f t="shared" si="21"/>
        <v>0.74115876455584584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0.15681597408492412</v>
      </c>
      <c r="C85" s="302">
        <v>0.24122461211844909</v>
      </c>
      <c r="D85" s="302">
        <f t="shared" si="19"/>
        <v>0.39804058620337324</v>
      </c>
      <c r="E85" s="303"/>
      <c r="F85" s="302">
        <v>0.10218005386737443</v>
      </c>
      <c r="G85" s="302">
        <v>0.17229927373432172</v>
      </c>
      <c r="H85" s="302">
        <f t="shared" si="20"/>
        <v>0.27447932760169613</v>
      </c>
      <c r="I85" s="303"/>
      <c r="J85" s="302">
        <v>7.1643070467619474E-2</v>
      </c>
      <c r="K85" s="302">
        <v>8.9806032939573663E-2</v>
      </c>
      <c r="L85" s="302">
        <f t="shared" si="21"/>
        <v>0.16144910340719315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2.3310908808308932</v>
      </c>
      <c r="C87" s="311">
        <f t="shared" ref="C87:D87" si="22">SUM(C77:C85)</f>
        <v>8.2489091191690971</v>
      </c>
      <c r="D87" s="311">
        <f t="shared" si="22"/>
        <v>10.579999999999989</v>
      </c>
      <c r="E87" s="311"/>
      <c r="F87" s="311">
        <f t="shared" ref="F87:H87" si="23">SUM(F77:F85)</f>
        <v>2.0191747503338786</v>
      </c>
      <c r="G87" s="311">
        <f t="shared" si="23"/>
        <v>7.7018252496661193</v>
      </c>
      <c r="H87" s="311">
        <f t="shared" si="23"/>
        <v>9.7209999999999983</v>
      </c>
      <c r="I87" s="311"/>
      <c r="J87" s="311">
        <f t="shared" ref="J87:L87" si="24">SUM(J77:J85)</f>
        <v>1.583811662990638</v>
      </c>
      <c r="K87" s="311">
        <f t="shared" si="24"/>
        <v>6.4461883370093789</v>
      </c>
      <c r="L87" s="311">
        <f t="shared" si="24"/>
        <v>8.0300000000000171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0.98201551149753463</v>
      </c>
      <c r="C94" s="302">
        <v>3.8845268156831789</v>
      </c>
      <c r="D94" s="302">
        <f>SUM(B94:C94)</f>
        <v>4.8665423271807136</v>
      </c>
      <c r="E94" s="303"/>
      <c r="F94" s="302">
        <v>1.0798481582465338</v>
      </c>
      <c r="G94" s="302">
        <v>4.3724740489790079</v>
      </c>
      <c r="H94" s="302">
        <f>SUM(F94:G94)</f>
        <v>5.4523222072255422</v>
      </c>
      <c r="I94" s="303"/>
      <c r="J94" s="302">
        <v>0.95199642591477229</v>
      </c>
      <c r="K94" s="302">
        <v>3.5253944112102173</v>
      </c>
      <c r="L94" s="302">
        <f>SUM(J94:K94)</f>
        <v>4.4773908371249895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1.285069887465863</v>
      </c>
      <c r="C95" s="302">
        <v>4.8920912560984071</v>
      </c>
      <c r="D95" s="302">
        <f t="shared" ref="D95:D102" si="25">SUM(B95:C95)</f>
        <v>6.1771611435642697</v>
      </c>
      <c r="E95" s="303"/>
      <c r="F95" s="302">
        <v>1.5799656880577553</v>
      </c>
      <c r="G95" s="302">
        <v>5.9143046049258574</v>
      </c>
      <c r="H95" s="302">
        <f t="shared" ref="H95:H102" si="26">SUM(F95:G95)</f>
        <v>7.4942702929836127</v>
      </c>
      <c r="I95" s="303"/>
      <c r="J95" s="302">
        <v>1.5432710930312168</v>
      </c>
      <c r="K95" s="302">
        <v>5.3541943659015816</v>
      </c>
      <c r="L95" s="302">
        <f t="shared" ref="L95:L102" si="27">SUM(J95:K95)</f>
        <v>6.8974654589327979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1.4634492546928617</v>
      </c>
      <c r="C96" s="302">
        <v>3.3374191120197096</v>
      </c>
      <c r="D96" s="302">
        <f t="shared" si="25"/>
        <v>4.8008683667125709</v>
      </c>
      <c r="E96" s="303"/>
      <c r="F96" s="302">
        <v>1.476774500328595</v>
      </c>
      <c r="G96" s="302">
        <v>3.913751849434473</v>
      </c>
      <c r="H96" s="302">
        <f t="shared" si="26"/>
        <v>5.3905263497630678</v>
      </c>
      <c r="I96" s="303"/>
      <c r="J96" s="302">
        <v>1.2779373626397761</v>
      </c>
      <c r="K96" s="302">
        <v>2.9712763152801926</v>
      </c>
      <c r="L96" s="302">
        <f t="shared" si="27"/>
        <v>4.2492136779199683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2.3455437006471875</v>
      </c>
      <c r="C97" s="302">
        <v>0.87464300136854467</v>
      </c>
      <c r="D97" s="302">
        <f t="shared" si="25"/>
        <v>3.2201867020157322</v>
      </c>
      <c r="E97" s="303"/>
      <c r="F97" s="302">
        <v>2.0133976407220975</v>
      </c>
      <c r="G97" s="302">
        <v>1.0352931051324916</v>
      </c>
      <c r="H97" s="302">
        <f t="shared" si="26"/>
        <v>3.0486907458545893</v>
      </c>
      <c r="I97" s="303"/>
      <c r="J97" s="302">
        <v>1.2294429826742066</v>
      </c>
      <c r="K97" s="302">
        <v>0.79815294102966483</v>
      </c>
      <c r="L97" s="302">
        <f t="shared" si="27"/>
        <v>2.0275959237038714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0.63692414656807439</v>
      </c>
      <c r="C98" s="302">
        <v>8.6108527733405094</v>
      </c>
      <c r="D98" s="302">
        <f t="shared" si="25"/>
        <v>9.2477769199085831</v>
      </c>
      <c r="E98" s="303"/>
      <c r="F98" s="302">
        <v>0.46131088769583306</v>
      </c>
      <c r="G98" s="302">
        <v>7.0223833489279954</v>
      </c>
      <c r="H98" s="302">
        <f t="shared" si="26"/>
        <v>7.4836942366238288</v>
      </c>
      <c r="I98" s="303"/>
      <c r="J98" s="302">
        <v>0.48275109551006989</v>
      </c>
      <c r="K98" s="302">
        <v>4.8648210269536021</v>
      </c>
      <c r="L98" s="302">
        <f t="shared" si="27"/>
        <v>5.3475721224636716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0.29471109309153798</v>
      </c>
      <c r="C99" s="302">
        <v>0.24413894911786066</v>
      </c>
      <c r="D99" s="302">
        <f t="shared" si="25"/>
        <v>0.53885004220939869</v>
      </c>
      <c r="E99" s="303"/>
      <c r="F99" s="302">
        <v>0.22533518638341568</v>
      </c>
      <c r="G99" s="302">
        <v>0.320881790035423</v>
      </c>
      <c r="H99" s="302">
        <f t="shared" si="26"/>
        <v>0.54621697641883871</v>
      </c>
      <c r="I99" s="303"/>
      <c r="J99" s="302">
        <v>0.17234731878951046</v>
      </c>
      <c r="K99" s="302">
        <v>0.38259719091291156</v>
      </c>
      <c r="L99" s="302">
        <f t="shared" si="27"/>
        <v>0.55494450970242204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0.62701158858107753</v>
      </c>
      <c r="C100" s="302">
        <v>0.60818470625376786</v>
      </c>
      <c r="D100" s="302">
        <f t="shared" si="25"/>
        <v>1.2351962948348454</v>
      </c>
      <c r="E100" s="303"/>
      <c r="F100" s="302">
        <v>0.53045859308779331</v>
      </c>
      <c r="G100" s="302">
        <v>0.69762194077273165</v>
      </c>
      <c r="H100" s="302">
        <f t="shared" si="26"/>
        <v>1.228080533860525</v>
      </c>
      <c r="I100" s="303"/>
      <c r="J100" s="302">
        <v>0.44040710085026658</v>
      </c>
      <c r="K100" s="302">
        <v>0.6020676674861527</v>
      </c>
      <c r="L100" s="302">
        <f t="shared" si="27"/>
        <v>1.0424747683364193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0.82958344777095483</v>
      </c>
      <c r="C101" s="302">
        <v>4.3095652927786672</v>
      </c>
      <c r="D101" s="302">
        <f t="shared" si="25"/>
        <v>5.1391487405496221</v>
      </c>
      <c r="E101" s="303"/>
      <c r="F101" s="302">
        <v>0.61735237941190435</v>
      </c>
      <c r="G101" s="302">
        <v>3.8227196676779824</v>
      </c>
      <c r="H101" s="302">
        <f t="shared" si="26"/>
        <v>4.4400720470898865</v>
      </c>
      <c r="I101" s="303"/>
      <c r="J101" s="302">
        <v>0.53764670846966656</v>
      </c>
      <c r="K101" s="302">
        <v>3.3413482933076422</v>
      </c>
      <c r="L101" s="302">
        <f t="shared" si="27"/>
        <v>3.8789950017773087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1.0112145508581598</v>
      </c>
      <c r="C102" s="302">
        <v>1.5580549121659979</v>
      </c>
      <c r="D102" s="302">
        <f t="shared" si="25"/>
        <v>2.5692694630241579</v>
      </c>
      <c r="E102" s="303"/>
      <c r="F102" s="302">
        <v>0.58537353411632387</v>
      </c>
      <c r="G102" s="302">
        <v>1.5457530760637519</v>
      </c>
      <c r="H102" s="302">
        <f t="shared" si="26"/>
        <v>2.1311266101800759</v>
      </c>
      <c r="I102" s="303"/>
      <c r="J102" s="302">
        <v>0.40405872890705719</v>
      </c>
      <c r="K102" s="302">
        <v>0.93528897113148057</v>
      </c>
      <c r="L102" s="302">
        <f t="shared" si="27"/>
        <v>1.3393477000385379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9.4755231811732514</v>
      </c>
      <c r="C104" s="311">
        <f t="shared" ref="C104:D104" si="28">SUM(C94:C102)</f>
        <v>28.319476818826644</v>
      </c>
      <c r="D104" s="311">
        <f t="shared" si="28"/>
        <v>37.794999999999888</v>
      </c>
      <c r="E104" s="311"/>
      <c r="F104" s="311">
        <f t="shared" ref="F104:H104" si="29">SUM(F94:F102)</f>
        <v>8.5698165680502516</v>
      </c>
      <c r="G104" s="311">
        <f t="shared" si="29"/>
        <v>28.645183431949711</v>
      </c>
      <c r="H104" s="311">
        <f t="shared" si="29"/>
        <v>37.214999999999968</v>
      </c>
      <c r="I104" s="311"/>
      <c r="J104" s="311">
        <f t="shared" ref="J104:L104" si="30">SUM(J94:J102)</f>
        <v>7.0398588167865421</v>
      </c>
      <c r="K104" s="311">
        <f t="shared" si="30"/>
        <v>22.775141183213446</v>
      </c>
      <c r="L104" s="311">
        <f t="shared" si="30"/>
        <v>29.814999999999987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3.7832588493148064E-2</v>
      </c>
      <c r="C111" s="302">
        <v>6.7088959833464953E-2</v>
      </c>
      <c r="D111" s="302">
        <f>SUM(B111:C111)</f>
        <v>0.10492154832661302</v>
      </c>
      <c r="E111" s="303"/>
      <c r="F111" s="302">
        <v>2.0147997677950856E-2</v>
      </c>
      <c r="G111" s="302">
        <v>9.3418107538229669E-2</v>
      </c>
      <c r="H111" s="302">
        <f>SUM(F111:G111)</f>
        <v>0.11356610521618052</v>
      </c>
      <c r="I111" s="303"/>
      <c r="J111" s="302">
        <v>2.0778994025241269E-2</v>
      </c>
      <c r="K111" s="302">
        <v>9.9477621862743573E-2</v>
      </c>
      <c r="L111" s="302">
        <f>SUM(J111:K111)</f>
        <v>0.12025661588798484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4.9865409507772199E-2</v>
      </c>
      <c r="C112" s="302">
        <v>0.15263348419824732</v>
      </c>
      <c r="D112" s="302">
        <f t="shared" ref="D112:D119" si="31">SUM(B112:C112)</f>
        <v>0.20249889370601953</v>
      </c>
      <c r="E112" s="303"/>
      <c r="F112" s="302">
        <v>3.8610697115116846E-2</v>
      </c>
      <c r="G112" s="302">
        <v>0.18912334611128379</v>
      </c>
      <c r="H112" s="302">
        <f t="shared" ref="H112:H119" si="32">SUM(F112:G112)</f>
        <v>0.22773404322640062</v>
      </c>
      <c r="I112" s="303"/>
      <c r="J112" s="302">
        <v>4.1445050774743371E-2</v>
      </c>
      <c r="K112" s="302">
        <v>0.17320642875053383</v>
      </c>
      <c r="L112" s="302">
        <f t="shared" ref="L112:L119" si="33">SUM(J112:K112)</f>
        <v>0.21465147952527719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4.6358460802849645E-2</v>
      </c>
      <c r="C113" s="302">
        <v>0.10285515623017374</v>
      </c>
      <c r="D113" s="302">
        <f t="shared" si="31"/>
        <v>0.14921361703302338</v>
      </c>
      <c r="E113" s="303"/>
      <c r="F113" s="302">
        <v>2.5564897781318988E-2</v>
      </c>
      <c r="G113" s="302">
        <v>0.1146626420248746</v>
      </c>
      <c r="H113" s="302">
        <f t="shared" si="32"/>
        <v>0.1402275398061936</v>
      </c>
      <c r="I113" s="303"/>
      <c r="J113" s="302">
        <v>2.2720363448487511E-2</v>
      </c>
      <c r="K113" s="302">
        <v>9.2116042007700877E-2</v>
      </c>
      <c r="L113" s="302">
        <f t="shared" si="33"/>
        <v>0.1148364054561884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6.2463684297363084E-2</v>
      </c>
      <c r="C114" s="302">
        <v>4.3166189202730264E-2</v>
      </c>
      <c r="D114" s="302">
        <f t="shared" si="31"/>
        <v>0.10562987350009334</v>
      </c>
      <c r="E114" s="303"/>
      <c r="F114" s="302">
        <v>4.3084568793341833E-2</v>
      </c>
      <c r="G114" s="302">
        <v>4.7228597449460473E-2</v>
      </c>
      <c r="H114" s="302">
        <f t="shared" si="32"/>
        <v>9.0313166242802306E-2</v>
      </c>
      <c r="I114" s="303"/>
      <c r="J114" s="302">
        <v>2.6872770270072562E-2</v>
      </c>
      <c r="K114" s="302">
        <v>4.0814788900665346E-2</v>
      </c>
      <c r="L114" s="302">
        <f t="shared" si="33"/>
        <v>6.7687559170737904E-2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2.6375824460159007E-2</v>
      </c>
      <c r="C115" s="302">
        <v>0.19741593049388667</v>
      </c>
      <c r="D115" s="302">
        <f t="shared" si="31"/>
        <v>0.22379175495404569</v>
      </c>
      <c r="E115" s="303"/>
      <c r="F115" s="302">
        <v>3.6316937086935991E-3</v>
      </c>
      <c r="G115" s="302">
        <v>0.15728444517236154</v>
      </c>
      <c r="H115" s="302">
        <f t="shared" si="32"/>
        <v>0.16091613888105513</v>
      </c>
      <c r="I115" s="303"/>
      <c r="J115" s="302">
        <v>4.9328592317011317E-3</v>
      </c>
      <c r="K115" s="302">
        <v>0.12124118998694612</v>
      </c>
      <c r="L115" s="302">
        <f t="shared" si="33"/>
        <v>0.12617404921864725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3.201555377288387E-2</v>
      </c>
      <c r="C116" s="302">
        <v>1.4145199806385404E-2</v>
      </c>
      <c r="D116" s="302">
        <f t="shared" si="31"/>
        <v>4.616075357926927E-2</v>
      </c>
      <c r="E116" s="303"/>
      <c r="F116" s="302">
        <v>9.3587389723224692E-3</v>
      </c>
      <c r="G116" s="302">
        <v>1.3137328407072178E-2</v>
      </c>
      <c r="H116" s="302">
        <f t="shared" si="32"/>
        <v>2.2496067379394649E-2</v>
      </c>
      <c r="I116" s="303"/>
      <c r="J116" s="302">
        <v>8.9427180051175736E-3</v>
      </c>
      <c r="K116" s="302">
        <v>1.5553411631879182E-2</v>
      </c>
      <c r="L116" s="302">
        <f t="shared" si="33"/>
        <v>2.4496129636996756E-2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6.0587419380890864E-2</v>
      </c>
      <c r="C117" s="302">
        <v>5.8669821518938757E-2</v>
      </c>
      <c r="D117" s="302">
        <f t="shared" si="31"/>
        <v>0.11925724089982961</v>
      </c>
      <c r="E117" s="303"/>
      <c r="F117" s="302">
        <v>4.3206397909235375E-2</v>
      </c>
      <c r="G117" s="302">
        <v>5.9828258703670804E-2</v>
      </c>
      <c r="H117" s="302">
        <f t="shared" si="32"/>
        <v>0.10303465661290617</v>
      </c>
      <c r="I117" s="303"/>
      <c r="J117" s="302">
        <v>4.3997374358708916E-2</v>
      </c>
      <c r="K117" s="302">
        <v>6.2659269308068435E-2</v>
      </c>
      <c r="L117" s="302">
        <f t="shared" si="33"/>
        <v>0.10665664366677735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4.8643958480577305E-3</v>
      </c>
      <c r="C118" s="302">
        <v>2.9710825678156142E-2</v>
      </c>
      <c r="D118" s="302">
        <f t="shared" si="31"/>
        <v>3.4575221526213874E-2</v>
      </c>
      <c r="E118" s="303"/>
      <c r="F118" s="302">
        <v>1.0920638420652321E-3</v>
      </c>
      <c r="G118" s="302">
        <v>3.9494925144940678E-2</v>
      </c>
      <c r="H118" s="302">
        <f t="shared" si="32"/>
        <v>4.0586988987005912E-2</v>
      </c>
      <c r="I118" s="303"/>
      <c r="J118" s="302">
        <v>1.5210782590987719E-3</v>
      </c>
      <c r="K118" s="302">
        <v>3.6656601170985452E-2</v>
      </c>
      <c r="L118" s="302">
        <f t="shared" si="33"/>
        <v>3.8177679430084224E-2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2.3865701707387589E-2</v>
      </c>
      <c r="C119" s="302">
        <v>1.9085394767503708E-2</v>
      </c>
      <c r="D119" s="302">
        <f t="shared" si="31"/>
        <v>4.2951096474891301E-2</v>
      </c>
      <c r="E119" s="303"/>
      <c r="F119" s="302">
        <v>3.3857435246715476E-3</v>
      </c>
      <c r="G119" s="302">
        <v>1.8739550123388363E-2</v>
      </c>
      <c r="H119" s="302">
        <f t="shared" si="32"/>
        <v>2.2125293648059909E-2</v>
      </c>
      <c r="I119" s="303"/>
      <c r="J119" s="302">
        <v>1.7379121107007074E-3</v>
      </c>
      <c r="K119" s="302">
        <v>1.1325525896605081E-2</v>
      </c>
      <c r="L119" s="302">
        <f t="shared" si="33"/>
        <v>1.3063438007305788E-2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0.34422903827051204</v>
      </c>
      <c r="C121" s="311">
        <f t="shared" ref="C121:D121" si="34">SUM(C111:C119)</f>
        <v>0.68477096172948693</v>
      </c>
      <c r="D121" s="311">
        <f t="shared" si="34"/>
        <v>1.028999999999999</v>
      </c>
      <c r="E121" s="311"/>
      <c r="F121" s="311">
        <f t="shared" ref="F121:H121" si="35">SUM(F111:F119)</f>
        <v>0.18808279932471675</v>
      </c>
      <c r="G121" s="311">
        <f t="shared" si="35"/>
        <v>0.73291720067528199</v>
      </c>
      <c r="H121" s="311">
        <f t="shared" si="35"/>
        <v>0.92099999999999882</v>
      </c>
      <c r="I121" s="311"/>
      <c r="J121" s="311">
        <f t="shared" ref="J121:L121" si="36">SUM(J111:J119)</f>
        <v>0.17294912048387184</v>
      </c>
      <c r="K121" s="311">
        <f t="shared" si="36"/>
        <v>0.65305087951612784</v>
      </c>
      <c r="L121" s="311">
        <f t="shared" si="36"/>
        <v>0.82599999999999973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0.16239825231408153</v>
      </c>
      <c r="C128" s="302">
        <v>0.68210903840206993</v>
      </c>
      <c r="D128" s="302">
        <f>SUM(B128:C128)</f>
        <v>0.84450729071615149</v>
      </c>
      <c r="E128" s="303"/>
      <c r="F128" s="302">
        <v>0.14361552113930059</v>
      </c>
      <c r="G128" s="302">
        <v>0.74115246520740852</v>
      </c>
      <c r="H128" s="302">
        <f>SUM(F128:G128)</f>
        <v>0.88476798634670906</v>
      </c>
      <c r="I128" s="303"/>
      <c r="J128" s="302">
        <v>0.18017261011987992</v>
      </c>
      <c r="K128" s="302">
        <v>0.84026691055572122</v>
      </c>
      <c r="L128" s="302">
        <f>SUM(J128:K128)</f>
        <v>1.0204395206756012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0.26789070400715687</v>
      </c>
      <c r="C129" s="302">
        <v>0.62851166913532341</v>
      </c>
      <c r="D129" s="302">
        <f t="shared" ref="D129:D136" si="37">SUM(B129:C129)</f>
        <v>0.89640237314248028</v>
      </c>
      <c r="E129" s="303"/>
      <c r="F129" s="302">
        <v>0.27717430042138574</v>
      </c>
      <c r="G129" s="302">
        <v>0.7213116864562279</v>
      </c>
      <c r="H129" s="302">
        <f t="shared" ref="H129:H136" si="38">SUM(F129:G129)</f>
        <v>0.9984859868776137</v>
      </c>
      <c r="I129" s="303"/>
      <c r="J129" s="302">
        <v>0.3968634789348679</v>
      </c>
      <c r="K129" s="302">
        <v>0.864056848549836</v>
      </c>
      <c r="L129" s="302">
        <f t="shared" ref="L129:L136" si="39">SUM(J129:K129)</f>
        <v>1.2609203274847038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0.4765810506227941</v>
      </c>
      <c r="C130" s="302">
        <v>0.54881315540756803</v>
      </c>
      <c r="D130" s="302">
        <f t="shared" si="37"/>
        <v>1.025394206030362</v>
      </c>
      <c r="E130" s="303"/>
      <c r="F130" s="302">
        <v>0.45741549859559116</v>
      </c>
      <c r="G130" s="302">
        <v>0.56340643256203338</v>
      </c>
      <c r="H130" s="302">
        <f t="shared" si="38"/>
        <v>1.0208219311576245</v>
      </c>
      <c r="I130" s="303"/>
      <c r="J130" s="302">
        <v>0.74901359761977726</v>
      </c>
      <c r="K130" s="302">
        <v>0.58847572523612113</v>
      </c>
      <c r="L130" s="302">
        <f t="shared" si="39"/>
        <v>1.3374893228558984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0.51183189611640778</v>
      </c>
      <c r="C131" s="302">
        <v>0.11337333031447534</v>
      </c>
      <c r="D131" s="302">
        <f t="shared" si="37"/>
        <v>0.62520522643088317</v>
      </c>
      <c r="E131" s="303"/>
      <c r="F131" s="302">
        <v>0.38038862383208244</v>
      </c>
      <c r="G131" s="302">
        <v>0.12311335974170626</v>
      </c>
      <c r="H131" s="302">
        <f t="shared" si="38"/>
        <v>0.50350198357378873</v>
      </c>
      <c r="I131" s="303"/>
      <c r="J131" s="302">
        <v>0.27239762941608542</v>
      </c>
      <c r="K131" s="302">
        <v>0.14356755241688529</v>
      </c>
      <c r="L131" s="302">
        <f t="shared" si="39"/>
        <v>0.41596518183297071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9.5737773758978392E-2</v>
      </c>
      <c r="C132" s="302">
        <v>0.56784044636275666</v>
      </c>
      <c r="D132" s="302">
        <f t="shared" si="37"/>
        <v>0.66357822012173506</v>
      </c>
      <c r="E132" s="303"/>
      <c r="F132" s="302">
        <v>5.5973023051342989E-2</v>
      </c>
      <c r="G132" s="302">
        <v>0.51854151378904612</v>
      </c>
      <c r="H132" s="302">
        <f t="shared" si="38"/>
        <v>0.57451453684038911</v>
      </c>
      <c r="I132" s="303"/>
      <c r="J132" s="302">
        <v>9.9518782150263857E-2</v>
      </c>
      <c r="K132" s="302">
        <v>0.51193280847402711</v>
      </c>
      <c r="L132" s="302">
        <f t="shared" si="39"/>
        <v>0.611451590624291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0.13890496199923685</v>
      </c>
      <c r="C133" s="302">
        <v>7.6174036707701481E-2</v>
      </c>
      <c r="D133" s="302">
        <f t="shared" si="37"/>
        <v>0.21507899870693833</v>
      </c>
      <c r="E133" s="303"/>
      <c r="F133" s="302">
        <v>9.7978398903764044E-2</v>
      </c>
      <c r="G133" s="302">
        <v>7.334667139822007E-2</v>
      </c>
      <c r="H133" s="302">
        <f t="shared" si="38"/>
        <v>0.17132507030198413</v>
      </c>
      <c r="I133" s="303"/>
      <c r="J133" s="302">
        <v>0.13125700516373315</v>
      </c>
      <c r="K133" s="302">
        <v>0.10195531149509605</v>
      </c>
      <c r="L133" s="302">
        <f t="shared" si="39"/>
        <v>0.23321231665882919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0.14825451111307164</v>
      </c>
      <c r="C134" s="302">
        <v>0.1052353434494771</v>
      </c>
      <c r="D134" s="302">
        <f>SUM(B134:C134)</f>
        <v>0.25348985456254874</v>
      </c>
      <c r="E134" s="303"/>
      <c r="F134" s="302">
        <v>0.12795959387902758</v>
      </c>
      <c r="G134" s="302">
        <v>0.11279235097974628</v>
      </c>
      <c r="H134" s="302">
        <f t="shared" si="38"/>
        <v>0.24075194485877388</v>
      </c>
      <c r="I134" s="303"/>
      <c r="J134" s="302">
        <v>0.15294099079070961</v>
      </c>
      <c r="K134" s="302">
        <v>0.13626927981945164</v>
      </c>
      <c r="L134" s="302">
        <f t="shared" si="39"/>
        <v>0.28921027061016125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0.10566222056394801</v>
      </c>
      <c r="C135" s="302">
        <v>1.460689217096578</v>
      </c>
      <c r="D135" s="302">
        <f t="shared" si="37"/>
        <v>1.5663514376605259</v>
      </c>
      <c r="E135" s="303"/>
      <c r="F135" s="302">
        <v>6.6094264491361895E-2</v>
      </c>
      <c r="G135" s="302">
        <v>1.0790896838130566</v>
      </c>
      <c r="H135" s="302">
        <f t="shared" si="38"/>
        <v>1.1451839483044184</v>
      </c>
      <c r="I135" s="303"/>
      <c r="J135" s="302">
        <v>7.4221578510608191E-2</v>
      </c>
      <c r="K135" s="302">
        <v>1.3293341327533132</v>
      </c>
      <c r="L135" s="302">
        <f t="shared" si="39"/>
        <v>1.4035557112639214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0.16220448403843041</v>
      </c>
      <c r="C136" s="302">
        <v>1.2527879085899485</v>
      </c>
      <c r="D136" s="302">
        <f t="shared" si="37"/>
        <v>1.4149923926283789</v>
      </c>
      <c r="E136" s="303"/>
      <c r="F136" s="302">
        <v>9.5000719637144543E-2</v>
      </c>
      <c r="G136" s="302">
        <v>0.89164589210156076</v>
      </c>
      <c r="H136" s="302">
        <f t="shared" si="38"/>
        <v>0.98664661173870527</v>
      </c>
      <c r="I136" s="303"/>
      <c r="J136" s="302">
        <v>7.2852005539131764E-2</v>
      </c>
      <c r="K136" s="302">
        <v>0.86090375245449913</v>
      </c>
      <c r="L136" s="302">
        <f t="shared" si="39"/>
        <v>0.93375575799363086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2.0694658545341054</v>
      </c>
      <c r="C138" s="311">
        <f t="shared" ref="C138" si="40">SUM(C128:C136)</f>
        <v>5.4355341454658985</v>
      </c>
      <c r="D138" s="311">
        <f>SUM(D128:D136)</f>
        <v>7.5050000000000043</v>
      </c>
      <c r="E138" s="311"/>
      <c r="F138" s="311">
        <f t="shared" ref="F138:H138" si="41">SUM(F128:F136)</f>
        <v>1.701599943951001</v>
      </c>
      <c r="G138" s="311">
        <f t="shared" si="41"/>
        <v>4.8244000560490061</v>
      </c>
      <c r="H138" s="311">
        <f t="shared" si="41"/>
        <v>6.5260000000000069</v>
      </c>
      <c r="I138" s="311"/>
      <c r="J138" s="311">
        <f t="shared" ref="J138:L138" si="42">SUM(J128:J136)</f>
        <v>2.1292376782450573</v>
      </c>
      <c r="K138" s="311">
        <f t="shared" si="42"/>
        <v>5.3767623217549509</v>
      </c>
      <c r="L138" s="311">
        <f t="shared" si="42"/>
        <v>7.5060000000000073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1.2082216617224864</v>
      </c>
      <c r="C145" s="302">
        <v>7.7551828761762049</v>
      </c>
      <c r="D145" s="302">
        <f>SUM(B145:C145)</f>
        <v>8.9634045378986915</v>
      </c>
      <c r="E145" s="303"/>
      <c r="F145" s="302">
        <v>2.2797142953856828</v>
      </c>
      <c r="G145" s="302">
        <v>11.410439546227058</v>
      </c>
      <c r="H145" s="302">
        <f>SUM(F145:G145)</f>
        <v>13.690153841612741</v>
      </c>
      <c r="I145" s="303"/>
      <c r="J145" s="302">
        <v>3.4224610558759836</v>
      </c>
      <c r="K145" s="302">
        <v>14.462983919629554</v>
      </c>
      <c r="L145" s="302">
        <f>SUM(J145:K145)</f>
        <v>17.885444975505539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1.1177340483229807</v>
      </c>
      <c r="C146" s="302">
        <v>7.5557145936921346</v>
      </c>
      <c r="D146" s="302">
        <f t="shared" ref="D146:D153" si="43">SUM(B146:C146)</f>
        <v>8.6734486420151153</v>
      </c>
      <c r="E146" s="303"/>
      <c r="F146" s="302">
        <v>1.9886730009784515</v>
      </c>
      <c r="G146" s="302">
        <v>11.232022063106948</v>
      </c>
      <c r="H146" s="302">
        <f t="shared" ref="H146:H153" si="44">SUM(F146:G146)</f>
        <v>13.220695064085399</v>
      </c>
      <c r="I146" s="303"/>
      <c r="J146" s="302">
        <v>3.2243185146838464</v>
      </c>
      <c r="K146" s="302">
        <v>16.148459300002543</v>
      </c>
      <c r="L146" s="302">
        <f t="shared" ref="L146:L153" si="45">SUM(J146:K146)</f>
        <v>19.37277781468639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1.0818306558777653</v>
      </c>
      <c r="C147" s="302">
        <v>4.3337779836877903</v>
      </c>
      <c r="D147" s="302">
        <f t="shared" si="43"/>
        <v>5.4156086395655558</v>
      </c>
      <c r="E147" s="303"/>
      <c r="F147" s="302">
        <v>1.6904381724526734</v>
      </c>
      <c r="G147" s="302">
        <v>6.1767237984729153</v>
      </c>
      <c r="H147" s="302">
        <f t="shared" si="44"/>
        <v>7.8671619709255882</v>
      </c>
      <c r="I147" s="303"/>
      <c r="J147" s="302">
        <v>2.4281145993323596</v>
      </c>
      <c r="K147" s="302">
        <v>7.2902012914202121</v>
      </c>
      <c r="L147" s="302">
        <f t="shared" si="45"/>
        <v>9.7183158907525709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4.988341482070374</v>
      </c>
      <c r="C148" s="302">
        <v>1.8878862138940833</v>
      </c>
      <c r="D148" s="302">
        <f t="shared" si="43"/>
        <v>6.8762276959644577</v>
      </c>
      <c r="E148" s="303"/>
      <c r="F148" s="302">
        <v>6.2644702183045258</v>
      </c>
      <c r="G148" s="302">
        <v>2.6273455283668308</v>
      </c>
      <c r="H148" s="302">
        <f t="shared" si="44"/>
        <v>8.891815746671357</v>
      </c>
      <c r="I148" s="303"/>
      <c r="J148" s="302">
        <v>6.2819758306076405</v>
      </c>
      <c r="K148" s="302">
        <v>3.6576536139268474</v>
      </c>
      <c r="L148" s="302">
        <f t="shared" si="45"/>
        <v>9.9396294445344875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0.20940419440388969</v>
      </c>
      <c r="C149" s="302">
        <v>30.466345397349922</v>
      </c>
      <c r="D149" s="302">
        <f t="shared" si="43"/>
        <v>30.675749591753814</v>
      </c>
      <c r="E149" s="303"/>
      <c r="F149" s="302">
        <v>0.79089743069205365</v>
      </c>
      <c r="G149" s="302">
        <v>31.70712823609427</v>
      </c>
      <c r="H149" s="302">
        <f t="shared" si="44"/>
        <v>32.498025666786326</v>
      </c>
      <c r="I149" s="303"/>
      <c r="J149" s="302">
        <v>1.7199086846706064</v>
      </c>
      <c r="K149" s="302">
        <v>35.791221814643798</v>
      </c>
      <c r="L149" s="302">
        <f t="shared" si="45"/>
        <v>37.511130499314405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4.4772684613194037E-2</v>
      </c>
      <c r="C150" s="302">
        <v>0.19400148597512995</v>
      </c>
      <c r="D150" s="302">
        <f t="shared" si="43"/>
        <v>0.23877417058832398</v>
      </c>
      <c r="E150" s="303"/>
      <c r="F150" s="302">
        <v>6.2412574482025862E-2</v>
      </c>
      <c r="G150" s="302">
        <v>0.27060990663259871</v>
      </c>
      <c r="H150" s="302">
        <f t="shared" si="44"/>
        <v>0.33302248111462457</v>
      </c>
      <c r="I150" s="303"/>
      <c r="J150" s="302">
        <v>8.1377409918257024E-2</v>
      </c>
      <c r="K150" s="302">
        <v>0.35277706590710461</v>
      </c>
      <c r="L150" s="302">
        <f t="shared" si="45"/>
        <v>0.43415447582536165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0.58326344726765778</v>
      </c>
      <c r="C151" s="302">
        <v>1.0079452257408494</v>
      </c>
      <c r="D151" s="302">
        <f t="shared" si="43"/>
        <v>1.5912086730085071</v>
      </c>
      <c r="E151" s="303"/>
      <c r="F151" s="302">
        <v>0.77127623552347968</v>
      </c>
      <c r="G151" s="302">
        <v>1.2941939285763133</v>
      </c>
      <c r="H151" s="302">
        <f t="shared" si="44"/>
        <v>2.0654701640997928</v>
      </c>
      <c r="I151" s="303"/>
      <c r="J151" s="302">
        <v>1.025125538141644</v>
      </c>
      <c r="K151" s="302">
        <v>1.907495387491583</v>
      </c>
      <c r="L151" s="302">
        <f t="shared" si="45"/>
        <v>2.932620925633227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6.4084849552494411E-2</v>
      </c>
      <c r="C152" s="302">
        <v>7.6390369162581937</v>
      </c>
      <c r="D152" s="302">
        <f t="shared" si="43"/>
        <v>7.7031217658106881</v>
      </c>
      <c r="E152" s="303"/>
      <c r="F152" s="302">
        <v>7.83414080310047E-2</v>
      </c>
      <c r="G152" s="302">
        <v>8.0887910471750484</v>
      </c>
      <c r="H152" s="302">
        <f t="shared" si="44"/>
        <v>8.1671324552060529</v>
      </c>
      <c r="I152" s="303"/>
      <c r="J152" s="302">
        <v>0.12547859917557455</v>
      </c>
      <c r="K152" s="302">
        <v>12.021692929165495</v>
      </c>
      <c r="L152" s="302">
        <f t="shared" si="45"/>
        <v>12.147171528341069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0.23543436592174022</v>
      </c>
      <c r="C153" s="302">
        <v>5.4590219174730388</v>
      </c>
      <c r="D153" s="302">
        <f t="shared" si="43"/>
        <v>5.6944562833947794</v>
      </c>
      <c r="E153" s="303"/>
      <c r="F153" s="302">
        <v>0.26123476798962408</v>
      </c>
      <c r="G153" s="302">
        <v>5.8832878415085288</v>
      </c>
      <c r="H153" s="302">
        <f t="shared" si="44"/>
        <v>6.1445226094981527</v>
      </c>
      <c r="I153" s="303"/>
      <c r="J153" s="302">
        <v>0.21927804265886852</v>
      </c>
      <c r="K153" s="302">
        <v>7.5474764027479866</v>
      </c>
      <c r="L153" s="302">
        <f t="shared" si="45"/>
        <v>7.7667544454068551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9.5330873897525858</v>
      </c>
      <c r="C155" s="311">
        <f t="shared" ref="C155:D155" si="46">SUM(C145:C153)</f>
        <v>66.298912610247342</v>
      </c>
      <c r="D155" s="311">
        <f t="shared" si="46"/>
        <v>75.831999999999937</v>
      </c>
      <c r="E155" s="311"/>
      <c r="F155" s="311">
        <f t="shared" ref="F155:H155" si="47">SUM(F145:F153)</f>
        <v>14.187458103839521</v>
      </c>
      <c r="G155" s="311">
        <f t="shared" si="47"/>
        <v>78.690541896160525</v>
      </c>
      <c r="H155" s="311">
        <f t="shared" si="47"/>
        <v>92.878000000000043</v>
      </c>
      <c r="I155" s="311"/>
      <c r="J155" s="311">
        <f t="shared" ref="J155:L155" si="48">SUM(J145:J153)</f>
        <v>18.52803827506478</v>
      </c>
      <c r="K155" s="311">
        <f t="shared" si="48"/>
        <v>99.179961724935126</v>
      </c>
      <c r="L155" s="311">
        <f t="shared" si="48"/>
        <v>117.70799999999991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5.0183498955568702</v>
      </c>
      <c r="C162" s="302">
        <v>13.055657059643995</v>
      </c>
      <c r="D162" s="302">
        <f>SUM(B162:C162)</f>
        <v>18.074006955200865</v>
      </c>
      <c r="E162" s="303"/>
      <c r="F162" s="302">
        <v>6.3485751080346287</v>
      </c>
      <c r="G162" s="302">
        <v>13.05367669808518</v>
      </c>
      <c r="H162" s="302">
        <f>SUM(F162:G162)</f>
        <v>19.402251806119807</v>
      </c>
      <c r="I162" s="303"/>
      <c r="J162" s="302">
        <v>8.3155664973747339</v>
      </c>
      <c r="K162" s="302">
        <v>14.67759180952002</v>
      </c>
      <c r="L162" s="302">
        <f>SUM(J162:K162)</f>
        <v>22.993158306894756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4.2565357186531676</v>
      </c>
      <c r="C163" s="302">
        <v>6.7785784767298471</v>
      </c>
      <c r="D163" s="302">
        <f t="shared" ref="D163:D170" si="49">SUM(B163:C163)</f>
        <v>11.035114195383015</v>
      </c>
      <c r="E163" s="303"/>
      <c r="F163" s="302">
        <v>5.7237431222855655</v>
      </c>
      <c r="G163" s="302">
        <v>7.837447873565714</v>
      </c>
      <c r="H163" s="302">
        <f t="shared" ref="H163:H170" si="50">SUM(F163:G163)</f>
        <v>13.56119099585128</v>
      </c>
      <c r="I163" s="303"/>
      <c r="J163" s="302">
        <v>7.5377840685663928</v>
      </c>
      <c r="K163" s="302">
        <v>10.041374749371036</v>
      </c>
      <c r="L163" s="302">
        <f t="shared" ref="L163:L170" si="51">SUM(J163:K163)</f>
        <v>17.579158817937429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5.0094740874409931</v>
      </c>
      <c r="C164" s="302">
        <v>6.5173747362263308</v>
      </c>
      <c r="D164" s="302">
        <f t="shared" si="49"/>
        <v>11.526848823667324</v>
      </c>
      <c r="E164" s="303"/>
      <c r="F164" s="302">
        <v>5.9191210345476506</v>
      </c>
      <c r="G164" s="302">
        <v>6.9279461261925332</v>
      </c>
      <c r="H164" s="302">
        <f t="shared" si="50"/>
        <v>12.847067160740185</v>
      </c>
      <c r="I164" s="303"/>
      <c r="J164" s="302">
        <v>6.810732720436989</v>
      </c>
      <c r="K164" s="302">
        <v>7.1490348053172452</v>
      </c>
      <c r="L164" s="302">
        <f t="shared" si="51"/>
        <v>13.959767525754234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8.3493371959722751</v>
      </c>
      <c r="C165" s="302">
        <v>4.1630842679430824</v>
      </c>
      <c r="D165" s="302">
        <f t="shared" si="49"/>
        <v>12.512421463915357</v>
      </c>
      <c r="E165" s="303"/>
      <c r="F165" s="302">
        <v>8.70962800497853</v>
      </c>
      <c r="G165" s="302">
        <v>4.4482800144695611</v>
      </c>
      <c r="H165" s="302">
        <f t="shared" si="50"/>
        <v>13.15790801944809</v>
      </c>
      <c r="I165" s="303"/>
      <c r="J165" s="302">
        <v>7.6086827731869562</v>
      </c>
      <c r="K165" s="302">
        <v>5.1806469284077643</v>
      </c>
      <c r="L165" s="302">
        <f t="shared" si="51"/>
        <v>12.78932970159472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1.8386691848164352</v>
      </c>
      <c r="C166" s="302">
        <v>11.899174152046257</v>
      </c>
      <c r="D166" s="302">
        <f t="shared" si="49"/>
        <v>13.737843336862692</v>
      </c>
      <c r="E166" s="303"/>
      <c r="F166" s="302">
        <v>1.6381352334348886</v>
      </c>
      <c r="G166" s="302">
        <v>8.883133998105583</v>
      </c>
      <c r="H166" s="302">
        <f t="shared" si="50"/>
        <v>10.521269231540472</v>
      </c>
      <c r="I166" s="303"/>
      <c r="J166" s="302">
        <v>2.0310422897146103</v>
      </c>
      <c r="K166" s="302">
        <v>9.0685557237024401</v>
      </c>
      <c r="L166" s="302">
        <f t="shared" si="51"/>
        <v>11.099598013417051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1.0733332009841539</v>
      </c>
      <c r="C167" s="302">
        <v>0.28710233525096723</v>
      </c>
      <c r="D167" s="302">
        <f t="shared" si="49"/>
        <v>1.360435536235121</v>
      </c>
      <c r="E167" s="303"/>
      <c r="F167" s="302">
        <v>1.0199464155345319</v>
      </c>
      <c r="G167" s="302">
        <v>0.28325561942313532</v>
      </c>
      <c r="H167" s="302">
        <f t="shared" si="50"/>
        <v>1.3032020349576672</v>
      </c>
      <c r="I167" s="303"/>
      <c r="J167" s="302">
        <v>1.4139897527376315</v>
      </c>
      <c r="K167" s="302">
        <v>0.36198495392934926</v>
      </c>
      <c r="L167" s="302">
        <f t="shared" si="51"/>
        <v>1.7759747066669807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28.383690509034388</v>
      </c>
      <c r="C168" s="302">
        <v>18.894810711487608</v>
      </c>
      <c r="D168" s="302">
        <f t="shared" si="49"/>
        <v>47.278501220521996</v>
      </c>
      <c r="E168" s="303"/>
      <c r="F168" s="302">
        <v>24.695669761967363</v>
      </c>
      <c r="G168" s="302">
        <v>16.940121709990557</v>
      </c>
      <c r="H168" s="302">
        <f t="shared" si="50"/>
        <v>41.635791471957916</v>
      </c>
      <c r="I168" s="303"/>
      <c r="J168" s="302">
        <v>20.734883358488343</v>
      </c>
      <c r="K168" s="302">
        <v>16.574206194363857</v>
      </c>
      <c r="L168" s="302">
        <f t="shared" si="51"/>
        <v>37.3090895528522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2.3953067415651157</v>
      </c>
      <c r="C169" s="302">
        <v>7.6298387152410854</v>
      </c>
      <c r="D169" s="302">
        <f t="shared" si="49"/>
        <v>10.0251454568062</v>
      </c>
      <c r="E169" s="303"/>
      <c r="F169" s="302">
        <v>2.1640412084697389</v>
      </c>
      <c r="G169" s="302">
        <v>6.1016595242627272</v>
      </c>
      <c r="H169" s="302">
        <f t="shared" si="50"/>
        <v>8.2657007327324656</v>
      </c>
      <c r="I169" s="303"/>
      <c r="J169" s="302">
        <v>3.2734701785481124</v>
      </c>
      <c r="K169" s="302">
        <v>6.7811894942259716</v>
      </c>
      <c r="L169" s="302">
        <f t="shared" si="51"/>
        <v>10.054659672774084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6.669510559361755</v>
      </c>
      <c r="C170" s="302">
        <v>8.1501724520457639</v>
      </c>
      <c r="D170" s="302">
        <f t="shared" si="49"/>
        <v>14.81968301140752</v>
      </c>
      <c r="E170" s="303"/>
      <c r="F170" s="302">
        <v>5.337985678308657</v>
      </c>
      <c r="G170" s="302">
        <v>6.1966328683435776</v>
      </c>
      <c r="H170" s="302">
        <f t="shared" si="50"/>
        <v>11.534618546652235</v>
      </c>
      <c r="I170" s="303"/>
      <c r="J170" s="302">
        <v>4.6309113716559809</v>
      </c>
      <c r="K170" s="302">
        <v>4.9363523304523991</v>
      </c>
      <c r="L170" s="302">
        <f t="shared" si="51"/>
        <v>9.5672637021083808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62.99420709338515</v>
      </c>
      <c r="C172" s="311">
        <f t="shared" ref="C172:D172" si="52">SUM(C162:C170)</f>
        <v>77.375792906614933</v>
      </c>
      <c r="D172" s="311">
        <f t="shared" si="52"/>
        <v>140.37000000000006</v>
      </c>
      <c r="E172" s="311"/>
      <c r="F172" s="311">
        <f t="shared" ref="F172:H172" si="53">SUM(F162:F170)</f>
        <v>61.556845567561552</v>
      </c>
      <c r="G172" s="311">
        <f t="shared" si="53"/>
        <v>70.67215443243856</v>
      </c>
      <c r="H172" s="311">
        <f t="shared" si="53"/>
        <v>132.2290000000001</v>
      </c>
      <c r="I172" s="311"/>
      <c r="J172" s="311">
        <f t="shared" ref="J172:L172" si="54">SUM(J162:J170)</f>
        <v>62.357063010709751</v>
      </c>
      <c r="K172" s="311">
        <f t="shared" si="54"/>
        <v>74.770936989290078</v>
      </c>
      <c r="L172" s="311">
        <f t="shared" si="54"/>
        <v>137.12799999999984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0.58689738125463575</v>
      </c>
      <c r="C179" s="302">
        <v>2.9688697612216384</v>
      </c>
      <c r="D179" s="302">
        <f>SUM(B179:C179)</f>
        <v>3.5557671424762742</v>
      </c>
      <c r="E179" s="303"/>
      <c r="F179" s="302">
        <v>1.2074267444750151</v>
      </c>
      <c r="G179" s="302">
        <v>4.1275336860394933</v>
      </c>
      <c r="H179" s="302">
        <f>SUM(F179:G179)</f>
        <v>5.3349604305145082</v>
      </c>
      <c r="I179" s="303"/>
      <c r="J179" s="302">
        <v>1.5889176778766454</v>
      </c>
      <c r="K179" s="302">
        <v>4.5194922928048529</v>
      </c>
      <c r="L179" s="302">
        <f>SUM(J179:K179)</f>
        <v>6.1084099706814978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0.56369693094623152</v>
      </c>
      <c r="C180" s="302">
        <v>2.0735372550956641</v>
      </c>
      <c r="D180" s="302">
        <f t="shared" ref="D180:D187" si="55">SUM(B180:C180)</f>
        <v>2.6372341860418955</v>
      </c>
      <c r="E180" s="303"/>
      <c r="F180" s="302">
        <v>1.1376578722015132</v>
      </c>
      <c r="G180" s="302">
        <v>3.1287624882598331</v>
      </c>
      <c r="H180" s="302">
        <f t="shared" ref="H180:H187" si="56">SUM(F180:G180)</f>
        <v>4.2664203604613462</v>
      </c>
      <c r="I180" s="303"/>
      <c r="J180" s="302">
        <v>1.6925530709525394</v>
      </c>
      <c r="K180" s="302">
        <v>4.0859696503609024</v>
      </c>
      <c r="L180" s="302">
        <f t="shared" ref="L180:L187" si="57">SUM(J180:K180)</f>
        <v>5.7785227213134416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0.61881202954732106</v>
      </c>
      <c r="C181" s="302">
        <v>1.8927692019227187</v>
      </c>
      <c r="D181" s="302">
        <f t="shared" si="55"/>
        <v>2.5115812314700396</v>
      </c>
      <c r="E181" s="303"/>
      <c r="F181" s="302">
        <v>1.0169289826853278</v>
      </c>
      <c r="G181" s="302">
        <v>2.6581420087018759</v>
      </c>
      <c r="H181" s="302">
        <f t="shared" si="56"/>
        <v>3.6750709913872037</v>
      </c>
      <c r="I181" s="303"/>
      <c r="J181" s="302">
        <v>1.2749630341631391</v>
      </c>
      <c r="K181" s="302">
        <v>2.8316545078295494</v>
      </c>
      <c r="L181" s="302">
        <f t="shared" si="57"/>
        <v>4.1066175419926889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2.3143569706217502</v>
      </c>
      <c r="C182" s="302">
        <v>1.9355030930900539</v>
      </c>
      <c r="D182" s="302">
        <f t="shared" si="55"/>
        <v>4.2498600637118038</v>
      </c>
      <c r="E182" s="303"/>
      <c r="F182" s="302">
        <v>2.8356105642230323</v>
      </c>
      <c r="G182" s="302">
        <v>2.5934015729198832</v>
      </c>
      <c r="H182" s="302">
        <f t="shared" si="56"/>
        <v>5.4290121371429159</v>
      </c>
      <c r="I182" s="303"/>
      <c r="J182" s="302">
        <v>2.4047600307966546</v>
      </c>
      <c r="K182" s="302">
        <v>2.8223618181491918</v>
      </c>
      <c r="L182" s="302">
        <f t="shared" si="57"/>
        <v>5.2271218489458464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0.10291535801059211</v>
      </c>
      <c r="C183" s="302">
        <v>2.4747972030159744</v>
      </c>
      <c r="D183" s="302">
        <f t="shared" si="55"/>
        <v>2.5777125610265665</v>
      </c>
      <c r="E183" s="303"/>
      <c r="F183" s="302">
        <v>0.15513110895033491</v>
      </c>
      <c r="G183" s="302">
        <v>2.2788264034529431</v>
      </c>
      <c r="H183" s="302">
        <f t="shared" si="56"/>
        <v>2.433957512403278</v>
      </c>
      <c r="I183" s="303"/>
      <c r="J183" s="302">
        <v>0.33158897647622204</v>
      </c>
      <c r="K183" s="302">
        <v>2.1970325555374273</v>
      </c>
      <c r="L183" s="302">
        <f t="shared" si="57"/>
        <v>2.5286215320136494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1.6043979432035342</v>
      </c>
      <c r="C184" s="302">
        <v>1.0502960557503589</v>
      </c>
      <c r="D184" s="302">
        <f t="shared" si="55"/>
        <v>2.6546939989538929</v>
      </c>
      <c r="E184" s="303"/>
      <c r="F184" s="302">
        <v>1.7879529230085591</v>
      </c>
      <c r="G184" s="302">
        <v>1.4288002891618568</v>
      </c>
      <c r="H184" s="302">
        <f t="shared" si="56"/>
        <v>3.2167532121704161</v>
      </c>
      <c r="I184" s="303"/>
      <c r="J184" s="302">
        <v>1.9839108428273311</v>
      </c>
      <c r="K184" s="302">
        <v>1.779672315900753</v>
      </c>
      <c r="L184" s="302">
        <f t="shared" si="57"/>
        <v>3.7635831587280841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0.61447177985296264</v>
      </c>
      <c r="C185" s="302">
        <v>0.85164325818807396</v>
      </c>
      <c r="D185" s="302">
        <f t="shared" si="55"/>
        <v>1.4661150380410366</v>
      </c>
      <c r="E185" s="303"/>
      <c r="F185" s="302">
        <v>0.79349759305002499</v>
      </c>
      <c r="G185" s="302">
        <v>1.0542804023584964</v>
      </c>
      <c r="H185" s="302">
        <f t="shared" si="56"/>
        <v>1.8477779954085214</v>
      </c>
      <c r="I185" s="303"/>
      <c r="J185" s="302">
        <v>0.96774056219637505</v>
      </c>
      <c r="K185" s="302">
        <v>1.4072718625287994</v>
      </c>
      <c r="L185" s="302">
        <f t="shared" si="57"/>
        <v>2.3750124247251745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1.0687952743575995</v>
      </c>
      <c r="C186" s="302">
        <v>14.959507140899946</v>
      </c>
      <c r="D186" s="302">
        <f t="shared" si="55"/>
        <v>16.028302415257546</v>
      </c>
      <c r="E186" s="303"/>
      <c r="F186" s="302">
        <v>1.5220229822228435</v>
      </c>
      <c r="G186" s="302">
        <v>16.758666979128872</v>
      </c>
      <c r="H186" s="302">
        <f t="shared" si="56"/>
        <v>18.280689961351715</v>
      </c>
      <c r="I186" s="303"/>
      <c r="J186" s="302">
        <v>2.4306751843163772</v>
      </c>
      <c r="K186" s="302">
        <v>19.062857753449293</v>
      </c>
      <c r="L186" s="302">
        <f t="shared" si="57"/>
        <v>21.493532937765671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1.5133552763373621</v>
      </c>
      <c r="C187" s="302">
        <v>5.7903780866835621</v>
      </c>
      <c r="D187" s="302">
        <f t="shared" si="55"/>
        <v>7.3037333630209247</v>
      </c>
      <c r="E187" s="303"/>
      <c r="F187" s="302">
        <v>1.5775774251395771</v>
      </c>
      <c r="G187" s="302">
        <v>5.3357799740205776</v>
      </c>
      <c r="H187" s="302">
        <f t="shared" si="56"/>
        <v>6.9133573991601551</v>
      </c>
      <c r="I187" s="303"/>
      <c r="J187" s="302">
        <v>1.6635770090835929</v>
      </c>
      <c r="K187" s="302">
        <v>4.4520008547502883</v>
      </c>
      <c r="L187" s="302">
        <f t="shared" si="57"/>
        <v>6.1155778638338809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8.9876989441319903</v>
      </c>
      <c r="C189" s="311">
        <f t="shared" ref="C189:D189" si="58">SUM(C179:C187)</f>
        <v>33.997301055867993</v>
      </c>
      <c r="D189" s="311">
        <f t="shared" si="58"/>
        <v>42.984999999999978</v>
      </c>
      <c r="E189" s="311"/>
      <c r="F189" s="311">
        <f t="shared" ref="F189:H189" si="59">SUM(F179:F187)</f>
        <v>12.033806195956229</v>
      </c>
      <c r="G189" s="311">
        <f t="shared" si="59"/>
        <v>39.364193804043829</v>
      </c>
      <c r="H189" s="311">
        <f t="shared" si="59"/>
        <v>51.39800000000006</v>
      </c>
      <c r="I189" s="311"/>
      <c r="J189" s="311">
        <f t="shared" ref="J189:L189" si="60">SUM(J179:J187)</f>
        <v>14.338686388688878</v>
      </c>
      <c r="K189" s="311">
        <f t="shared" si="60"/>
        <v>43.158313611311058</v>
      </c>
      <c r="L189" s="311">
        <f t="shared" si="60"/>
        <v>57.496999999999929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1.1384903733395775</v>
      </c>
      <c r="C196" s="302">
        <v>2.9003633584286077</v>
      </c>
      <c r="D196" s="302">
        <f>SUM(B196:C196)</f>
        <v>4.0388537317681852</v>
      </c>
      <c r="E196" s="303"/>
      <c r="F196" s="302">
        <v>2.0369423898417378</v>
      </c>
      <c r="G196" s="302">
        <v>3.1399333139488466</v>
      </c>
      <c r="H196" s="302">
        <f>SUM(F196:G196)</f>
        <v>5.1768757037905839</v>
      </c>
      <c r="I196" s="303"/>
      <c r="J196" s="302">
        <v>2.6711029203134578</v>
      </c>
      <c r="K196" s="302">
        <v>4.4675011921031853</v>
      </c>
      <c r="L196" s="302">
        <f>SUM(J196:K196)</f>
        <v>7.1386041124166431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0.50541697815585007</v>
      </c>
      <c r="C197" s="302">
        <v>0.63308131746577012</v>
      </c>
      <c r="D197" s="302">
        <f t="shared" ref="D197:D204" si="61">SUM(B197:C197)</f>
        <v>1.1384982956216203</v>
      </c>
      <c r="E197" s="303"/>
      <c r="F197" s="302">
        <v>0.80894911543569215</v>
      </c>
      <c r="G197" s="302">
        <v>0.82612159964509235</v>
      </c>
      <c r="H197" s="302">
        <f t="shared" ref="H197:H204" si="62">SUM(F197:G197)</f>
        <v>1.6350707150807846</v>
      </c>
      <c r="I197" s="303"/>
      <c r="J197" s="302">
        <v>1.0262226162686643</v>
      </c>
      <c r="K197" s="302">
        <v>1.0444182504964044</v>
      </c>
      <c r="L197" s="302">
        <f t="shared" ref="L197:L204" si="63">SUM(J197:K197)</f>
        <v>2.0706408667650686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0.81880254206837211</v>
      </c>
      <c r="C198" s="302">
        <v>0.5757602493284657</v>
      </c>
      <c r="D198" s="302">
        <f t="shared" si="61"/>
        <v>1.3945627913968379</v>
      </c>
      <c r="E198" s="303"/>
      <c r="F198" s="302">
        <v>1.1502707842817657</v>
      </c>
      <c r="G198" s="302">
        <v>0.69104943369521377</v>
      </c>
      <c r="H198" s="302">
        <f t="shared" si="62"/>
        <v>1.8413202179769794</v>
      </c>
      <c r="I198" s="303"/>
      <c r="J198" s="302">
        <v>1.5010445132278418</v>
      </c>
      <c r="K198" s="302">
        <v>0.75506858016473488</v>
      </c>
      <c r="L198" s="302">
        <f t="shared" si="63"/>
        <v>2.2561130933925768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1.768018410553484</v>
      </c>
      <c r="C199" s="302">
        <v>0.52466596302650492</v>
      </c>
      <c r="D199" s="302">
        <f t="shared" si="61"/>
        <v>2.2926843735799887</v>
      </c>
      <c r="E199" s="303"/>
      <c r="F199" s="302">
        <v>1.9415518978510387</v>
      </c>
      <c r="G199" s="302">
        <v>0.6440496005598294</v>
      </c>
      <c r="H199" s="302">
        <f t="shared" si="62"/>
        <v>2.5856014984108682</v>
      </c>
      <c r="I199" s="303"/>
      <c r="J199" s="302">
        <v>2.1113872456206697</v>
      </c>
      <c r="K199" s="302">
        <v>0.86151499442913559</v>
      </c>
      <c r="L199" s="302">
        <f t="shared" si="63"/>
        <v>2.9729022400498053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2.0787468632222543</v>
      </c>
      <c r="C200" s="302">
        <v>6.6306870295577172</v>
      </c>
      <c r="D200" s="302">
        <f t="shared" si="61"/>
        <v>8.7094338927799715</v>
      </c>
      <c r="E200" s="303"/>
      <c r="F200" s="302">
        <v>2.315540060891442</v>
      </c>
      <c r="G200" s="302">
        <v>4.840212539343077</v>
      </c>
      <c r="H200" s="302">
        <f t="shared" si="62"/>
        <v>7.1557526002345195</v>
      </c>
      <c r="I200" s="303"/>
      <c r="J200" s="302">
        <v>2.0428313330928205</v>
      </c>
      <c r="K200" s="302">
        <v>4.9168196855969031</v>
      </c>
      <c r="L200" s="302">
        <f t="shared" si="63"/>
        <v>6.9596510186897236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1.7358654093519432</v>
      </c>
      <c r="C201" s="302">
        <v>0.39710808458719965</v>
      </c>
      <c r="D201" s="302">
        <f t="shared" si="61"/>
        <v>2.1329734939391427</v>
      </c>
      <c r="E201" s="303"/>
      <c r="F201" s="302">
        <v>1.8804767457602536</v>
      </c>
      <c r="G201" s="302">
        <v>0.47700773400180851</v>
      </c>
      <c r="H201" s="302">
        <f t="shared" si="62"/>
        <v>2.357484479762062</v>
      </c>
      <c r="I201" s="303"/>
      <c r="J201" s="302">
        <v>2.1822464255927314</v>
      </c>
      <c r="K201" s="302">
        <v>0.54794889212811815</v>
      </c>
      <c r="L201" s="302">
        <f t="shared" si="63"/>
        <v>2.7301953177208498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1.7237941678430084</v>
      </c>
      <c r="C202" s="302">
        <v>1.6613739400172503</v>
      </c>
      <c r="D202" s="302">
        <f t="shared" si="61"/>
        <v>3.3851681078602587</v>
      </c>
      <c r="E202" s="303"/>
      <c r="F202" s="302">
        <v>2.1637868773851374</v>
      </c>
      <c r="G202" s="302">
        <v>1.8773245744976839</v>
      </c>
      <c r="H202" s="302">
        <f t="shared" si="62"/>
        <v>4.0411114518828217</v>
      </c>
      <c r="I202" s="303"/>
      <c r="J202" s="302">
        <v>2.7470936186767214</v>
      </c>
      <c r="K202" s="302">
        <v>2.1629500559219124</v>
      </c>
      <c r="L202" s="302">
        <f t="shared" si="63"/>
        <v>4.9100436745986338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0.29493850489923568</v>
      </c>
      <c r="C203" s="302">
        <v>1.1300179579178837</v>
      </c>
      <c r="D203" s="302">
        <f t="shared" si="61"/>
        <v>1.4249564628171194</v>
      </c>
      <c r="E203" s="303"/>
      <c r="F203" s="302">
        <v>0.26822232813619795</v>
      </c>
      <c r="G203" s="302">
        <v>1.2841163545087242</v>
      </c>
      <c r="H203" s="302">
        <f t="shared" si="62"/>
        <v>1.5523386826449221</v>
      </c>
      <c r="I203" s="303"/>
      <c r="J203" s="302">
        <v>0.57599207611403369</v>
      </c>
      <c r="K203" s="302">
        <v>1.7029563765459477</v>
      </c>
      <c r="L203" s="302">
        <f t="shared" si="63"/>
        <v>2.2789484526599812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17.435665773406942</v>
      </c>
      <c r="C204" s="302">
        <v>9.911203076829926</v>
      </c>
      <c r="D204" s="302">
        <f t="shared" si="61"/>
        <v>27.346868850236866</v>
      </c>
      <c r="E204" s="303"/>
      <c r="F204" s="302">
        <v>18.671746849728535</v>
      </c>
      <c r="G204" s="302">
        <v>9.7926978004878897</v>
      </c>
      <c r="H204" s="302">
        <f t="shared" si="62"/>
        <v>28.464444650216425</v>
      </c>
      <c r="I204" s="303"/>
      <c r="J204" s="302">
        <v>20.740222418713341</v>
      </c>
      <c r="K204" s="302">
        <v>10.429678804993312</v>
      </c>
      <c r="L204" s="302">
        <f t="shared" si="63"/>
        <v>31.169901223706653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27.499739022840668</v>
      </c>
      <c r="C206" s="311">
        <f t="shared" ref="C206:D206" si="64">SUM(C196:C204)</f>
        <v>24.364260977159326</v>
      </c>
      <c r="D206" s="311">
        <f t="shared" si="64"/>
        <v>51.86399999999999</v>
      </c>
      <c r="E206" s="311"/>
      <c r="F206" s="311">
        <f t="shared" ref="F206:H206" si="65">SUM(F196:F204)</f>
        <v>31.237487049311799</v>
      </c>
      <c r="G206" s="311">
        <f t="shared" si="65"/>
        <v>23.572512950688164</v>
      </c>
      <c r="H206" s="311">
        <f t="shared" si="65"/>
        <v>54.809999999999974</v>
      </c>
      <c r="I206" s="311"/>
      <c r="J206" s="311">
        <f t="shared" ref="J206:L206" si="66">SUM(J196:J204)</f>
        <v>35.598143167620279</v>
      </c>
      <c r="K206" s="311">
        <f t="shared" si="66"/>
        <v>26.888856832379652</v>
      </c>
      <c r="L206" s="311">
        <f t="shared" si="66"/>
        <v>62.486999999999938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0.75498112971576781</v>
      </c>
      <c r="C213" s="302">
        <v>0.92086758559332271</v>
      </c>
      <c r="D213" s="302">
        <f>SUM(B213:C213)</f>
        <v>1.6758487153090904</v>
      </c>
      <c r="E213" s="303"/>
      <c r="F213" s="302">
        <v>0.53357745197480699</v>
      </c>
      <c r="G213" s="302">
        <v>0.73515069251986931</v>
      </c>
      <c r="H213" s="302">
        <f>SUM(F213:G213)</f>
        <v>1.2687281444946763</v>
      </c>
      <c r="I213" s="303"/>
      <c r="J213" s="302">
        <v>0.62826266862183056</v>
      </c>
      <c r="K213" s="302">
        <v>0.74088319254048296</v>
      </c>
      <c r="L213" s="302">
        <f>SUM(J213:K213)</f>
        <v>1.3691458611623135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0.75730152531751416</v>
      </c>
      <c r="C214" s="302">
        <v>1.3552152170628764</v>
      </c>
      <c r="D214" s="302">
        <f t="shared" ref="D214:D221" si="67">SUM(B214:C214)</f>
        <v>2.1125167423803903</v>
      </c>
      <c r="E214" s="303"/>
      <c r="F214" s="302">
        <v>0.58770960824134499</v>
      </c>
      <c r="G214" s="302">
        <v>1.1901764623414131</v>
      </c>
      <c r="H214" s="302">
        <f t="shared" ref="H214:H221" si="68">SUM(F214:G214)</f>
        <v>1.7778860705827579</v>
      </c>
      <c r="I214" s="303"/>
      <c r="J214" s="302">
        <v>0.61829412634905812</v>
      </c>
      <c r="K214" s="302">
        <v>1.2314553707058788</v>
      </c>
      <c r="L214" s="302">
        <f t="shared" ref="L214:L221" si="69">SUM(J214:K214)</f>
        <v>1.8497494970549369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1.4150340175171292</v>
      </c>
      <c r="C215" s="302">
        <v>1.326779074294107</v>
      </c>
      <c r="D215" s="302">
        <f t="shared" si="67"/>
        <v>2.7418130918112364</v>
      </c>
      <c r="E215" s="303"/>
      <c r="F215" s="302">
        <v>0.85597430598312207</v>
      </c>
      <c r="G215" s="302">
        <v>0.98425396385671182</v>
      </c>
      <c r="H215" s="302">
        <f t="shared" si="68"/>
        <v>1.8402282698398338</v>
      </c>
      <c r="I215" s="303"/>
      <c r="J215" s="302">
        <v>0.85906796210723246</v>
      </c>
      <c r="K215" s="302">
        <v>0.90987261670868558</v>
      </c>
      <c r="L215" s="302">
        <f t="shared" si="69"/>
        <v>1.768940578815918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0.8297681291460367</v>
      </c>
      <c r="C216" s="302">
        <v>0.1569820057006566</v>
      </c>
      <c r="D216" s="302">
        <f t="shared" si="67"/>
        <v>0.98675013484669327</v>
      </c>
      <c r="E216" s="303"/>
      <c r="F216" s="302">
        <v>0.4756065131204929</v>
      </c>
      <c r="G216" s="302">
        <v>0.1112616080939583</v>
      </c>
      <c r="H216" s="302">
        <f t="shared" si="68"/>
        <v>0.5868681212144512</v>
      </c>
      <c r="I216" s="303"/>
      <c r="J216" s="302">
        <v>0.2821572950707264</v>
      </c>
      <c r="K216" s="302">
        <v>9.0197786288934989E-2</v>
      </c>
      <c r="L216" s="302">
        <f t="shared" si="69"/>
        <v>0.37235508135966139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0.23752380360691275</v>
      </c>
      <c r="C217" s="302">
        <v>0.63660654904236258</v>
      </c>
      <c r="D217" s="302">
        <f t="shared" si="67"/>
        <v>0.8741303526492753</v>
      </c>
      <c r="E217" s="303"/>
      <c r="F217" s="302">
        <v>0.13563301677129805</v>
      </c>
      <c r="G217" s="302">
        <v>0.36220733372838326</v>
      </c>
      <c r="H217" s="302">
        <f t="shared" si="68"/>
        <v>0.49784035049968134</v>
      </c>
      <c r="I217" s="303"/>
      <c r="J217" s="302">
        <v>0.14999668348351206</v>
      </c>
      <c r="K217" s="302">
        <v>0.28532377926449215</v>
      </c>
      <c r="L217" s="302">
        <f t="shared" si="69"/>
        <v>0.43532046274800418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0.27426270845937001</v>
      </c>
      <c r="C218" s="302">
        <v>0.10708518352609865</v>
      </c>
      <c r="D218" s="302">
        <f t="shared" si="67"/>
        <v>0.38134789198546865</v>
      </c>
      <c r="E218" s="303"/>
      <c r="F218" s="302">
        <v>0.12110700190237657</v>
      </c>
      <c r="G218" s="302">
        <v>6.8613017462996556E-2</v>
      </c>
      <c r="H218" s="302">
        <f t="shared" si="68"/>
        <v>0.18972001936537314</v>
      </c>
      <c r="I218" s="303"/>
      <c r="J218" s="302">
        <v>0.11210834198241702</v>
      </c>
      <c r="K218" s="302">
        <v>7.3849610590988365E-2</v>
      </c>
      <c r="L218" s="302">
        <f t="shared" si="69"/>
        <v>0.18595795257340539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0.37744322423139692</v>
      </c>
      <c r="C219" s="302">
        <v>0.17755526755982018</v>
      </c>
      <c r="D219" s="302">
        <f t="shared" si="67"/>
        <v>0.55499849179121707</v>
      </c>
      <c r="E219" s="303"/>
      <c r="F219" s="302">
        <v>0.22356995596692678</v>
      </c>
      <c r="G219" s="302">
        <v>0.11568099093838219</v>
      </c>
      <c r="H219" s="302">
        <f t="shared" si="68"/>
        <v>0.33925094690530899</v>
      </c>
      <c r="I219" s="303"/>
      <c r="J219" s="302">
        <v>0.21747923219104243</v>
      </c>
      <c r="K219" s="302">
        <v>0.12804242733953008</v>
      </c>
      <c r="L219" s="302">
        <f t="shared" si="69"/>
        <v>0.34552165953057251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6.2479972212053043E-2</v>
      </c>
      <c r="C220" s="302">
        <v>0.1891704088401783</v>
      </c>
      <c r="D220" s="302">
        <f t="shared" si="67"/>
        <v>0.25165038105223136</v>
      </c>
      <c r="E220" s="303"/>
      <c r="F220" s="302">
        <v>3.7519777980909171E-2</v>
      </c>
      <c r="G220" s="302">
        <v>0.1184447715228016</v>
      </c>
      <c r="H220" s="302">
        <f t="shared" si="68"/>
        <v>0.15596454950371078</v>
      </c>
      <c r="I220" s="303"/>
      <c r="J220" s="302">
        <v>2.990021851474009E-2</v>
      </c>
      <c r="K220" s="302">
        <v>0.13316052715571211</v>
      </c>
      <c r="L220" s="302">
        <f t="shared" si="69"/>
        <v>0.1630607456704522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0.6565305061960669</v>
      </c>
      <c r="C221" s="302">
        <v>0.59641369197833249</v>
      </c>
      <c r="D221" s="302">
        <f t="shared" si="67"/>
        <v>1.2529441981743994</v>
      </c>
      <c r="E221" s="303"/>
      <c r="F221" s="302">
        <v>0.27270465916582637</v>
      </c>
      <c r="G221" s="302">
        <v>0.27980886842837849</v>
      </c>
      <c r="H221" s="302">
        <f t="shared" si="68"/>
        <v>0.5525135275942048</v>
      </c>
      <c r="I221" s="303"/>
      <c r="J221" s="302">
        <v>0.21570326864330058</v>
      </c>
      <c r="K221" s="302">
        <v>0.26124489244143578</v>
      </c>
      <c r="L221" s="302">
        <f t="shared" si="69"/>
        <v>0.47694816108473637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5.365325016402247</v>
      </c>
      <c r="C223" s="311">
        <f t="shared" ref="C223:D223" si="70">SUM(C213:C221)</f>
        <v>5.4666749835977555</v>
      </c>
      <c r="D223" s="311">
        <f t="shared" si="70"/>
        <v>10.832000000000003</v>
      </c>
      <c r="E223" s="311"/>
      <c r="F223" s="311">
        <f t="shared" ref="F223:H223" si="71">SUM(F213:F221)</f>
        <v>3.2434022911071039</v>
      </c>
      <c r="G223" s="311">
        <f t="shared" si="71"/>
        <v>3.965597708892894</v>
      </c>
      <c r="H223" s="311">
        <f t="shared" si="71"/>
        <v>7.2089999999999979</v>
      </c>
      <c r="I223" s="311"/>
      <c r="J223" s="311">
        <f t="shared" ref="J223:L223" si="72">SUM(J213:J221)</f>
        <v>3.1129697969638599</v>
      </c>
      <c r="K223" s="311">
        <f t="shared" si="72"/>
        <v>3.8540302030361411</v>
      </c>
      <c r="L223" s="311">
        <f t="shared" si="72"/>
        <v>6.9669999999999987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0.73574952032072316</v>
      </c>
      <c r="C230" s="302">
        <v>2.1894779483045874</v>
      </c>
      <c r="D230" s="302">
        <f>SUM(B230:C230)</f>
        <v>2.9252274686253106</v>
      </c>
      <c r="E230" s="303"/>
      <c r="F230" s="302">
        <v>0.82873554859154019</v>
      </c>
      <c r="G230" s="302">
        <v>2.0657440725333709</v>
      </c>
      <c r="H230" s="302">
        <f>SUM(F230:G230)</f>
        <v>2.8944796211249111</v>
      </c>
      <c r="I230" s="303"/>
      <c r="J230" s="302">
        <v>1.0386387857791408</v>
      </c>
      <c r="K230" s="302">
        <v>2.0784023048480904</v>
      </c>
      <c r="L230" s="302">
        <f>SUM(J230:K230)</f>
        <v>3.1170410906272314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1.485407142931267</v>
      </c>
      <c r="C231" s="302">
        <v>6.9992666437887214</v>
      </c>
      <c r="D231" s="302">
        <f t="shared" ref="D231:D238" si="73">SUM(B231:C231)</f>
        <v>8.4846737867199877</v>
      </c>
      <c r="E231" s="303"/>
      <c r="F231" s="302">
        <v>1.8417336843864558</v>
      </c>
      <c r="G231" s="302">
        <v>6.5311907450799769</v>
      </c>
      <c r="H231" s="302">
        <f t="shared" ref="H231:H238" si="74">SUM(F231:G231)</f>
        <v>8.3729244294664333</v>
      </c>
      <c r="I231" s="303"/>
      <c r="J231" s="302">
        <v>2.3489562317337351</v>
      </c>
      <c r="K231" s="302">
        <v>7.4482422950855449</v>
      </c>
      <c r="L231" s="302">
        <f t="shared" ref="L231:L238" si="75">SUM(J231:K231)</f>
        <v>9.7971985268192796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0.9596743086704298</v>
      </c>
      <c r="C232" s="302">
        <v>2.1163717483893674</v>
      </c>
      <c r="D232" s="302">
        <f t="shared" si="73"/>
        <v>3.0760460570597972</v>
      </c>
      <c r="E232" s="303"/>
      <c r="F232" s="302">
        <v>1.0137577826961301</v>
      </c>
      <c r="G232" s="302">
        <v>1.9282286282365266</v>
      </c>
      <c r="H232" s="302">
        <f t="shared" si="74"/>
        <v>2.9419864109326568</v>
      </c>
      <c r="I232" s="303"/>
      <c r="J232" s="302">
        <v>1.1440561508212941</v>
      </c>
      <c r="K232" s="302">
        <v>1.9174875031658267</v>
      </c>
      <c r="L232" s="302">
        <f t="shared" si="75"/>
        <v>3.0615436539871208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0.89650697128416323</v>
      </c>
      <c r="C233" s="302">
        <v>0.32292860648633115</v>
      </c>
      <c r="D233" s="302">
        <f t="shared" si="73"/>
        <v>1.2194355777704944</v>
      </c>
      <c r="E233" s="303"/>
      <c r="F233" s="302">
        <v>0.76433336321728562</v>
      </c>
      <c r="G233" s="302">
        <v>0.30656019406844026</v>
      </c>
      <c r="H233" s="302">
        <f t="shared" si="74"/>
        <v>1.0708935572857259</v>
      </c>
      <c r="I233" s="303"/>
      <c r="J233" s="302">
        <v>0.53212897909639145</v>
      </c>
      <c r="K233" s="302">
        <v>0.29058480771291506</v>
      </c>
      <c r="L233" s="302">
        <f t="shared" si="75"/>
        <v>0.82271378680930651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7.2540907733656415E-2</v>
      </c>
      <c r="C234" s="302">
        <v>1.1598308476753851</v>
      </c>
      <c r="D234" s="302">
        <f t="shared" si="73"/>
        <v>1.2323717554090416</v>
      </c>
      <c r="E234" s="303"/>
      <c r="F234" s="302">
        <v>7.7989448968011119E-2</v>
      </c>
      <c r="G234" s="302">
        <v>0.83767798276560623</v>
      </c>
      <c r="H234" s="302">
        <f t="shared" si="74"/>
        <v>0.91566743173361731</v>
      </c>
      <c r="I234" s="303"/>
      <c r="J234" s="302">
        <v>0.1195395522451158</v>
      </c>
      <c r="K234" s="302">
        <v>0.74207239179670836</v>
      </c>
      <c r="L234" s="302">
        <f t="shared" si="75"/>
        <v>0.86161194404182417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0.20400483299452746</v>
      </c>
      <c r="C235" s="302">
        <v>0.19428682359502736</v>
      </c>
      <c r="D235" s="302">
        <f t="shared" si="73"/>
        <v>0.39829165658955479</v>
      </c>
      <c r="E235" s="303"/>
      <c r="F235" s="302">
        <v>0.15441294456202906</v>
      </c>
      <c r="G235" s="302">
        <v>0.17382522259653801</v>
      </c>
      <c r="H235" s="302">
        <f t="shared" si="74"/>
        <v>0.32823816715856707</v>
      </c>
      <c r="I235" s="303"/>
      <c r="J235" s="302">
        <v>0.18026321446336954</v>
      </c>
      <c r="K235" s="302">
        <v>0.25357977732647013</v>
      </c>
      <c r="L235" s="302">
        <f t="shared" si="75"/>
        <v>0.43384299178983965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0.40513407173735572</v>
      </c>
      <c r="C236" s="302">
        <v>0.2915805495171569</v>
      </c>
      <c r="D236" s="302">
        <f t="shared" si="73"/>
        <v>0.69671462125451256</v>
      </c>
      <c r="E236" s="303"/>
      <c r="F236" s="302">
        <v>0.35632394802692269</v>
      </c>
      <c r="G236" s="302">
        <v>0.29617686344727329</v>
      </c>
      <c r="H236" s="302">
        <f t="shared" si="74"/>
        <v>0.65250081147419592</v>
      </c>
      <c r="I236" s="303"/>
      <c r="J236" s="302">
        <v>0.39432878066684557</v>
      </c>
      <c r="K236" s="302">
        <v>0.39959251670109042</v>
      </c>
      <c r="L236" s="302">
        <f t="shared" si="75"/>
        <v>0.79392129736793593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3.8559687178019726E-2</v>
      </c>
      <c r="C237" s="302">
        <v>0.13196801865191082</v>
      </c>
      <c r="D237" s="302">
        <f t="shared" si="73"/>
        <v>0.17052770582993054</v>
      </c>
      <c r="E237" s="303"/>
      <c r="F237" s="302">
        <v>2.4991460555412778E-2</v>
      </c>
      <c r="G237" s="302">
        <v>0.14156278922523266</v>
      </c>
      <c r="H237" s="302">
        <f t="shared" si="74"/>
        <v>0.16655424978064542</v>
      </c>
      <c r="I237" s="303"/>
      <c r="J237" s="302">
        <v>3.2984080889099682E-2</v>
      </c>
      <c r="K237" s="302">
        <v>0.17481571903993329</v>
      </c>
      <c r="L237" s="302">
        <f t="shared" si="75"/>
        <v>0.20779979992903297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9.4904067550395751E-2</v>
      </c>
      <c r="C238" s="302">
        <v>0.22480730319095282</v>
      </c>
      <c r="D238" s="302">
        <f t="shared" si="73"/>
        <v>0.31971137074134859</v>
      </c>
      <c r="E238" s="303"/>
      <c r="F238" s="302">
        <v>6.0850271601476366E-2</v>
      </c>
      <c r="G238" s="302">
        <v>0.1309050494417828</v>
      </c>
      <c r="H238" s="302">
        <f t="shared" si="74"/>
        <v>0.19175532104325915</v>
      </c>
      <c r="I238" s="303"/>
      <c r="J238" s="302">
        <v>5.6613709706853414E-2</v>
      </c>
      <c r="K238" s="302">
        <v>0.12871319892159414</v>
      </c>
      <c r="L238" s="302">
        <f t="shared" si="75"/>
        <v>0.18532690862844756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4.8924815104005388</v>
      </c>
      <c r="C240" s="311">
        <f t="shared" ref="C240:D240" si="76">SUM(C230:C238)</f>
        <v>13.63051848959944</v>
      </c>
      <c r="D240" s="311">
        <f t="shared" si="76"/>
        <v>18.522999999999975</v>
      </c>
      <c r="E240" s="311"/>
      <c r="F240" s="311">
        <f t="shared" ref="F240:H240" si="77">SUM(F230:F238)</f>
        <v>5.123128452605263</v>
      </c>
      <c r="G240" s="311">
        <f t="shared" si="77"/>
        <v>12.41187154739475</v>
      </c>
      <c r="H240" s="311">
        <f t="shared" si="77"/>
        <v>17.535000000000011</v>
      </c>
      <c r="I240" s="311"/>
      <c r="J240" s="311">
        <f t="shared" ref="J240:L240" si="78">SUM(J230:J238)</f>
        <v>5.8475094854018463</v>
      </c>
      <c r="K240" s="311">
        <f t="shared" si="78"/>
        <v>13.433490514598175</v>
      </c>
      <c r="L240" s="311">
        <f t="shared" si="78"/>
        <v>19.28100000000002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1.1704963008141891</v>
      </c>
      <c r="C247" s="302">
        <v>2.6063823383523941</v>
      </c>
      <c r="D247" s="302">
        <f>SUM(B247:C247)</f>
        <v>3.7768786391665832</v>
      </c>
      <c r="E247" s="303"/>
      <c r="F247" s="302">
        <v>1.5357827733924414</v>
      </c>
      <c r="G247" s="302">
        <v>2.3724786584158801</v>
      </c>
      <c r="H247" s="302">
        <f>SUM(F247:G247)</f>
        <v>3.9082614318083215</v>
      </c>
      <c r="I247" s="303"/>
      <c r="J247" s="302">
        <v>1.5057162939009234</v>
      </c>
      <c r="K247" s="302">
        <v>1.979876649990244</v>
      </c>
      <c r="L247" s="302">
        <f>SUM(J247:K247)</f>
        <v>3.4855929438911675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1.4902774048180734</v>
      </c>
      <c r="C248" s="302">
        <v>3.3966882716476858</v>
      </c>
      <c r="D248" s="302">
        <f t="shared" ref="D248:D255" si="79">SUM(B248:C248)</f>
        <v>4.886965676465759</v>
      </c>
      <c r="E248" s="303"/>
      <c r="F248" s="302">
        <v>2.3743599356362077</v>
      </c>
      <c r="G248" s="302">
        <v>3.0393967023214099</v>
      </c>
      <c r="H248" s="302">
        <f t="shared" ref="H248:H255" si="80">SUM(F248:G248)</f>
        <v>5.4137566379576176</v>
      </c>
      <c r="I248" s="303"/>
      <c r="J248" s="302">
        <v>2.5275777618422457</v>
      </c>
      <c r="K248" s="302">
        <v>3.0518719318341403</v>
      </c>
      <c r="L248" s="302">
        <f t="shared" ref="L248:L255" si="81">SUM(J248:K248)</f>
        <v>5.579449693676386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2.2378348424237582</v>
      </c>
      <c r="C249" s="302">
        <v>3.3526323550714521</v>
      </c>
      <c r="D249" s="302">
        <f t="shared" si="79"/>
        <v>5.5904671974952098</v>
      </c>
      <c r="E249" s="303"/>
      <c r="F249" s="302">
        <v>2.9454139854531616</v>
      </c>
      <c r="G249" s="302">
        <v>3.0244733185618311</v>
      </c>
      <c r="H249" s="302">
        <f t="shared" si="80"/>
        <v>5.9698873040149927</v>
      </c>
      <c r="I249" s="303"/>
      <c r="J249" s="302">
        <v>2.6651975420353429</v>
      </c>
      <c r="K249" s="302">
        <v>2.3089666231210182</v>
      </c>
      <c r="L249" s="302">
        <f t="shared" si="81"/>
        <v>4.9741641651563615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4.4160759742071205</v>
      </c>
      <c r="C250" s="302">
        <v>1.1164421754807354</v>
      </c>
      <c r="D250" s="302">
        <f t="shared" si="79"/>
        <v>5.5325181496878564</v>
      </c>
      <c r="E250" s="303"/>
      <c r="F250" s="302">
        <v>3.9279769440440528</v>
      </c>
      <c r="G250" s="302">
        <v>0.97158638597141755</v>
      </c>
      <c r="H250" s="302">
        <f t="shared" si="80"/>
        <v>4.8995633300154706</v>
      </c>
      <c r="I250" s="303"/>
      <c r="J250" s="302">
        <v>2.2497793218166255</v>
      </c>
      <c r="K250" s="302">
        <v>0.63094644498497643</v>
      </c>
      <c r="L250" s="302">
        <f t="shared" si="81"/>
        <v>2.8807257668016018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6.4303810212397255E-2</v>
      </c>
      <c r="C251" s="302">
        <v>0.48981692451169223</v>
      </c>
      <c r="D251" s="302">
        <f t="shared" si="79"/>
        <v>0.55412073472408951</v>
      </c>
      <c r="E251" s="303"/>
      <c r="F251" s="302">
        <v>8.8959367827386046E-2</v>
      </c>
      <c r="G251" s="302">
        <v>0.24111954974633551</v>
      </c>
      <c r="H251" s="302">
        <f t="shared" si="80"/>
        <v>0.33007891757372154</v>
      </c>
      <c r="I251" s="303"/>
      <c r="J251" s="302">
        <v>0.10201534154252656</v>
      </c>
      <c r="K251" s="302">
        <v>0.18883096341531724</v>
      </c>
      <c r="L251" s="302">
        <f t="shared" si="81"/>
        <v>0.2908463049578438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9.4586824208841139E-2</v>
      </c>
      <c r="C252" s="302">
        <v>9.1692551605212946E-2</v>
      </c>
      <c r="D252" s="302">
        <f t="shared" si="79"/>
        <v>0.18627937581405407</v>
      </c>
      <c r="E252" s="303"/>
      <c r="F252" s="302">
        <v>0.18798639818591603</v>
      </c>
      <c r="G252" s="302">
        <v>9.4354624270830578E-2</v>
      </c>
      <c r="H252" s="302">
        <f t="shared" si="80"/>
        <v>0.28234102245674664</v>
      </c>
      <c r="I252" s="303"/>
      <c r="J252" s="302">
        <v>0.19433810655655495</v>
      </c>
      <c r="K252" s="302">
        <v>0.10797349155987609</v>
      </c>
      <c r="L252" s="302">
        <f t="shared" si="81"/>
        <v>0.30231159811643105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1.159460295496181</v>
      </c>
      <c r="C253" s="302">
        <v>0.50419645724176199</v>
      </c>
      <c r="D253" s="302">
        <f t="shared" si="79"/>
        <v>1.6636567527379431</v>
      </c>
      <c r="E253" s="303"/>
      <c r="F253" s="302">
        <v>1.1425886015584903</v>
      </c>
      <c r="G253" s="302">
        <v>0.38959119491252203</v>
      </c>
      <c r="H253" s="302">
        <f t="shared" si="80"/>
        <v>1.5321797964710124</v>
      </c>
      <c r="I253" s="303"/>
      <c r="J253" s="302">
        <v>0.98836935703205697</v>
      </c>
      <c r="K253" s="302">
        <v>0.37619704263010251</v>
      </c>
      <c r="L253" s="302">
        <f t="shared" si="81"/>
        <v>1.3645663996621595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4.1073079691541753E-2</v>
      </c>
      <c r="C254" s="302">
        <v>0.17643059264212452</v>
      </c>
      <c r="D254" s="302">
        <f t="shared" si="79"/>
        <v>0.21750367233366627</v>
      </c>
      <c r="E254" s="303"/>
      <c r="F254" s="302">
        <v>4.2132576532116092E-2</v>
      </c>
      <c r="G254" s="302">
        <v>0.10926653514567815</v>
      </c>
      <c r="H254" s="302">
        <f t="shared" si="80"/>
        <v>0.15139911167779424</v>
      </c>
      <c r="I254" s="303"/>
      <c r="J254" s="302">
        <v>5.7874466781760524E-2</v>
      </c>
      <c r="K254" s="302">
        <v>0.12619703366535762</v>
      </c>
      <c r="L254" s="302">
        <f t="shared" si="81"/>
        <v>0.18407150044711815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0.13651459623123696</v>
      </c>
      <c r="C255" s="302">
        <v>0.20909520534362042</v>
      </c>
      <c r="D255" s="302">
        <f t="shared" si="79"/>
        <v>0.34560980157485738</v>
      </c>
      <c r="E255" s="303"/>
      <c r="F255" s="302">
        <v>0.12368247168226103</v>
      </c>
      <c r="G255" s="302">
        <v>0.13384997634205018</v>
      </c>
      <c r="H255" s="302">
        <f t="shared" si="80"/>
        <v>0.25753244802431119</v>
      </c>
      <c r="I255" s="303"/>
      <c r="J255" s="302">
        <v>9.8611459376449537E-2</v>
      </c>
      <c r="K255" s="302">
        <v>0.11166016791447481</v>
      </c>
      <c r="L255" s="302">
        <f t="shared" si="81"/>
        <v>0.21027162729092436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10.810623128103341</v>
      </c>
      <c r="C257" s="311">
        <f t="shared" ref="C257:D257" si="82">SUM(C247:C255)</f>
        <v>11.943376871896678</v>
      </c>
      <c r="D257" s="311">
        <f t="shared" si="82"/>
        <v>22.754000000000016</v>
      </c>
      <c r="E257" s="311"/>
      <c r="F257" s="311">
        <f t="shared" ref="F257:H257" si="83">SUM(F247:F255)</f>
        <v>12.368883054312034</v>
      </c>
      <c r="G257" s="311">
        <f t="shared" si="83"/>
        <v>10.376116945687954</v>
      </c>
      <c r="H257" s="311">
        <f t="shared" si="83"/>
        <v>22.74499999999999</v>
      </c>
      <c r="I257" s="311"/>
      <c r="J257" s="311">
        <f t="shared" ref="J257:L257" si="84">SUM(J247:J255)</f>
        <v>10.389479650884487</v>
      </c>
      <c r="K257" s="311">
        <f t="shared" si="84"/>
        <v>8.8825203491155076</v>
      </c>
      <c r="L257" s="311">
        <f t="shared" si="84"/>
        <v>19.271999999999995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1.2369632291928996</v>
      </c>
      <c r="C264" s="302">
        <v>1.3336543087549886</v>
      </c>
      <c r="D264" s="302">
        <f>SUM(B264:C264)</f>
        <v>2.5706175379478884</v>
      </c>
      <c r="E264" s="303"/>
      <c r="F264" s="302">
        <v>1.3891088923482275</v>
      </c>
      <c r="G264" s="302">
        <v>1.9588928449096639</v>
      </c>
      <c r="H264" s="302">
        <f>SUM(F264:G264)</f>
        <v>3.3480017372578912</v>
      </c>
      <c r="I264" s="303"/>
      <c r="J264" s="302">
        <v>1.8426433648440028</v>
      </c>
      <c r="K264" s="302">
        <v>2.4527292512908336</v>
      </c>
      <c r="L264" s="302">
        <f>SUM(J264:K264)</f>
        <v>4.295372616134836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0.84598779886614084</v>
      </c>
      <c r="C265" s="302">
        <v>0.93836534870022537</v>
      </c>
      <c r="D265" s="302">
        <f t="shared" ref="D265:D272" si="85">SUM(B265:C265)</f>
        <v>1.7843531475663661</v>
      </c>
      <c r="E265" s="303"/>
      <c r="F265" s="302">
        <v>1.1423179733558457</v>
      </c>
      <c r="G265" s="302">
        <v>1.5743477816633558</v>
      </c>
      <c r="H265" s="302">
        <f t="shared" ref="H265:H272" si="86">SUM(F265:G265)</f>
        <v>2.7166657550192017</v>
      </c>
      <c r="I265" s="303"/>
      <c r="J265" s="302">
        <v>1.5493236025041546</v>
      </c>
      <c r="K265" s="302">
        <v>2.0128769215584392</v>
      </c>
      <c r="L265" s="302">
        <f t="shared" ref="L265:L272" si="87">SUM(J265:K265)</f>
        <v>3.562200524062594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0.95646552806570229</v>
      </c>
      <c r="C266" s="302">
        <v>0.8348133703696724</v>
      </c>
      <c r="D266" s="302">
        <f t="shared" si="85"/>
        <v>1.7912788984353747</v>
      </c>
      <c r="E266" s="303"/>
      <c r="F266" s="302">
        <v>1.1743879174514205</v>
      </c>
      <c r="G266" s="302">
        <v>1.2539667458581492</v>
      </c>
      <c r="H266" s="302">
        <f t="shared" si="86"/>
        <v>2.4283546633095696</v>
      </c>
      <c r="I266" s="303"/>
      <c r="J266" s="302">
        <v>1.546504128240997</v>
      </c>
      <c r="K266" s="302">
        <v>1.2653501555486222</v>
      </c>
      <c r="L266" s="302">
        <f t="shared" si="87"/>
        <v>2.8118542837896192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2.2949478727645727</v>
      </c>
      <c r="C267" s="302">
        <v>0.21784407671702899</v>
      </c>
      <c r="D267" s="302">
        <f t="shared" si="85"/>
        <v>2.5127919494816018</v>
      </c>
      <c r="E267" s="303"/>
      <c r="F267" s="302">
        <v>2.2458500119625122</v>
      </c>
      <c r="G267" s="302">
        <v>0.29770038345422001</v>
      </c>
      <c r="H267" s="302">
        <f t="shared" si="86"/>
        <v>2.543550395416732</v>
      </c>
      <c r="I267" s="303"/>
      <c r="J267" s="302">
        <v>1.918075400218048</v>
      </c>
      <c r="K267" s="302">
        <v>0.35233625760226961</v>
      </c>
      <c r="L267" s="302">
        <f t="shared" si="87"/>
        <v>2.2704116578203175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0.22458946774714167</v>
      </c>
      <c r="C268" s="302">
        <v>0.72520882877038206</v>
      </c>
      <c r="D268" s="302">
        <f t="shared" si="85"/>
        <v>0.94979829651752379</v>
      </c>
      <c r="E268" s="303"/>
      <c r="F268" s="302">
        <v>0.24413448396614246</v>
      </c>
      <c r="G268" s="302">
        <v>0.66693888262156487</v>
      </c>
      <c r="H268" s="302">
        <f t="shared" si="86"/>
        <v>0.91107336658770732</v>
      </c>
      <c r="I268" s="303"/>
      <c r="J268" s="302">
        <v>0.49919825889647723</v>
      </c>
      <c r="K268" s="302">
        <v>0.77986877803302335</v>
      </c>
      <c r="L268" s="302">
        <f t="shared" si="87"/>
        <v>1.2790670369295005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0.28968763036607093</v>
      </c>
      <c r="C269" s="302">
        <v>0.12357056083355554</v>
      </c>
      <c r="D269" s="302">
        <f t="shared" si="85"/>
        <v>0.41325819119962648</v>
      </c>
      <c r="E269" s="303"/>
      <c r="F269" s="302">
        <v>0.28714505151820435</v>
      </c>
      <c r="G269" s="302">
        <v>0.1639057401017403</v>
      </c>
      <c r="H269" s="302">
        <f t="shared" si="86"/>
        <v>0.45105079161994466</v>
      </c>
      <c r="I269" s="303"/>
      <c r="J269" s="302">
        <v>0.42106915794749777</v>
      </c>
      <c r="K269" s="302">
        <v>0.20500210059544793</v>
      </c>
      <c r="L269" s="302">
        <f t="shared" si="87"/>
        <v>0.62607125854294576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1.3722706760112546</v>
      </c>
      <c r="C270" s="302">
        <v>0.30664889276298329</v>
      </c>
      <c r="D270" s="302">
        <f t="shared" si="85"/>
        <v>1.678919568774238</v>
      </c>
      <c r="E270" s="303"/>
      <c r="F270" s="302">
        <v>1.2152173269266684</v>
      </c>
      <c r="G270" s="302">
        <v>0.37295827189410563</v>
      </c>
      <c r="H270" s="302">
        <f t="shared" si="86"/>
        <v>1.588175598820774</v>
      </c>
      <c r="I270" s="303"/>
      <c r="J270" s="302">
        <v>1.4355827790866484</v>
      </c>
      <c r="K270" s="302">
        <v>0.40109577262068002</v>
      </c>
      <c r="L270" s="302">
        <f t="shared" si="87"/>
        <v>1.8366785517073285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2.905909768574574E-2</v>
      </c>
      <c r="C271" s="302">
        <v>0.1309402453552676</v>
      </c>
      <c r="D271" s="302">
        <f t="shared" si="85"/>
        <v>0.15999934304101335</v>
      </c>
      <c r="E271" s="303"/>
      <c r="F271" s="302">
        <v>2.4990557910910219E-2</v>
      </c>
      <c r="G271" s="302">
        <v>0.14294207904554462</v>
      </c>
      <c r="H271" s="302">
        <f t="shared" si="86"/>
        <v>0.16793263695645483</v>
      </c>
      <c r="I271" s="303"/>
      <c r="J271" s="302">
        <v>5.7613443244965513E-2</v>
      </c>
      <c r="K271" s="302">
        <v>0.13600132007734186</v>
      </c>
      <c r="L271" s="302">
        <f t="shared" si="87"/>
        <v>0.19361476332230737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0.34315132380944641</v>
      </c>
      <c r="C272" s="302">
        <v>0.17883174322694145</v>
      </c>
      <c r="D272" s="302">
        <f t="shared" si="85"/>
        <v>0.52198306703638786</v>
      </c>
      <c r="E272" s="303"/>
      <c r="F272" s="302">
        <v>0.27580863865973493</v>
      </c>
      <c r="G272" s="302">
        <v>0.18438641635197531</v>
      </c>
      <c r="H272" s="302">
        <f t="shared" si="86"/>
        <v>0.46019505501171021</v>
      </c>
      <c r="I272" s="303"/>
      <c r="J272" s="302">
        <v>0.23666755751267116</v>
      </c>
      <c r="K272" s="302">
        <v>0.1940617501778833</v>
      </c>
      <c r="L272" s="302">
        <f t="shared" si="87"/>
        <v>0.43072930769055445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7.5931226245089753</v>
      </c>
      <c r="C274" s="311">
        <f t="shared" ref="C274:D274" si="88">SUM(C264:C272)</f>
        <v>4.7898773754910451</v>
      </c>
      <c r="D274" s="311">
        <f t="shared" si="88"/>
        <v>12.383000000000022</v>
      </c>
      <c r="E274" s="311"/>
      <c r="F274" s="311">
        <f t="shared" ref="F274:H274" si="89">SUM(F264:F272)</f>
        <v>7.9989608540996677</v>
      </c>
      <c r="G274" s="311">
        <f t="shared" si="89"/>
        <v>6.6160391459003209</v>
      </c>
      <c r="H274" s="311">
        <f t="shared" si="89"/>
        <v>14.614999999999984</v>
      </c>
      <c r="I274" s="311"/>
      <c r="J274" s="311">
        <f t="shared" ref="J274:L274" si="90">SUM(J264:J272)</f>
        <v>9.5066776924954635</v>
      </c>
      <c r="K274" s="311">
        <f t="shared" si="90"/>
        <v>7.7993223075045401</v>
      </c>
      <c r="L274" s="311">
        <f t="shared" si="90"/>
        <v>17.306000000000008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3.5329859211801597</v>
      </c>
      <c r="C281" s="302">
        <v>5.29260196049822</v>
      </c>
      <c r="D281" s="302">
        <f>SUM(B281:C281)</f>
        <v>8.8255878816783806</v>
      </c>
      <c r="E281" s="303"/>
      <c r="F281" s="302">
        <v>3.9256728269610606</v>
      </c>
      <c r="G281" s="302">
        <v>6.6892432746186001</v>
      </c>
      <c r="H281" s="302">
        <f>SUM(F281:G281)</f>
        <v>10.614916101579661</v>
      </c>
      <c r="I281" s="303"/>
      <c r="J281" s="302">
        <v>5.1410538208672998</v>
      </c>
      <c r="K281" s="302">
        <v>7.4366474231128104</v>
      </c>
      <c r="L281" s="302">
        <f>SUM(J281:K281)</f>
        <v>12.57770124398011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8.2488267130918764</v>
      </c>
      <c r="C282" s="302">
        <v>16.416930033827665</v>
      </c>
      <c r="D282" s="302">
        <f t="shared" ref="D282:D289" si="91">SUM(B282:C282)</f>
        <v>24.665756746919541</v>
      </c>
      <c r="E282" s="303"/>
      <c r="F282" s="302">
        <v>10.068135921859797</v>
      </c>
      <c r="G282" s="302">
        <v>21.60512551396533</v>
      </c>
      <c r="H282" s="302">
        <f t="shared" ref="H282:H289" si="92">SUM(F282:G282)</f>
        <v>31.673261435825125</v>
      </c>
      <c r="I282" s="303"/>
      <c r="J282" s="302">
        <v>13.973265827637249</v>
      </c>
      <c r="K282" s="302">
        <v>25.437974914883998</v>
      </c>
      <c r="L282" s="302">
        <f t="shared" ref="L282:L289" si="93">SUM(J282:K282)</f>
        <v>39.411240742521244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5.633372502435817</v>
      </c>
      <c r="C283" s="302">
        <v>6.512700095647646</v>
      </c>
      <c r="D283" s="302">
        <f t="shared" si="91"/>
        <v>12.146072598083464</v>
      </c>
      <c r="E283" s="303"/>
      <c r="F283" s="302">
        <v>5.8111924394258896</v>
      </c>
      <c r="G283" s="302">
        <v>8.436995941148977</v>
      </c>
      <c r="H283" s="302">
        <f t="shared" si="92"/>
        <v>14.248188380574867</v>
      </c>
      <c r="I283" s="303"/>
      <c r="J283" s="302">
        <v>7.4015406526916925</v>
      </c>
      <c r="K283" s="302">
        <v>8.2634481838350986</v>
      </c>
      <c r="L283" s="302">
        <f t="shared" si="93"/>
        <v>15.664988836526792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9.8029596612415588</v>
      </c>
      <c r="C284" s="302">
        <v>1.5909144416620185</v>
      </c>
      <c r="D284" s="302">
        <f t="shared" si="91"/>
        <v>11.393874102903577</v>
      </c>
      <c r="E284" s="303"/>
      <c r="F284" s="302">
        <v>8.7156481305606821</v>
      </c>
      <c r="G284" s="302">
        <v>1.9125467326061372</v>
      </c>
      <c r="H284" s="302">
        <f t="shared" si="92"/>
        <v>10.628194863166819</v>
      </c>
      <c r="I284" s="303"/>
      <c r="J284" s="302">
        <v>6.6590226382679338</v>
      </c>
      <c r="K284" s="302">
        <v>1.7223510175462988</v>
      </c>
      <c r="L284" s="302">
        <f t="shared" si="93"/>
        <v>8.3813736558142331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0.29746354862624796</v>
      </c>
      <c r="C285" s="302">
        <v>1.8201417507618021</v>
      </c>
      <c r="D285" s="302">
        <f t="shared" si="91"/>
        <v>2.1176052993880501</v>
      </c>
      <c r="E285" s="303"/>
      <c r="F285" s="302">
        <v>0.2721880383903334</v>
      </c>
      <c r="G285" s="302">
        <v>1.5084049498211112</v>
      </c>
      <c r="H285" s="302">
        <f t="shared" si="92"/>
        <v>1.7805929882114446</v>
      </c>
      <c r="I285" s="303"/>
      <c r="J285" s="302">
        <v>0.58785081328464106</v>
      </c>
      <c r="K285" s="302">
        <v>1.41738706244614</v>
      </c>
      <c r="L285" s="302">
        <f t="shared" si="93"/>
        <v>2.0052378757307809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1.2390632597662863</v>
      </c>
      <c r="C286" s="302">
        <v>0.41821658740076395</v>
      </c>
      <c r="D286" s="302">
        <f t="shared" si="91"/>
        <v>1.6572798471670502</v>
      </c>
      <c r="E286" s="303"/>
      <c r="F286" s="302">
        <v>1.3886106915170244</v>
      </c>
      <c r="G286" s="302">
        <v>0.53664407485985366</v>
      </c>
      <c r="H286" s="302">
        <f t="shared" si="92"/>
        <v>1.9252547663768782</v>
      </c>
      <c r="I286" s="303"/>
      <c r="J286" s="302">
        <v>1.8362152901111171</v>
      </c>
      <c r="K286" s="302">
        <v>0.82046030402713099</v>
      </c>
      <c r="L286" s="302">
        <f t="shared" si="93"/>
        <v>2.6566755941382478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1.9593183159200549</v>
      </c>
      <c r="C287" s="302">
        <v>0.66683673820795364</v>
      </c>
      <c r="D287" s="302">
        <f t="shared" si="91"/>
        <v>2.6261550541280085</v>
      </c>
      <c r="E287" s="303"/>
      <c r="F287" s="302">
        <v>1.6003930560698987</v>
      </c>
      <c r="G287" s="302">
        <v>0.70998324874944208</v>
      </c>
      <c r="H287" s="302">
        <f t="shared" si="92"/>
        <v>2.3103763048193406</v>
      </c>
      <c r="I287" s="303"/>
      <c r="J287" s="302">
        <v>1.8203089652656708</v>
      </c>
      <c r="K287" s="302">
        <v>0.88706032399577939</v>
      </c>
      <c r="L287" s="302">
        <f t="shared" si="93"/>
        <v>2.7073692892614503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0.19411791785308641</v>
      </c>
      <c r="C288" s="302">
        <v>0.71077126352811182</v>
      </c>
      <c r="D288" s="302">
        <f t="shared" si="91"/>
        <v>0.90488918138119823</v>
      </c>
      <c r="E288" s="303"/>
      <c r="F288" s="302">
        <v>0.14400357710767339</v>
      </c>
      <c r="G288" s="302">
        <v>0.66266350349915615</v>
      </c>
      <c r="H288" s="302">
        <f t="shared" si="92"/>
        <v>0.80666708060682957</v>
      </c>
      <c r="I288" s="303"/>
      <c r="J288" s="302">
        <v>0.22142069060542446</v>
      </c>
      <c r="K288" s="302">
        <v>0.77304303136699692</v>
      </c>
      <c r="L288" s="302">
        <f t="shared" si="93"/>
        <v>0.99446372197242139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1.1578606042782817</v>
      </c>
      <c r="C289" s="302">
        <v>0.93591868407249934</v>
      </c>
      <c r="D289" s="302">
        <f t="shared" si="91"/>
        <v>2.0937792883507811</v>
      </c>
      <c r="E289" s="303"/>
      <c r="F289" s="302">
        <v>0.99384718514616166</v>
      </c>
      <c r="G289" s="302">
        <v>0.92470089369293051</v>
      </c>
      <c r="H289" s="302">
        <f t="shared" si="92"/>
        <v>1.9185480788390921</v>
      </c>
      <c r="I289" s="303"/>
      <c r="J289" s="302">
        <v>0.75850624231233321</v>
      </c>
      <c r="K289" s="302">
        <v>0.97944279774240683</v>
      </c>
      <c r="L289" s="302">
        <f t="shared" si="93"/>
        <v>1.7379490400547399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32.06596844439337</v>
      </c>
      <c r="C291" s="311">
        <f t="shared" ref="C291:D291" si="94">SUM(C281:C289)</f>
        <v>34.365031555606677</v>
      </c>
      <c r="D291" s="311">
        <f t="shared" si="94"/>
        <v>66.43100000000004</v>
      </c>
      <c r="E291" s="311"/>
      <c r="F291" s="311">
        <f t="shared" ref="F291:H291" si="95">SUM(F281:F289)</f>
        <v>32.919691867038516</v>
      </c>
      <c r="G291" s="311">
        <f t="shared" si="95"/>
        <v>42.98630813296154</v>
      </c>
      <c r="H291" s="311">
        <f t="shared" si="95"/>
        <v>75.906000000000049</v>
      </c>
      <c r="I291" s="311"/>
      <c r="J291" s="311">
        <f t="shared" ref="J291:L291" si="96">SUM(J281:J289)</f>
        <v>38.399184941043373</v>
      </c>
      <c r="K291" s="311">
        <f t="shared" si="96"/>
        <v>47.737815058956656</v>
      </c>
      <c r="L291" s="311">
        <f t="shared" si="96"/>
        <v>86.137000000000029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2.4789961162177478</v>
      </c>
      <c r="C298" s="302">
        <v>4.9081756380664654</v>
      </c>
      <c r="D298" s="302">
        <f>SUM(B298:C298)</f>
        <v>7.3871717542842132</v>
      </c>
      <c r="E298" s="303"/>
      <c r="F298" s="302">
        <v>2.5062668650255056</v>
      </c>
      <c r="G298" s="302">
        <v>4.7111697667311345</v>
      </c>
      <c r="H298" s="302">
        <f>SUM(F298:G298)</f>
        <v>7.2174366317566401</v>
      </c>
      <c r="I298" s="303"/>
      <c r="J298" s="302">
        <v>3.1656394288954961</v>
      </c>
      <c r="K298" s="302">
        <v>5.1965236968501758</v>
      </c>
      <c r="L298" s="302">
        <f>SUM(J298:K298)</f>
        <v>8.3621631257456723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2.5112353722766065</v>
      </c>
      <c r="C299" s="302">
        <v>4.8663105075665429</v>
      </c>
      <c r="D299" s="302">
        <f t="shared" ref="D299:D306" si="97">SUM(B299:C299)</f>
        <v>7.377545879843149</v>
      </c>
      <c r="E299" s="303"/>
      <c r="F299" s="302">
        <v>2.844796444618984</v>
      </c>
      <c r="G299" s="302">
        <v>5.2715939895535771</v>
      </c>
      <c r="H299" s="302">
        <f t="shared" ref="H299:H306" si="98">SUM(F299:G299)</f>
        <v>8.1163904341725619</v>
      </c>
      <c r="I299" s="303"/>
      <c r="J299" s="302">
        <v>3.6724274337085689</v>
      </c>
      <c r="K299" s="302">
        <v>6.8040811195459971</v>
      </c>
      <c r="L299" s="302">
        <f t="shared" ref="L299:L306" si="99">SUM(J299:K299)</f>
        <v>10.476508553254567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4.0037404207436085</v>
      </c>
      <c r="C300" s="302">
        <v>6.5967353079720654</v>
      </c>
      <c r="D300" s="302">
        <f t="shared" si="97"/>
        <v>10.600475728715674</v>
      </c>
      <c r="E300" s="303"/>
      <c r="F300" s="302">
        <v>3.8775833162302189</v>
      </c>
      <c r="G300" s="302">
        <v>6.6344618304716017</v>
      </c>
      <c r="H300" s="302">
        <f t="shared" si="98"/>
        <v>10.512045146701821</v>
      </c>
      <c r="I300" s="303"/>
      <c r="J300" s="302">
        <v>4.5295685318982279</v>
      </c>
      <c r="K300" s="302">
        <v>6.8392155471230778</v>
      </c>
      <c r="L300" s="302">
        <f t="shared" si="99"/>
        <v>11.368784079021307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5.5993774941387997</v>
      </c>
      <c r="C301" s="302">
        <v>1.8261627275816343</v>
      </c>
      <c r="D301" s="302">
        <f t="shared" si="97"/>
        <v>7.4255402217204338</v>
      </c>
      <c r="E301" s="303"/>
      <c r="F301" s="302">
        <v>5.1269979793918834</v>
      </c>
      <c r="G301" s="302">
        <v>1.760568026036327</v>
      </c>
      <c r="H301" s="302">
        <f t="shared" si="98"/>
        <v>6.8875660054282104</v>
      </c>
      <c r="I301" s="303"/>
      <c r="J301" s="302">
        <v>5.0018140935579369</v>
      </c>
      <c r="K301" s="302">
        <v>2.1116221648568989</v>
      </c>
      <c r="L301" s="302">
        <f t="shared" si="99"/>
        <v>7.1134362584148363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0.50741381142457875</v>
      </c>
      <c r="C302" s="302">
        <v>2.8935473424707849</v>
      </c>
      <c r="D302" s="302">
        <f t="shared" si="97"/>
        <v>3.4009611538953637</v>
      </c>
      <c r="E302" s="303"/>
      <c r="F302" s="302">
        <v>0.44729316568850919</v>
      </c>
      <c r="G302" s="302">
        <v>1.7737113336387309</v>
      </c>
      <c r="H302" s="302">
        <f t="shared" si="98"/>
        <v>2.2210044993272402</v>
      </c>
      <c r="I302" s="303"/>
      <c r="J302" s="302">
        <v>0.78605241772707646</v>
      </c>
      <c r="K302" s="302">
        <v>1.5630733134026409</v>
      </c>
      <c r="L302" s="302">
        <f t="shared" si="99"/>
        <v>2.3491257311297176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3.6373139531707745</v>
      </c>
      <c r="C303" s="302">
        <v>1.252023841889053</v>
      </c>
      <c r="D303" s="302">
        <f t="shared" si="97"/>
        <v>4.8893377950598271</v>
      </c>
      <c r="E303" s="303"/>
      <c r="F303" s="302">
        <v>3.3566099314915112</v>
      </c>
      <c r="G303" s="302">
        <v>1.407230184553387</v>
      </c>
      <c r="H303" s="302">
        <f t="shared" si="98"/>
        <v>4.7638401160448982</v>
      </c>
      <c r="I303" s="303"/>
      <c r="J303" s="302">
        <v>4.250661471088649</v>
      </c>
      <c r="K303" s="302">
        <v>1.7493710516550096</v>
      </c>
      <c r="L303" s="302">
        <f t="shared" si="99"/>
        <v>6.0000325227436591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2.3312148206011178</v>
      </c>
      <c r="C304" s="302">
        <v>1.6984664138866818</v>
      </c>
      <c r="D304" s="302">
        <f t="shared" si="97"/>
        <v>4.0296812344877999</v>
      </c>
      <c r="E304" s="303"/>
      <c r="F304" s="302">
        <v>2.0768489217912731</v>
      </c>
      <c r="G304" s="302">
        <v>1.5427031505828792</v>
      </c>
      <c r="H304" s="302">
        <f t="shared" si="98"/>
        <v>3.6195520723741526</v>
      </c>
      <c r="I304" s="303"/>
      <c r="J304" s="302">
        <v>3.021905808390247</v>
      </c>
      <c r="K304" s="302">
        <v>1.8636658175053389</v>
      </c>
      <c r="L304" s="302">
        <f t="shared" si="99"/>
        <v>4.8855716258955857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0.35293661470945087</v>
      </c>
      <c r="C305" s="302">
        <v>2.5280993039436255</v>
      </c>
      <c r="D305" s="302">
        <f t="shared" si="97"/>
        <v>2.8810359186530765</v>
      </c>
      <c r="E305" s="303"/>
      <c r="F305" s="302">
        <v>0.26056535742404857</v>
      </c>
      <c r="G305" s="302">
        <v>2.1806484536703592</v>
      </c>
      <c r="H305" s="302">
        <f t="shared" si="98"/>
        <v>2.4412138110944079</v>
      </c>
      <c r="I305" s="303"/>
      <c r="J305" s="302">
        <v>0.4917090342845547</v>
      </c>
      <c r="K305" s="302">
        <v>2.2659318741579701</v>
      </c>
      <c r="L305" s="302">
        <f t="shared" si="99"/>
        <v>2.7576409084425251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8.8357383273962249</v>
      </c>
      <c r="C306" s="302">
        <v>12.293511985944175</v>
      </c>
      <c r="D306" s="302">
        <f t="shared" si="97"/>
        <v>21.1292503133404</v>
      </c>
      <c r="E306" s="303"/>
      <c r="F306" s="302">
        <v>7.7086641885788216</v>
      </c>
      <c r="G306" s="302">
        <v>11.644287094521211</v>
      </c>
      <c r="H306" s="302">
        <f t="shared" si="98"/>
        <v>19.352951283100033</v>
      </c>
      <c r="I306" s="303"/>
      <c r="J306" s="302">
        <v>6.5943373799937675</v>
      </c>
      <c r="K306" s="302">
        <v>12.982399815358319</v>
      </c>
      <c r="L306" s="302">
        <f t="shared" si="99"/>
        <v>19.576737195352088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30.257966930678908</v>
      </c>
      <c r="C308" s="311">
        <f t="shared" ref="C308:D308" si="100">SUM(C298:C306)</f>
        <v>38.863033069321034</v>
      </c>
      <c r="D308" s="311">
        <f t="shared" si="100"/>
        <v>69.120999999999938</v>
      </c>
      <c r="E308" s="311"/>
      <c r="F308" s="311">
        <f t="shared" ref="F308:H308" si="101">SUM(F298:F306)</f>
        <v>28.205626170240755</v>
      </c>
      <c r="G308" s="311">
        <f t="shared" si="101"/>
        <v>36.926373829759207</v>
      </c>
      <c r="H308" s="311">
        <f t="shared" si="101"/>
        <v>65.131999999999977</v>
      </c>
      <c r="I308" s="311"/>
      <c r="J308" s="311">
        <f t="shared" ref="J308:L308" si="102">SUM(J298:J306)</f>
        <v>31.514115599544525</v>
      </c>
      <c r="K308" s="311">
        <f t="shared" si="102"/>
        <v>41.375884400455433</v>
      </c>
      <c r="L308" s="311">
        <f t="shared" si="102"/>
        <v>72.889999999999958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0.77997992440680375</v>
      </c>
      <c r="C315" s="302">
        <v>1.3910684174011716</v>
      </c>
      <c r="D315" s="302">
        <f>SUM(B315:C315)</f>
        <v>2.1710483418079756</v>
      </c>
      <c r="E315" s="303"/>
      <c r="F315" s="302">
        <v>0.89559177438039472</v>
      </c>
      <c r="G315" s="302">
        <v>1.3898493097851798</v>
      </c>
      <c r="H315" s="302">
        <f>SUM(F315:G315)</f>
        <v>2.2854410841655746</v>
      </c>
      <c r="I315" s="303"/>
      <c r="J315" s="302">
        <v>1.0843846190299307</v>
      </c>
      <c r="K315" s="302">
        <v>1.4732956602784872</v>
      </c>
      <c r="L315" s="302">
        <f>SUM(J315:K315)</f>
        <v>2.5576802793084177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2.5389327315724093</v>
      </c>
      <c r="C316" s="302">
        <v>2.0913337563579293</v>
      </c>
      <c r="D316" s="302">
        <f t="shared" ref="D316:D323" si="103">SUM(B316:C316)</f>
        <v>4.6302664879303386</v>
      </c>
      <c r="E316" s="303"/>
      <c r="F316" s="302">
        <v>3.022019334513967</v>
      </c>
      <c r="G316" s="302">
        <v>2.2279396459737044</v>
      </c>
      <c r="H316" s="302">
        <f t="shared" ref="H316:H323" si="104">SUM(F316:G316)</f>
        <v>5.249958980487671</v>
      </c>
      <c r="I316" s="303"/>
      <c r="J316" s="302">
        <v>3.8310062845591273</v>
      </c>
      <c r="K316" s="302">
        <v>2.7243645163404389</v>
      </c>
      <c r="L316" s="302">
        <f t="shared" ref="L316:L323" si="105">SUM(J316:K316)</f>
        <v>6.5553708008995661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3.4480310925893507</v>
      </c>
      <c r="C317" s="302">
        <v>4.7549170538554444</v>
      </c>
      <c r="D317" s="302">
        <f t="shared" si="103"/>
        <v>8.2029481464447951</v>
      </c>
      <c r="E317" s="303"/>
      <c r="F317" s="302">
        <v>3.7635990159640023</v>
      </c>
      <c r="G317" s="302">
        <v>4.7536363178777608</v>
      </c>
      <c r="H317" s="302">
        <f t="shared" si="104"/>
        <v>8.5172353338417626</v>
      </c>
      <c r="I317" s="303"/>
      <c r="J317" s="302">
        <v>5.4355944490918837</v>
      </c>
      <c r="K317" s="302">
        <v>5.1585913028670651</v>
      </c>
      <c r="L317" s="302">
        <f t="shared" si="105"/>
        <v>10.59418575195895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7.5217969325660983</v>
      </c>
      <c r="C318" s="302">
        <v>1.8736511113275216</v>
      </c>
      <c r="D318" s="302">
        <f t="shared" si="103"/>
        <v>9.3954480438936194</v>
      </c>
      <c r="E318" s="303"/>
      <c r="F318" s="302">
        <v>6.141890080695509</v>
      </c>
      <c r="G318" s="302">
        <v>1.8530814552913915</v>
      </c>
      <c r="H318" s="302">
        <f t="shared" si="104"/>
        <v>7.9949715359869007</v>
      </c>
      <c r="I318" s="303"/>
      <c r="J318" s="302">
        <v>5.0101568414690956</v>
      </c>
      <c r="K318" s="302">
        <v>1.7766757065062642</v>
      </c>
      <c r="L318" s="302">
        <f t="shared" si="105"/>
        <v>6.7868325479753597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5.9688560048998425E-2</v>
      </c>
      <c r="C319" s="302">
        <v>0.44273918125844236</v>
      </c>
      <c r="D319" s="302">
        <f t="shared" si="103"/>
        <v>0.50242774130744083</v>
      </c>
      <c r="E319" s="303"/>
      <c r="F319" s="302">
        <v>5.8535967610318054E-2</v>
      </c>
      <c r="G319" s="302">
        <v>0.25221811215246009</v>
      </c>
      <c r="H319" s="302">
        <f t="shared" si="104"/>
        <v>0.31075407976277813</v>
      </c>
      <c r="I319" s="303"/>
      <c r="J319" s="302">
        <v>0.15640656122221008</v>
      </c>
      <c r="K319" s="302">
        <v>0.23870642546980714</v>
      </c>
      <c r="L319" s="302">
        <f t="shared" si="105"/>
        <v>0.39511298669201722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0.62756781814030438</v>
      </c>
      <c r="C320" s="302">
        <v>0.31965279292478499</v>
      </c>
      <c r="D320" s="302">
        <f t="shared" si="103"/>
        <v>0.94722061106508937</v>
      </c>
      <c r="E320" s="303"/>
      <c r="F320" s="302">
        <v>0.53314193110302377</v>
      </c>
      <c r="G320" s="302">
        <v>0.29534058001986796</v>
      </c>
      <c r="H320" s="302">
        <f t="shared" si="104"/>
        <v>0.82848251112289173</v>
      </c>
      <c r="I320" s="303"/>
      <c r="J320" s="302">
        <v>0.62621693893498431</v>
      </c>
      <c r="K320" s="302">
        <v>0.33900552888680185</v>
      </c>
      <c r="L320" s="302">
        <f t="shared" si="105"/>
        <v>0.96522246782178622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0.61805247067062119</v>
      </c>
      <c r="C321" s="302">
        <v>0.22924238513932796</v>
      </c>
      <c r="D321" s="302">
        <f t="shared" si="103"/>
        <v>0.84729485580994912</v>
      </c>
      <c r="E321" s="303"/>
      <c r="F321" s="302">
        <v>0.54723206146337156</v>
      </c>
      <c r="G321" s="302">
        <v>0.19436493754039233</v>
      </c>
      <c r="H321" s="302">
        <f t="shared" si="104"/>
        <v>0.74159699900376386</v>
      </c>
      <c r="I321" s="303"/>
      <c r="J321" s="302">
        <v>0.70214708388757752</v>
      </c>
      <c r="K321" s="302">
        <v>0.28077024037042586</v>
      </c>
      <c r="L321" s="302">
        <f t="shared" si="105"/>
        <v>0.98291732425800338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4.7239349734393532E-2</v>
      </c>
      <c r="C322" s="302">
        <v>0.26046141083044794</v>
      </c>
      <c r="D322" s="302">
        <f t="shared" si="103"/>
        <v>0.30770076056484147</v>
      </c>
      <c r="E322" s="303"/>
      <c r="F322" s="302">
        <v>2.7496590795052175E-2</v>
      </c>
      <c r="G322" s="302">
        <v>0.17735528271300208</v>
      </c>
      <c r="H322" s="302">
        <f t="shared" si="104"/>
        <v>0.20485187350805426</v>
      </c>
      <c r="I322" s="303"/>
      <c r="J322" s="302">
        <v>5.8553110007258782E-2</v>
      </c>
      <c r="K322" s="302">
        <v>0.22219918471883018</v>
      </c>
      <c r="L322" s="302">
        <f t="shared" si="105"/>
        <v>0.28075229472608898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0.63115251769458558</v>
      </c>
      <c r="C323" s="302">
        <v>0.56949249348138775</v>
      </c>
      <c r="D323" s="302">
        <f t="shared" si="103"/>
        <v>1.2006450111759732</v>
      </c>
      <c r="E323" s="303"/>
      <c r="F323" s="302">
        <v>0.4233126178819564</v>
      </c>
      <c r="G323" s="302">
        <v>0.41439498423869303</v>
      </c>
      <c r="H323" s="302">
        <f t="shared" si="104"/>
        <v>0.83770760212064943</v>
      </c>
      <c r="I323" s="303"/>
      <c r="J323" s="302">
        <v>0.45876302614209985</v>
      </c>
      <c r="K323" s="302">
        <v>0.39516252021773246</v>
      </c>
      <c r="L323" s="302">
        <f t="shared" si="105"/>
        <v>0.85392554635983231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16.272441397423567</v>
      </c>
      <c r="C325" s="311">
        <f t="shared" ref="C325:D325" si="106">SUM(C315:C323)</f>
        <v>11.932558602576458</v>
      </c>
      <c r="D325" s="311">
        <f t="shared" si="106"/>
        <v>28.20500000000002</v>
      </c>
      <c r="E325" s="311"/>
      <c r="F325" s="311">
        <f t="shared" ref="F325:H325" si="107">SUM(F315:F323)</f>
        <v>15.412819374407595</v>
      </c>
      <c r="G325" s="311">
        <f t="shared" si="107"/>
        <v>11.558180625592454</v>
      </c>
      <c r="H325" s="311">
        <f t="shared" si="107"/>
        <v>26.971000000000043</v>
      </c>
      <c r="I325" s="311"/>
      <c r="J325" s="311">
        <f t="shared" ref="J325:L325" si="108">SUM(J315:J323)</f>
        <v>17.363228914344173</v>
      </c>
      <c r="K325" s="311">
        <f t="shared" si="108"/>
        <v>12.608771085655853</v>
      </c>
      <c r="L325" s="311">
        <f t="shared" si="108"/>
        <v>29.972000000000019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0.94800113709884837</v>
      </c>
      <c r="C332" s="302">
        <v>0.98295029273300982</v>
      </c>
      <c r="D332" s="302">
        <f>SUM(B332:C332)</f>
        <v>1.9309514298318582</v>
      </c>
      <c r="E332" s="303"/>
      <c r="F332" s="302">
        <v>1.195763733163844</v>
      </c>
      <c r="G332" s="302">
        <v>0.9610405132829043</v>
      </c>
      <c r="H332" s="302">
        <f>SUM(F332:G332)</f>
        <v>2.1568042464467485</v>
      </c>
      <c r="I332" s="303"/>
      <c r="J332" s="302">
        <v>1.2599324272620211</v>
      </c>
      <c r="K332" s="302">
        <v>0.93708139230563758</v>
      </c>
      <c r="L332" s="302">
        <f>SUM(J332:K332)</f>
        <v>2.1970138195676587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20.990371882972351</v>
      </c>
      <c r="C333" s="302">
        <v>12.429520500848232</v>
      </c>
      <c r="D333" s="302">
        <f t="shared" ref="D333:D340" si="109">SUM(B333:C333)</f>
        <v>33.419892383820581</v>
      </c>
      <c r="E333" s="303"/>
      <c r="F333" s="302">
        <v>26.283786706354011</v>
      </c>
      <c r="G333" s="302">
        <v>12.892801875992594</v>
      </c>
      <c r="H333" s="302">
        <f t="shared" ref="H333:H340" si="110">SUM(F333:G333)</f>
        <v>39.176588582346604</v>
      </c>
      <c r="I333" s="303"/>
      <c r="J333" s="302">
        <v>29.754869720098309</v>
      </c>
      <c r="K333" s="302">
        <v>13.760924705369417</v>
      </c>
      <c r="L333" s="302">
        <f t="shared" ref="L333:L340" si="111">SUM(J333:K333)</f>
        <v>43.515794425467725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3.3931925437284698</v>
      </c>
      <c r="C334" s="302">
        <v>1.847296709964086</v>
      </c>
      <c r="D334" s="302">
        <f t="shared" si="109"/>
        <v>5.240489253692556</v>
      </c>
      <c r="E334" s="303"/>
      <c r="F334" s="302">
        <v>3.9227233865395381</v>
      </c>
      <c r="G334" s="302">
        <v>1.8266380039811079</v>
      </c>
      <c r="H334" s="302">
        <f t="shared" si="110"/>
        <v>5.7493613905206455</v>
      </c>
      <c r="I334" s="303"/>
      <c r="J334" s="302">
        <v>4.015149718979556</v>
      </c>
      <c r="K334" s="302">
        <v>1.4074840414825291</v>
      </c>
      <c r="L334" s="302">
        <f t="shared" si="111"/>
        <v>5.4226337604620856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4.5074458525016645</v>
      </c>
      <c r="C335" s="302">
        <v>0.63381097222379623</v>
      </c>
      <c r="D335" s="302">
        <f t="shared" si="109"/>
        <v>5.1412568247254606</v>
      </c>
      <c r="E335" s="303"/>
      <c r="F335" s="302">
        <v>4.5037827966638968</v>
      </c>
      <c r="G335" s="302">
        <v>0.5498915314952787</v>
      </c>
      <c r="H335" s="302">
        <f t="shared" si="110"/>
        <v>5.0536743281591754</v>
      </c>
      <c r="I335" s="303"/>
      <c r="J335" s="302">
        <v>1.8109979955188018</v>
      </c>
      <c r="K335" s="302">
        <v>0.47474631735969158</v>
      </c>
      <c r="L335" s="302">
        <f t="shared" si="111"/>
        <v>2.2857443128784936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0.56880341864922968</v>
      </c>
      <c r="C336" s="302">
        <v>0.52499772214391816</v>
      </c>
      <c r="D336" s="302">
        <f t="shared" si="109"/>
        <v>1.0938011407931478</v>
      </c>
      <c r="E336" s="303"/>
      <c r="F336" s="302">
        <v>0.50594881045095408</v>
      </c>
      <c r="G336" s="302">
        <v>0.32923344477594935</v>
      </c>
      <c r="H336" s="302">
        <f t="shared" si="110"/>
        <v>0.83518225522690348</v>
      </c>
      <c r="I336" s="303"/>
      <c r="J336" s="302">
        <v>0.29713210594927486</v>
      </c>
      <c r="K336" s="302">
        <v>0.22799054304542662</v>
      </c>
      <c r="L336" s="302">
        <f t="shared" si="111"/>
        <v>0.52512264899470151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14.241005522536849</v>
      </c>
      <c r="C337" s="302">
        <v>1.6220294183835997</v>
      </c>
      <c r="D337" s="302">
        <f t="shared" si="109"/>
        <v>15.863034940920448</v>
      </c>
      <c r="E337" s="303"/>
      <c r="F337" s="302">
        <v>14.85216250986748</v>
      </c>
      <c r="G337" s="302">
        <v>1.5411868419656418</v>
      </c>
      <c r="H337" s="302">
        <f t="shared" si="110"/>
        <v>16.393349351833123</v>
      </c>
      <c r="I337" s="303"/>
      <c r="J337" s="302">
        <v>15.841214179752804</v>
      </c>
      <c r="K337" s="302">
        <v>1.617302200532388</v>
      </c>
      <c r="L337" s="302">
        <f t="shared" si="111"/>
        <v>17.458516380285193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0.3922146877656878</v>
      </c>
      <c r="C338" s="302">
        <v>0.11300295406597888</v>
      </c>
      <c r="D338" s="302">
        <f t="shared" si="109"/>
        <v>0.50521764183166673</v>
      </c>
      <c r="E338" s="303"/>
      <c r="F338" s="302">
        <v>0.37922727420660224</v>
      </c>
      <c r="G338" s="302">
        <v>8.7994180081223797E-2</v>
      </c>
      <c r="H338" s="302">
        <f t="shared" si="110"/>
        <v>0.46722145428782602</v>
      </c>
      <c r="I338" s="303"/>
      <c r="J338" s="302">
        <v>0.34336182485889533</v>
      </c>
      <c r="K338" s="302">
        <v>9.2617182533958467E-2</v>
      </c>
      <c r="L338" s="302">
        <f t="shared" si="111"/>
        <v>0.43597900739285378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0.31211478384317143</v>
      </c>
      <c r="C339" s="302">
        <v>0.67649877656135415</v>
      </c>
      <c r="D339" s="302">
        <f t="shared" si="109"/>
        <v>0.98861356040452564</v>
      </c>
      <c r="E339" s="303"/>
      <c r="F339" s="302">
        <v>0.27614716113310339</v>
      </c>
      <c r="G339" s="302">
        <v>0.63222186837814787</v>
      </c>
      <c r="H339" s="302">
        <f t="shared" si="110"/>
        <v>0.9083690295112512</v>
      </c>
      <c r="I339" s="303"/>
      <c r="J339" s="302">
        <v>0.29733406821443503</v>
      </c>
      <c r="K339" s="302">
        <v>0.63596639780286324</v>
      </c>
      <c r="L339" s="302">
        <f t="shared" si="111"/>
        <v>0.93330046601729832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4.6239567865957332</v>
      </c>
      <c r="C340" s="302">
        <v>0.99278603738405091</v>
      </c>
      <c r="D340" s="302">
        <f t="shared" si="109"/>
        <v>5.6167428239797843</v>
      </c>
      <c r="E340" s="303"/>
      <c r="F340" s="302">
        <v>4.0789329229783586</v>
      </c>
      <c r="G340" s="302">
        <v>0.67651643868929145</v>
      </c>
      <c r="H340" s="302">
        <f t="shared" si="110"/>
        <v>4.7554493616676501</v>
      </c>
      <c r="I340" s="303"/>
      <c r="J340" s="302">
        <v>2.45462690121275</v>
      </c>
      <c r="K340" s="302">
        <v>0.448268277721252</v>
      </c>
      <c r="L340" s="302">
        <f t="shared" si="111"/>
        <v>2.9028951789340018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49.977106615692001</v>
      </c>
      <c r="C342" s="311">
        <f t="shared" ref="C342:D342" si="112">SUM(C332:C340)</f>
        <v>19.822893384308028</v>
      </c>
      <c r="D342" s="311">
        <f t="shared" si="112"/>
        <v>69.80000000000004</v>
      </c>
      <c r="E342" s="311"/>
      <c r="F342" s="311">
        <f t="shared" ref="F342:H342" si="113">SUM(F332:F340)</f>
        <v>55.998475301357786</v>
      </c>
      <c r="G342" s="311">
        <f t="shared" si="113"/>
        <v>19.497524698642142</v>
      </c>
      <c r="H342" s="311">
        <f t="shared" si="113"/>
        <v>75.495999999999924</v>
      </c>
      <c r="I342" s="311"/>
      <c r="J342" s="311">
        <f t="shared" ref="J342:L342" si="114">SUM(J332:J340)</f>
        <v>56.074618941846843</v>
      </c>
      <c r="K342" s="311">
        <f t="shared" si="114"/>
        <v>19.602381058153167</v>
      </c>
      <c r="L342" s="311">
        <f t="shared" si="114"/>
        <v>75.677000000000021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2.8844684933738218</v>
      </c>
      <c r="C349" s="302">
        <v>1.7997345379342282</v>
      </c>
      <c r="D349" s="302">
        <f>SUM(B349:C349)</f>
        <v>4.6842030313080496</v>
      </c>
      <c r="E349" s="303"/>
      <c r="F349" s="302">
        <v>3.7291941347490725</v>
      </c>
      <c r="G349" s="302">
        <v>1.5696825275186437</v>
      </c>
      <c r="H349" s="302">
        <f>SUM(F349:G349)</f>
        <v>5.2988766622677161</v>
      </c>
      <c r="I349" s="303"/>
      <c r="J349" s="302">
        <v>5.2809465514807821</v>
      </c>
      <c r="K349" s="302">
        <v>1.7669829138204296</v>
      </c>
      <c r="L349" s="302">
        <f>SUM(J349:K349)</f>
        <v>7.0479294653012117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19.206971384586016</v>
      </c>
      <c r="C350" s="302">
        <v>7.2170505222276651</v>
      </c>
      <c r="D350" s="302">
        <f t="shared" ref="D350:D357" si="115">SUM(B350:C350)</f>
        <v>26.424021906813682</v>
      </c>
      <c r="E350" s="303"/>
      <c r="F350" s="302">
        <v>23.92485231149011</v>
      </c>
      <c r="G350" s="302">
        <v>7.0618912319300744</v>
      </c>
      <c r="H350" s="302">
        <f t="shared" ref="H350:H357" si="116">SUM(F350:G350)</f>
        <v>30.986743543420182</v>
      </c>
      <c r="I350" s="303"/>
      <c r="J350" s="302">
        <v>32.298507454515018</v>
      </c>
      <c r="K350" s="302">
        <v>8.569907547631658</v>
      </c>
      <c r="L350" s="302">
        <f t="shared" ref="L350:L357" si="117">SUM(J350:K350)</f>
        <v>40.868415002146676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9.4516917701636842</v>
      </c>
      <c r="C351" s="302">
        <v>2.7300502418872923</v>
      </c>
      <c r="D351" s="302">
        <f t="shared" si="115"/>
        <v>12.181742012050977</v>
      </c>
      <c r="E351" s="303"/>
      <c r="F351" s="302">
        <v>11.538282922504363</v>
      </c>
      <c r="G351" s="302">
        <v>2.4785442905370458</v>
      </c>
      <c r="H351" s="302">
        <f t="shared" si="116"/>
        <v>14.01682721304141</v>
      </c>
      <c r="I351" s="303"/>
      <c r="J351" s="302">
        <v>14.464672150997616</v>
      </c>
      <c r="K351" s="302">
        <v>2.4100681346033532</v>
      </c>
      <c r="L351" s="302">
        <f t="shared" si="117"/>
        <v>16.874740285600971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10.788795431140842</v>
      </c>
      <c r="C352" s="302">
        <v>1.556696481431896</v>
      </c>
      <c r="D352" s="302">
        <f t="shared" si="115"/>
        <v>12.345491912572738</v>
      </c>
      <c r="E352" s="303"/>
      <c r="F352" s="302">
        <v>10.592297965477785</v>
      </c>
      <c r="G352" s="302">
        <v>1.2196134339181559</v>
      </c>
      <c r="H352" s="302">
        <f t="shared" si="116"/>
        <v>11.811911399395941</v>
      </c>
      <c r="I352" s="303"/>
      <c r="J352" s="302">
        <v>7.9140512435531685</v>
      </c>
      <c r="K352" s="302">
        <v>1.196271664448211</v>
      </c>
      <c r="L352" s="302">
        <f t="shared" si="117"/>
        <v>9.110322908001379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0.67688499416749326</v>
      </c>
      <c r="C353" s="302">
        <v>0.87122166727224315</v>
      </c>
      <c r="D353" s="302">
        <f t="shared" si="115"/>
        <v>1.5481066614397365</v>
      </c>
      <c r="E353" s="303"/>
      <c r="F353" s="302">
        <v>0.62396519487668989</v>
      </c>
      <c r="G353" s="302">
        <v>0.5097741097649171</v>
      </c>
      <c r="H353" s="302">
        <f t="shared" si="116"/>
        <v>1.1337393046416069</v>
      </c>
      <c r="I353" s="303"/>
      <c r="J353" s="302">
        <v>0.60786283955662923</v>
      </c>
      <c r="K353" s="302">
        <v>0.46561683520164454</v>
      </c>
      <c r="L353" s="302">
        <f t="shared" si="117"/>
        <v>1.0734796747582738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30.729124095641755</v>
      </c>
      <c r="C354" s="302">
        <v>5.9871303576421226</v>
      </c>
      <c r="D354" s="302">
        <f t="shared" si="115"/>
        <v>36.716254453283881</v>
      </c>
      <c r="E354" s="303"/>
      <c r="F354" s="302">
        <v>33.034493196969017</v>
      </c>
      <c r="G354" s="302">
        <v>5.2097597543861465</v>
      </c>
      <c r="H354" s="302">
        <f t="shared" si="116"/>
        <v>38.244252951355165</v>
      </c>
      <c r="I354" s="303"/>
      <c r="J354" s="302">
        <v>41.143904914794824</v>
      </c>
      <c r="K354" s="302">
        <v>8.322203421861019</v>
      </c>
      <c r="L354" s="302">
        <f t="shared" si="117"/>
        <v>49.466108336655843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1.2608917409044642</v>
      </c>
      <c r="C355" s="302">
        <v>0.29742552972017305</v>
      </c>
      <c r="D355" s="302">
        <f t="shared" si="115"/>
        <v>1.5583172706246373</v>
      </c>
      <c r="E355" s="303"/>
      <c r="F355" s="302">
        <v>1.2501601507195645</v>
      </c>
      <c r="G355" s="302">
        <v>0.20226121503099331</v>
      </c>
      <c r="H355" s="302">
        <f t="shared" si="116"/>
        <v>1.4524213657505578</v>
      </c>
      <c r="I355" s="303"/>
      <c r="J355" s="302">
        <v>1.5546198928910679</v>
      </c>
      <c r="K355" s="302">
        <v>0.22819389096308146</v>
      </c>
      <c r="L355" s="302">
        <f t="shared" si="117"/>
        <v>1.7828137838541493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0.17518630611088928</v>
      </c>
      <c r="C356" s="302">
        <v>0.2940945797438046</v>
      </c>
      <c r="D356" s="302">
        <f t="shared" si="115"/>
        <v>0.46928088585469385</v>
      </c>
      <c r="E356" s="303"/>
      <c r="F356" s="302">
        <v>0.14809539281864936</v>
      </c>
      <c r="G356" s="302">
        <v>0.1791268297566648</v>
      </c>
      <c r="H356" s="302">
        <f t="shared" si="116"/>
        <v>0.32722222257531419</v>
      </c>
      <c r="I356" s="303"/>
      <c r="J356" s="302">
        <v>0.14907456631923174</v>
      </c>
      <c r="K356" s="302">
        <v>0.14235415256851791</v>
      </c>
      <c r="L356" s="302">
        <f t="shared" si="117"/>
        <v>0.29142871888774968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2.0445909782536749</v>
      </c>
      <c r="C357" s="302">
        <v>1.5159908877979462</v>
      </c>
      <c r="D357" s="302">
        <f t="shared" si="115"/>
        <v>3.5605818660516211</v>
      </c>
      <c r="E357" s="303"/>
      <c r="F357" s="302">
        <v>1.7665558419846701</v>
      </c>
      <c r="G357" s="302">
        <v>0.91744949556740851</v>
      </c>
      <c r="H357" s="302">
        <f t="shared" si="116"/>
        <v>2.6840053375520787</v>
      </c>
      <c r="I357" s="303"/>
      <c r="J357" s="302">
        <v>1.0761410419561688</v>
      </c>
      <c r="K357" s="302">
        <v>0.71162078283756169</v>
      </c>
      <c r="L357" s="302">
        <f t="shared" si="117"/>
        <v>1.7877618247937304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77.218605194342643</v>
      </c>
      <c r="C359" s="311">
        <f t="shared" ref="C359:D359" si="118">SUM(C349:C357)</f>
        <v>22.269394805657374</v>
      </c>
      <c r="D359" s="311">
        <f t="shared" si="118"/>
        <v>99.488000000000014</v>
      </c>
      <c r="E359" s="311"/>
      <c r="F359" s="311">
        <f t="shared" ref="F359:H359" si="119">SUM(F349:F357)</f>
        <v>86.607897111589921</v>
      </c>
      <c r="G359" s="311">
        <f t="shared" si="119"/>
        <v>19.34810288841005</v>
      </c>
      <c r="H359" s="311">
        <f t="shared" si="119"/>
        <v>105.95599999999996</v>
      </c>
      <c r="I359" s="311"/>
      <c r="J359" s="311">
        <f t="shared" ref="J359:L359" si="120">SUM(J349:J357)</f>
        <v>104.4897806560645</v>
      </c>
      <c r="K359" s="311">
        <f t="shared" si="120"/>
        <v>23.813219343935476</v>
      </c>
      <c r="L359" s="311">
        <f t="shared" si="120"/>
        <v>128.303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2.008913335631199</v>
      </c>
      <c r="C366" s="302">
        <v>1.1944891898116337</v>
      </c>
      <c r="D366" s="302">
        <f>SUM(B366:C366)</f>
        <v>3.2034025254428329</v>
      </c>
      <c r="E366" s="303"/>
      <c r="F366" s="302">
        <v>2.7969926272053356</v>
      </c>
      <c r="G366" s="302">
        <v>1.5921483819928999</v>
      </c>
      <c r="H366" s="302">
        <f>SUM(F366:G366)</f>
        <v>4.3891410091982355</v>
      </c>
      <c r="I366" s="303"/>
      <c r="J366" s="302">
        <v>3.6938391055925526</v>
      </c>
      <c r="K366" s="302">
        <v>1.7188037165877268</v>
      </c>
      <c r="L366" s="302">
        <f>SUM(J366:K366)</f>
        <v>5.4126428221802794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1.1467840349171443</v>
      </c>
      <c r="C367" s="302">
        <v>1.6436437796219305</v>
      </c>
      <c r="D367" s="302">
        <f t="shared" ref="D367:D374" si="121">SUM(B367:C367)</f>
        <v>2.7904278145390746</v>
      </c>
      <c r="E367" s="303"/>
      <c r="F367" s="302">
        <v>2.0809162276020468</v>
      </c>
      <c r="G367" s="302">
        <v>2.6282481460106748</v>
      </c>
      <c r="H367" s="302">
        <f t="shared" ref="H367:H374" si="122">SUM(F367:G367)</f>
        <v>4.7091643736127216</v>
      </c>
      <c r="I367" s="303"/>
      <c r="J367" s="302">
        <v>1.7551639639694434</v>
      </c>
      <c r="K367" s="302">
        <v>3.0616810096934355</v>
      </c>
      <c r="L367" s="302">
        <f t="shared" ref="L367:L374" si="123">SUM(J367:K367)</f>
        <v>4.8168449736628789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1.8840769120314482</v>
      </c>
      <c r="C368" s="302">
        <v>3.2898627791885904</v>
      </c>
      <c r="D368" s="302">
        <f t="shared" si="121"/>
        <v>5.1739396912200384</v>
      </c>
      <c r="E368" s="303"/>
      <c r="F368" s="302">
        <v>4.1196347495147876</v>
      </c>
      <c r="G368" s="302">
        <v>4.9841967109989413</v>
      </c>
      <c r="H368" s="302">
        <f t="shared" si="122"/>
        <v>9.103831460513728</v>
      </c>
      <c r="I368" s="303"/>
      <c r="J368" s="302">
        <v>3.6347317686267351</v>
      </c>
      <c r="K368" s="302">
        <v>4.9067067495793166</v>
      </c>
      <c r="L368" s="302">
        <f t="shared" si="123"/>
        <v>8.5414385182060517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1.6549827636420498</v>
      </c>
      <c r="C369" s="302">
        <v>0.33236890653825746</v>
      </c>
      <c r="D369" s="302">
        <f t="shared" si="121"/>
        <v>1.9873516701803071</v>
      </c>
      <c r="E369" s="303"/>
      <c r="F369" s="302">
        <v>1.7693444888344547</v>
      </c>
      <c r="G369" s="302">
        <v>0.45993617539312209</v>
      </c>
      <c r="H369" s="302">
        <f t="shared" si="122"/>
        <v>2.2292806642275766</v>
      </c>
      <c r="I369" s="303"/>
      <c r="J369" s="302">
        <v>0.97499292157331685</v>
      </c>
      <c r="K369" s="302">
        <v>0.34259202895145713</v>
      </c>
      <c r="L369" s="302">
        <f t="shared" si="123"/>
        <v>1.3175849505247741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0.54053652920315498</v>
      </c>
      <c r="C370" s="302">
        <v>1.3909997688271898</v>
      </c>
      <c r="D370" s="302">
        <f t="shared" si="121"/>
        <v>1.9315362980303448</v>
      </c>
      <c r="E370" s="303"/>
      <c r="F370" s="302">
        <v>0.9848832131860229</v>
      </c>
      <c r="G370" s="302">
        <v>1.4419602852370343</v>
      </c>
      <c r="H370" s="302">
        <f t="shared" si="122"/>
        <v>2.4268434984230574</v>
      </c>
      <c r="I370" s="303"/>
      <c r="J370" s="302">
        <v>1.4460774900564324</v>
      </c>
      <c r="K370" s="302">
        <v>1.3235331220768123</v>
      </c>
      <c r="L370" s="302">
        <f t="shared" si="123"/>
        <v>2.7696106121332447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1.1909726776785503</v>
      </c>
      <c r="C371" s="302">
        <v>0.74563753824131429</v>
      </c>
      <c r="D371" s="302">
        <f t="shared" si="121"/>
        <v>1.9366102159198646</v>
      </c>
      <c r="E371" s="303"/>
      <c r="F371" s="302">
        <v>1.1924278095248655</v>
      </c>
      <c r="G371" s="302">
        <v>0.90904511577310187</v>
      </c>
      <c r="H371" s="302">
        <f t="shared" si="122"/>
        <v>2.1014729252979674</v>
      </c>
      <c r="I371" s="303"/>
      <c r="J371" s="302">
        <v>0.95391293761319496</v>
      </c>
      <c r="K371" s="302">
        <v>1.0423245638334253</v>
      </c>
      <c r="L371" s="302">
        <f t="shared" si="123"/>
        <v>1.9962375014466203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0.76911147868404517</v>
      </c>
      <c r="C372" s="302">
        <v>0.42966477863078034</v>
      </c>
      <c r="D372" s="302">
        <f t="shared" si="121"/>
        <v>1.1987762573148255</v>
      </c>
      <c r="E372" s="303"/>
      <c r="F372" s="302">
        <v>0.79767072766836367</v>
      </c>
      <c r="G372" s="302">
        <v>0.53715159626587705</v>
      </c>
      <c r="H372" s="302">
        <f t="shared" si="122"/>
        <v>1.3348223239342407</v>
      </c>
      <c r="I372" s="303"/>
      <c r="J372" s="302">
        <v>0.75464829935850697</v>
      </c>
      <c r="K372" s="302">
        <v>0.55586074890157711</v>
      </c>
      <c r="L372" s="302">
        <f t="shared" si="123"/>
        <v>1.3105090482600841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2.8991733730761859E-2</v>
      </c>
      <c r="C373" s="302">
        <v>0.18408758544931453</v>
      </c>
      <c r="D373" s="302">
        <f t="shared" si="121"/>
        <v>0.21307931918007639</v>
      </c>
      <c r="E373" s="303"/>
      <c r="F373" s="302">
        <v>4.6717738733816107E-2</v>
      </c>
      <c r="G373" s="302">
        <v>0.20260042922607732</v>
      </c>
      <c r="H373" s="302">
        <f t="shared" si="122"/>
        <v>0.24931816795989342</v>
      </c>
      <c r="I373" s="303"/>
      <c r="J373" s="302">
        <v>5.6951972715028741E-2</v>
      </c>
      <c r="K373" s="302">
        <v>0.19638178735294365</v>
      </c>
      <c r="L373" s="302">
        <f t="shared" si="123"/>
        <v>0.25333376006797237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1.0925408219051354</v>
      </c>
      <c r="C374" s="302">
        <v>1.1823353862675092</v>
      </c>
      <c r="D374" s="302">
        <f t="shared" si="121"/>
        <v>2.2748762081726444</v>
      </c>
      <c r="E374" s="303"/>
      <c r="F374" s="302">
        <v>0.92159654366780974</v>
      </c>
      <c r="G374" s="302">
        <v>1.24752903316472</v>
      </c>
      <c r="H374" s="302">
        <f t="shared" si="122"/>
        <v>2.1691255768325295</v>
      </c>
      <c r="I374" s="303"/>
      <c r="J374" s="302">
        <v>0.52444245309909809</v>
      </c>
      <c r="K374" s="302">
        <v>1.0283553604190077</v>
      </c>
      <c r="L374" s="302">
        <f t="shared" si="123"/>
        <v>1.5527978135181058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10.316910287423488</v>
      </c>
      <c r="C376" s="311">
        <f t="shared" ref="C376:D376" si="124">SUM(C366:C374)</f>
        <v>10.39308971257652</v>
      </c>
      <c r="D376" s="311">
        <f t="shared" si="124"/>
        <v>20.710000000000008</v>
      </c>
      <c r="E376" s="311"/>
      <c r="F376" s="311">
        <f t="shared" ref="F376:H376" si="125">SUM(F366:F374)</f>
        <v>14.710184125937502</v>
      </c>
      <c r="G376" s="311">
        <f t="shared" si="125"/>
        <v>14.002815874062449</v>
      </c>
      <c r="H376" s="311">
        <f t="shared" si="125"/>
        <v>28.712999999999944</v>
      </c>
      <c r="I376" s="311"/>
      <c r="J376" s="311">
        <f t="shared" ref="J376:L376" si="126">SUM(J366:J374)</f>
        <v>13.79476091260431</v>
      </c>
      <c r="K376" s="311">
        <f t="shared" si="126"/>
        <v>14.176239087395704</v>
      </c>
      <c r="L376" s="311">
        <f t="shared" si="126"/>
        <v>27.971000000000014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1.6203374999099835</v>
      </c>
      <c r="C383" s="302">
        <v>1.7798275265641459</v>
      </c>
      <c r="D383" s="302">
        <f>SUM(B383:C383)</f>
        <v>3.4001650264741294</v>
      </c>
      <c r="E383" s="303"/>
      <c r="F383" s="302">
        <v>2.1169244512705823</v>
      </c>
      <c r="G383" s="302">
        <v>1.1473699751016464</v>
      </c>
      <c r="H383" s="302">
        <f>SUM(F383:G383)</f>
        <v>3.2642944263722287</v>
      </c>
      <c r="I383" s="303"/>
      <c r="J383" s="302">
        <v>2.7603531750327464</v>
      </c>
      <c r="K383" s="302">
        <v>1.3133867276060378</v>
      </c>
      <c r="L383" s="302">
        <f>SUM(J383:K383)</f>
        <v>4.0737399026387839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1.995863456006121</v>
      </c>
      <c r="C384" s="302">
        <v>3.25403700787838</v>
      </c>
      <c r="D384" s="302">
        <f t="shared" ref="D384:D391" si="127">SUM(B384:C384)</f>
        <v>5.2499004638845008</v>
      </c>
      <c r="E384" s="303"/>
      <c r="F384" s="302">
        <v>2.9959634239309922</v>
      </c>
      <c r="G384" s="302">
        <v>1.9100818628157195</v>
      </c>
      <c r="H384" s="302">
        <f t="shared" ref="H384:H391" si="128">SUM(F384:G384)</f>
        <v>4.9060452867467115</v>
      </c>
      <c r="I384" s="303"/>
      <c r="J384" s="302">
        <v>3.026477736079884</v>
      </c>
      <c r="K384" s="302">
        <v>2.2643409188095256</v>
      </c>
      <c r="L384" s="302">
        <f t="shared" ref="L384:L391" si="129">SUM(J384:K384)</f>
        <v>5.2908186548894101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1.6973377803217369</v>
      </c>
      <c r="C385" s="302">
        <v>1.5540144162603087</v>
      </c>
      <c r="D385" s="302">
        <f t="shared" si="127"/>
        <v>3.2513521965820456</v>
      </c>
      <c r="E385" s="303"/>
      <c r="F385" s="302">
        <v>2.6024226557308849</v>
      </c>
      <c r="G385" s="302">
        <v>1.0488569859536061</v>
      </c>
      <c r="H385" s="302">
        <f t="shared" si="128"/>
        <v>3.651279641684491</v>
      </c>
      <c r="I385" s="303"/>
      <c r="J385" s="302">
        <v>2.5570606003757828</v>
      </c>
      <c r="K385" s="302">
        <v>1.0977641552933397</v>
      </c>
      <c r="L385" s="302">
        <f t="shared" si="129"/>
        <v>3.6548247556691225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1.7348617045579631</v>
      </c>
      <c r="C386" s="302">
        <v>0.32671582320071502</v>
      </c>
      <c r="D386" s="302">
        <f t="shared" si="127"/>
        <v>2.0615775277586783</v>
      </c>
      <c r="E386" s="303"/>
      <c r="F386" s="302">
        <v>1.7464359100698852</v>
      </c>
      <c r="G386" s="302">
        <v>0.18628175587159504</v>
      </c>
      <c r="H386" s="302">
        <f t="shared" si="128"/>
        <v>1.9327176659414802</v>
      </c>
      <c r="I386" s="303"/>
      <c r="J386" s="302">
        <v>1.3811994715307261</v>
      </c>
      <c r="K386" s="302">
        <v>0.16824152943542697</v>
      </c>
      <c r="L386" s="302">
        <f t="shared" si="129"/>
        <v>1.549441000966153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0.41851793195898923</v>
      </c>
      <c r="C387" s="302">
        <v>1.069649601073245</v>
      </c>
      <c r="D387" s="302">
        <f t="shared" si="127"/>
        <v>1.4881675330322341</v>
      </c>
      <c r="E387" s="303"/>
      <c r="F387" s="302">
        <v>0.5853267323816197</v>
      </c>
      <c r="G387" s="302">
        <v>0.5485508584392691</v>
      </c>
      <c r="H387" s="302">
        <f t="shared" si="128"/>
        <v>1.1338775908208887</v>
      </c>
      <c r="I387" s="303"/>
      <c r="J387" s="302">
        <v>0.86400963731405656</v>
      </c>
      <c r="K387" s="302">
        <v>0.60142167710739436</v>
      </c>
      <c r="L387" s="302">
        <f t="shared" si="129"/>
        <v>1.4654313144214508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5.0583722795003787</v>
      </c>
      <c r="C388" s="302">
        <v>1.379800089721728</v>
      </c>
      <c r="D388" s="302">
        <f t="shared" si="127"/>
        <v>6.4381723692221069</v>
      </c>
      <c r="E388" s="303"/>
      <c r="F388" s="302">
        <v>7.6403609336607694</v>
      </c>
      <c r="G388" s="302">
        <v>1.0545148080984541</v>
      </c>
      <c r="H388" s="302">
        <f t="shared" si="128"/>
        <v>8.6948757417592226</v>
      </c>
      <c r="I388" s="303"/>
      <c r="J388" s="302">
        <v>6.8881219035740493</v>
      </c>
      <c r="K388" s="302">
        <v>1.1432496025160055</v>
      </c>
      <c r="L388" s="302">
        <f t="shared" si="129"/>
        <v>8.0313715060900552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1.0847860776859761</v>
      </c>
      <c r="C389" s="302">
        <v>0.81379461747608151</v>
      </c>
      <c r="D389" s="302">
        <f t="shared" si="127"/>
        <v>1.8985806951620576</v>
      </c>
      <c r="E389" s="303"/>
      <c r="F389" s="302">
        <v>0.79714571701315873</v>
      </c>
      <c r="G389" s="302">
        <v>0.3817965885055733</v>
      </c>
      <c r="H389" s="302">
        <f t="shared" si="128"/>
        <v>1.178942305518732</v>
      </c>
      <c r="I389" s="303"/>
      <c r="J389" s="302">
        <v>0.73846594981542169</v>
      </c>
      <c r="K389" s="302">
        <v>0.32939590327490359</v>
      </c>
      <c r="L389" s="302">
        <f t="shared" si="129"/>
        <v>1.0678618530903252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0.23059294592128041</v>
      </c>
      <c r="C390" s="302">
        <v>0.57194196724339186</v>
      </c>
      <c r="D390" s="302">
        <f t="shared" si="127"/>
        <v>0.80253491316467229</v>
      </c>
      <c r="E390" s="303"/>
      <c r="F390" s="302">
        <v>0.28326198997317381</v>
      </c>
      <c r="G390" s="302">
        <v>0.32720927278322781</v>
      </c>
      <c r="H390" s="302">
        <f t="shared" si="128"/>
        <v>0.61047126275640162</v>
      </c>
      <c r="I390" s="303"/>
      <c r="J390" s="302">
        <v>0.36870123182592424</v>
      </c>
      <c r="K390" s="302">
        <v>0.29736815052638083</v>
      </c>
      <c r="L390" s="302">
        <f t="shared" si="129"/>
        <v>0.66606938235230506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1.0368443702314494</v>
      </c>
      <c r="C391" s="302">
        <v>1.0887049044881731</v>
      </c>
      <c r="D391" s="302">
        <f t="shared" si="127"/>
        <v>2.1255492747196225</v>
      </c>
      <c r="E391" s="303"/>
      <c r="F391" s="302">
        <v>0.86436487148072227</v>
      </c>
      <c r="G391" s="302">
        <v>0.59513120691914412</v>
      </c>
      <c r="H391" s="302">
        <f t="shared" si="128"/>
        <v>1.4594960783998663</v>
      </c>
      <c r="I391" s="303"/>
      <c r="J391" s="302">
        <v>0.58712409137365218</v>
      </c>
      <c r="K391" s="302">
        <v>0.57231753850870892</v>
      </c>
      <c r="L391" s="302">
        <f t="shared" si="129"/>
        <v>1.1594416298823611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14.877514046093879</v>
      </c>
      <c r="C393" s="311">
        <f t="shared" ref="C393:D393" si="130">SUM(C383:C391)</f>
        <v>11.838485953906169</v>
      </c>
      <c r="D393" s="311">
        <f t="shared" si="130"/>
        <v>26.716000000000044</v>
      </c>
      <c r="E393" s="311"/>
      <c r="F393" s="311">
        <f t="shared" ref="F393:H393" si="131">SUM(F383:F391)</f>
        <v>19.632206685511786</v>
      </c>
      <c r="G393" s="311">
        <f t="shared" si="131"/>
        <v>7.199793314488236</v>
      </c>
      <c r="H393" s="311">
        <f t="shared" si="131"/>
        <v>26.832000000000022</v>
      </c>
      <c r="I393" s="311"/>
      <c r="J393" s="311">
        <f t="shared" ref="J393:L393" si="132">SUM(J383:J391)</f>
        <v>19.171513796922241</v>
      </c>
      <c r="K393" s="311">
        <f t="shared" si="132"/>
        <v>7.7874862030777239</v>
      </c>
      <c r="L393" s="311">
        <f t="shared" si="132"/>
        <v>26.958999999999968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Essex Southend-on-Sea and Thurrock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60.544864556693298</v>
      </c>
      <c r="C9" s="249">
        <f t="shared" ref="C9:D9" si="0">SUM(C26,C43,C60,C77,C94,C111,C128,C145,C162,C179,C196,C213,C230,C247,C264,C281,C298,C315,C332,C349,C366,C383)</f>
        <v>9.1727049551037396</v>
      </c>
      <c r="D9" s="249">
        <f t="shared" si="0"/>
        <v>15.739491202373141</v>
      </c>
      <c r="E9" s="249">
        <f>SUM(B9:D9)</f>
        <v>85.457060714170183</v>
      </c>
      <c r="F9" s="238"/>
      <c r="G9" s="249">
        <f>SUM(G26,G43,G60,G77,G94,G111,G128,G145,G162,G179,G196,G213,G230,G247,G264,G281,G298,G315,G332,G349,G366,G383)</f>
        <v>67.343164820923747</v>
      </c>
      <c r="H9" s="249">
        <f t="shared" ref="H9:I9" si="1">SUM(H26,H43,H60,H77,H94,H111,H128,H145,H162,H179,H196,H213,H230,H247,H264,H281,H298,H315,H332,H349,H366,H383)</f>
        <v>14.392794339083366</v>
      </c>
      <c r="I9" s="249">
        <f t="shared" si="1"/>
        <v>17.513752456700178</v>
      </c>
      <c r="J9" s="249">
        <f>SUM(G9:I9)</f>
        <v>99.249711616707287</v>
      </c>
      <c r="K9" s="238"/>
      <c r="L9" s="249">
        <f>SUM(L26,L43,L60,L77,L94,L111,L128,L145,L162,L179,L196,L213,L230,L247,L264,L281,L298,L315,L332,L349,L366,L383)</f>
        <v>77.588845726795327</v>
      </c>
      <c r="M9" s="249">
        <f t="shared" ref="M9:N9" si="2">SUM(M26,M43,M60,M77,M94,M111,M128,M145,M162,M179,M196,M213,M230,M247,M264,M281,M298,M315,M332,M349,M366,M383)</f>
        <v>18.77423525065603</v>
      </c>
      <c r="N9" s="249">
        <f t="shared" si="2"/>
        <v>20.41840748701874</v>
      </c>
      <c r="O9" s="249">
        <f>SUM(L9:N9)</f>
        <v>116.7814884644701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104.37468189443808</v>
      </c>
      <c r="C10" s="249">
        <f t="shared" si="3"/>
        <v>29.247160430219665</v>
      </c>
      <c r="D10" s="249">
        <f t="shared" si="3"/>
        <v>21.965472298278971</v>
      </c>
      <c r="E10" s="249">
        <f t="shared" ref="E10:E17" si="4">SUM(B10:D10)</f>
        <v>155.5873146229367</v>
      </c>
      <c r="F10" s="238"/>
      <c r="G10" s="249">
        <f t="shared" ref="G10:I10" si="5">SUM(G27,G44,G61,G78,G95,G112,G129,G146,G163,G180,G197,G214,G231,G248,G265,G282,G299,G316,G333,G350,G367,G384)</f>
        <v>126.91760606383312</v>
      </c>
      <c r="H10" s="249">
        <f t="shared" si="5"/>
        <v>39.68208351579451</v>
      </c>
      <c r="I10" s="249">
        <f t="shared" si="5"/>
        <v>21.374052734390233</v>
      </c>
      <c r="J10" s="249">
        <f t="shared" ref="J10:J17" si="6">SUM(G10:I10)</f>
        <v>187.97374231401787</v>
      </c>
      <c r="K10" s="238"/>
      <c r="L10" s="249">
        <f t="shared" ref="L10:N10" si="7">SUM(L27,L44,L61,L78,L95,L112,L129,L146,L163,L180,L197,L214,L231,L248,L265,L282,L299,L316,L333,L350,L367,L384)</f>
        <v>156.54697122054677</v>
      </c>
      <c r="M10" s="249">
        <f t="shared" si="7"/>
        <v>49.87961187355647</v>
      </c>
      <c r="N10" s="249">
        <f t="shared" si="7"/>
        <v>22.051692185819686</v>
      </c>
      <c r="O10" s="249">
        <f t="shared" ref="O10:O17" si="8">SUM(L10:N10)</f>
        <v>228.47827527992294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63.915623987023139</v>
      </c>
      <c r="C11" s="249">
        <f t="shared" si="3"/>
        <v>18.421778675982566</v>
      </c>
      <c r="D11" s="249">
        <f t="shared" si="3"/>
        <v>16.590278876502829</v>
      </c>
      <c r="E11" s="249">
        <f t="shared" si="4"/>
        <v>98.927681539508541</v>
      </c>
      <c r="F11" s="238"/>
      <c r="G11" s="249">
        <f t="shared" ref="G11:I11" si="9">SUM(G28,G45,G62,G79,G96,G113,G130,G147,G164,G181,G198,G215,G232,G249,G266,G283,G300,G317,G334,G351,G368,G385)</f>
        <v>73.488615158763182</v>
      </c>
      <c r="H11" s="249">
        <f t="shared" si="9"/>
        <v>23.043727708387326</v>
      </c>
      <c r="I11" s="249">
        <f t="shared" si="9"/>
        <v>17.514585367742562</v>
      </c>
      <c r="J11" s="249">
        <f t="shared" si="6"/>
        <v>114.04692823489307</v>
      </c>
      <c r="K11" s="238"/>
      <c r="L11" s="249">
        <f t="shared" ref="L11:N11" si="10">SUM(L28,L45,L62,L79,L96,L113,L130,L147,L164,L181,L198,L215,L232,L249,L266,L283,L300,L317,L334,L351,L368,L385)</f>
        <v>79.487629249592032</v>
      </c>
      <c r="M11" s="249">
        <f t="shared" si="10"/>
        <v>24.969185347264158</v>
      </c>
      <c r="N11" s="249">
        <f t="shared" si="10"/>
        <v>18.044790124680478</v>
      </c>
      <c r="O11" s="249">
        <f t="shared" si="8"/>
        <v>122.50160472153667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47.958088814920771</v>
      </c>
      <c r="C12" s="249">
        <f t="shared" si="3"/>
        <v>38.930532171962575</v>
      </c>
      <c r="D12" s="249">
        <f t="shared" si="3"/>
        <v>4.5844975315251366</v>
      </c>
      <c r="E12" s="249">
        <f t="shared" si="4"/>
        <v>91.473118518408484</v>
      </c>
      <c r="F12" s="238"/>
      <c r="G12" s="249">
        <f t="shared" ref="G12:I12" si="11">SUM(G29,G46,G63,G80,G97,G114,G131,G148,G165,G182,G199,G216,G233,G250,G267,G284,G301,G318,G335,G352,G369,G386)</f>
        <v>47.89224891237307</v>
      </c>
      <c r="H12" s="249">
        <f t="shared" si="11"/>
        <v>38.777219297404592</v>
      </c>
      <c r="I12" s="249">
        <f t="shared" si="11"/>
        <v>4.1705873121008379</v>
      </c>
      <c r="J12" s="249">
        <f t="shared" si="6"/>
        <v>90.840055521878497</v>
      </c>
      <c r="K12" s="238"/>
      <c r="L12" s="249">
        <f t="shared" ref="L12:N12" si="12">SUM(L29,L46,L63,L80,L97,L114,L131,L148,L165,L182,L199,L216,L233,L250,L267,L284,L301,L318,L335,L352,L369,L386)</f>
        <v>40.617334688855593</v>
      </c>
      <c r="M12" s="249">
        <f t="shared" si="12"/>
        <v>32.877971677473106</v>
      </c>
      <c r="N12" s="249">
        <f t="shared" si="12"/>
        <v>3.9125735072951486</v>
      </c>
      <c r="O12" s="249">
        <f t="shared" si="8"/>
        <v>77.407879873623841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49.379401266567562</v>
      </c>
      <c r="C13" s="249">
        <f t="shared" si="3"/>
        <v>8.543319927720173</v>
      </c>
      <c r="D13" s="249">
        <f t="shared" si="3"/>
        <v>31.309444152337921</v>
      </c>
      <c r="E13" s="249">
        <f t="shared" si="4"/>
        <v>89.232165346625649</v>
      </c>
      <c r="F13" s="238"/>
      <c r="G13" s="249">
        <f t="shared" ref="G13:I13" si="13">SUM(G30,G47,G64,G81,G98,G115,G132,G149,G166,G183,G200,G217,G234,G251,G268,G285,G302,G319,G336,G353,G370,G387)</f>
        <v>39.820377954956847</v>
      </c>
      <c r="H13" s="249">
        <f t="shared" si="13"/>
        <v>7.4543700024029773</v>
      </c>
      <c r="I13" s="249">
        <f t="shared" si="13"/>
        <v>30.795195802331982</v>
      </c>
      <c r="J13" s="249">
        <f t="shared" si="6"/>
        <v>78.069943759691796</v>
      </c>
      <c r="K13" s="238"/>
      <c r="L13" s="249">
        <f t="shared" ref="L13:N13" si="14">SUM(L30,L47,L64,L81,L98,L115,L132,L149,L166,L183,L200,L217,L234,L251,L268,L285,L302,L319,L336,L353,L370,L387)</f>
        <v>35.263514340137419</v>
      </c>
      <c r="M13" s="249">
        <f t="shared" si="14"/>
        <v>9.1988458722214244</v>
      </c>
      <c r="N13" s="249">
        <f t="shared" si="14"/>
        <v>37.634101380886676</v>
      </c>
      <c r="O13" s="249">
        <f t="shared" si="8"/>
        <v>82.096461593245522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33.980054388380587</v>
      </c>
      <c r="C14" s="249">
        <f t="shared" si="3"/>
        <v>34.94196277834709</v>
      </c>
      <c r="D14" s="249">
        <f t="shared" si="3"/>
        <v>8.6090477475890594</v>
      </c>
      <c r="E14" s="249">
        <f t="shared" si="4"/>
        <v>77.53106491431673</v>
      </c>
      <c r="F14" s="238"/>
      <c r="G14" s="249">
        <f t="shared" ref="G14:I14" si="15">SUM(G31,G48,G65,G82,G99,G116,G133,G150,G167,G184,G201,G218,G235,G252,G269,G286,G303,G320,G337,G354,G371,G388)</f>
        <v>33.523775458439516</v>
      </c>
      <c r="H14" s="249">
        <f t="shared" si="15"/>
        <v>37.166437164678875</v>
      </c>
      <c r="I14" s="249">
        <f t="shared" si="15"/>
        <v>11.937693930517096</v>
      </c>
      <c r="J14" s="249">
        <f t="shared" si="6"/>
        <v>82.627906553635484</v>
      </c>
      <c r="K14" s="238"/>
      <c r="L14" s="249">
        <f t="shared" ref="L14:N14" si="16">SUM(L31,L48,L65,L82,L99,L116,L133,L150,L167,L184,L201,L218,L235,L252,L269,L286,L303,L320,L337,L354,L371,L388)</f>
        <v>42.57952794532261</v>
      </c>
      <c r="M14" s="249">
        <f t="shared" si="16"/>
        <v>41.108172585850362</v>
      </c>
      <c r="N14" s="249">
        <f t="shared" si="16"/>
        <v>14.404613576089092</v>
      </c>
      <c r="O14" s="249">
        <f t="shared" si="8"/>
        <v>98.092314107262055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24.85361544133367</v>
      </c>
      <c r="C15" s="249">
        <f t="shared" si="3"/>
        <v>42.782300349416445</v>
      </c>
      <c r="D15" s="249">
        <f t="shared" si="3"/>
        <v>5.6297438335247545</v>
      </c>
      <c r="E15" s="249">
        <f t="shared" si="4"/>
        <v>73.265659624274875</v>
      </c>
      <c r="F15" s="238"/>
      <c r="G15" s="249">
        <f t="shared" ref="G15:I15" si="17">SUM(G32,G49,G66,G83,G100,G117,G134,G151,G168,G185,G202,G219,G236,G253,G270,G287,G304,G321,G338,G355,G372,G389)</f>
        <v>22.528970996215982</v>
      </c>
      <c r="H15" s="249">
        <f t="shared" si="17"/>
        <v>40.703605680006966</v>
      </c>
      <c r="I15" s="249">
        <f t="shared" si="17"/>
        <v>3.7839914072402521</v>
      </c>
      <c r="J15" s="249">
        <f t="shared" si="6"/>
        <v>67.016568083463198</v>
      </c>
      <c r="K15" s="238"/>
      <c r="L15" s="249">
        <f t="shared" ref="L15:N15" si="18">SUM(L32,L49,L66,L83,L100,L117,L134,L151,L168,L185,L202,L219,L236,L253,L270,L287,L304,L321,L338,L355,L372,L389)</f>
        <v>22.695389821095279</v>
      </c>
      <c r="M15" s="249">
        <f t="shared" si="18"/>
        <v>41.106117015285378</v>
      </c>
      <c r="N15" s="249">
        <f t="shared" si="18"/>
        <v>3.3420556962645653</v>
      </c>
      <c r="O15" s="249">
        <f t="shared" si="8"/>
        <v>67.14356253264522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37.346533206340517</v>
      </c>
      <c r="C16" s="249">
        <f t="shared" si="3"/>
        <v>6.7822498748908506</v>
      </c>
      <c r="D16" s="249">
        <f t="shared" si="3"/>
        <v>8.4993416265152266</v>
      </c>
      <c r="E16" s="249">
        <f t="shared" si="4"/>
        <v>52.628124707746593</v>
      </c>
      <c r="F16" s="238"/>
      <c r="G16" s="249">
        <f t="shared" ref="G16:I16" si="19">SUM(G33,G50,G67,G84,G101,G118,G135,G152,G169,G186,G203,G220,G237,G254,G271,G288,G305,G322,G339,G356,G373,G390)</f>
        <v>31.450850727023539</v>
      </c>
      <c r="H16" s="249">
        <f t="shared" si="19"/>
        <v>7.7259362279899655</v>
      </c>
      <c r="I16" s="249">
        <f t="shared" si="19"/>
        <v>11.449529108598465</v>
      </c>
      <c r="J16" s="249">
        <f t="shared" si="6"/>
        <v>50.626316063611966</v>
      </c>
      <c r="K16" s="238"/>
      <c r="L16" s="249">
        <f t="shared" ref="L16:N16" si="20">SUM(L33,L50,L67,L84,L101,L118,L135,L152,L169,L186,L203,L220,L237,L254,L271,L288,L305,L322,L339,L356,L373,L390)</f>
        <v>34.865406159418335</v>
      </c>
      <c r="M16" s="249">
        <f t="shared" si="20"/>
        <v>10.393101515702874</v>
      </c>
      <c r="N16" s="249">
        <f t="shared" si="20"/>
        <v>15.667040860812509</v>
      </c>
      <c r="O16" s="249">
        <f t="shared" si="8"/>
        <v>60.925548535933714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39.648186061072309</v>
      </c>
      <c r="C17" s="249">
        <f t="shared" si="3"/>
        <v>56.851830284456774</v>
      </c>
      <c r="D17" s="249">
        <f t="shared" si="3"/>
        <v>5.8347936664832041</v>
      </c>
      <c r="E17" s="249">
        <f t="shared" si="4"/>
        <v>102.33481001201228</v>
      </c>
      <c r="F17" s="238"/>
      <c r="G17" s="249">
        <f t="shared" ref="G17:I17" si="21">SUM(G34,G51,G68,G85,G102,G119,G136,G153,G170,G187,G204,G221,G238,G255,G272,G289,G306,G323,G340,G357,G374,G391)</f>
        <v>32.881766341351288</v>
      </c>
      <c r="H17" s="249">
        <f t="shared" si="21"/>
        <v>54.499490411499181</v>
      </c>
      <c r="I17" s="249">
        <f t="shared" si="21"/>
        <v>5.370571099250415</v>
      </c>
      <c r="J17" s="249">
        <f t="shared" si="6"/>
        <v>92.751827852100888</v>
      </c>
      <c r="K17" s="238"/>
      <c r="L17" s="249">
        <f t="shared" ref="L17:N17" si="22">SUM(L34,L51,L68,L85,L102,L119,L136,L153,L170,L187,L204,L221,L238,L255,L272,L289,L306,L323,L340,L357,L374,L391)</f>
        <v>31.756036131791355</v>
      </c>
      <c r="M17" s="249">
        <f t="shared" si="22"/>
        <v>49.66512358466332</v>
      </c>
      <c r="N17" s="249">
        <f t="shared" si="22"/>
        <v>7.8187051749048244</v>
      </c>
      <c r="O17" s="249">
        <f t="shared" si="8"/>
        <v>89.239864891359488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462.00104961676993</v>
      </c>
      <c r="C19" s="247">
        <f t="shared" ref="C19:O19" si="23">SUM(C9:C17)</f>
        <v>245.67383944809987</v>
      </c>
      <c r="D19" s="247">
        <f t="shared" si="23"/>
        <v>118.76211093513025</v>
      </c>
      <c r="E19" s="247">
        <f t="shared" si="23"/>
        <v>826.43700000000001</v>
      </c>
      <c r="F19" s="247"/>
      <c r="G19" s="247">
        <f t="shared" si="23"/>
        <v>475.8473764338803</v>
      </c>
      <c r="H19" s="247">
        <f t="shared" si="23"/>
        <v>263.44566434724777</v>
      </c>
      <c r="I19" s="247">
        <f t="shared" si="23"/>
        <v>123.90995921887202</v>
      </c>
      <c r="J19" s="247">
        <f t="shared" si="23"/>
        <v>863.20300000000009</v>
      </c>
      <c r="K19" s="247"/>
      <c r="L19" s="247">
        <f t="shared" si="23"/>
        <v>521.40065528355467</v>
      </c>
      <c r="M19" s="247">
        <f t="shared" si="23"/>
        <v>277.97236472267309</v>
      </c>
      <c r="N19" s="247">
        <f t="shared" si="23"/>
        <v>143.29397999377173</v>
      </c>
      <c r="O19" s="247">
        <f t="shared" si="23"/>
        <v>942.66699999999946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0.3405684849265424</v>
      </c>
      <c r="C26" s="302">
        <v>8.4587658661883405E-2</v>
      </c>
      <c r="D26" s="302">
        <v>5.8928808888705657E-2</v>
      </c>
      <c r="E26" s="302">
        <f>SUM(B26:D26)</f>
        <v>0.48408495247713146</v>
      </c>
      <c r="F26" s="303"/>
      <c r="G26" s="302">
        <v>0.40157929280469612</v>
      </c>
      <c r="H26" s="302">
        <v>7.9496781049384971E-2</v>
      </c>
      <c r="I26" s="302">
        <v>1.8653674633103998E-2</v>
      </c>
      <c r="J26" s="302">
        <f>SUM(G26:I26)</f>
        <v>0.4997297484871851</v>
      </c>
      <c r="K26" s="303"/>
      <c r="L26" s="302">
        <v>0.5823135276037491</v>
      </c>
      <c r="M26" s="302">
        <v>8.0656847444787919E-2</v>
      </c>
      <c r="N26" s="302">
        <v>2.1693037277131004E-2</v>
      </c>
      <c r="O26" s="302">
        <f>SUM(L26:N26)</f>
        <v>0.68466341232566807</v>
      </c>
    </row>
    <row r="27" spans="1:15" s="236" customFormat="1" x14ac:dyDescent="0.2">
      <c r="A27" s="237" t="str">
        <f>name!E$5</f>
        <v>Professional occupations</v>
      </c>
      <c r="B27" s="302">
        <v>0.26065336278238643</v>
      </c>
      <c r="C27" s="302">
        <v>5.7233919202342262E-2</v>
      </c>
      <c r="D27" s="302">
        <v>1.833064856691375E-2</v>
      </c>
      <c r="E27" s="302">
        <f t="shared" ref="E27:E34" si="24">SUM(B27:D27)</f>
        <v>0.33621793055164245</v>
      </c>
      <c r="F27" s="303"/>
      <c r="G27" s="302">
        <v>0.41956073548507095</v>
      </c>
      <c r="H27" s="302">
        <v>6.6938367074277555E-2</v>
      </c>
      <c r="I27" s="302">
        <v>3.1471877732757733E-3</v>
      </c>
      <c r="J27" s="302">
        <f t="shared" ref="J27:J34" si="25">SUM(G27:I27)</f>
        <v>0.48964629033262425</v>
      </c>
      <c r="K27" s="303"/>
      <c r="L27" s="302">
        <v>0.59898261372610506</v>
      </c>
      <c r="M27" s="302">
        <v>8.0670178610014603E-2</v>
      </c>
      <c r="N27" s="302">
        <v>6.835301071689245E-3</v>
      </c>
      <c r="O27" s="302">
        <f t="shared" ref="O27:O34" si="26">SUM(L27:N27)</f>
        <v>0.68648809340780892</v>
      </c>
    </row>
    <row r="28" spans="1:15" s="236" customFormat="1" x14ac:dyDescent="0.2">
      <c r="A28" s="237" t="str">
        <f>name!E$6</f>
        <v>Associate professional occupations</v>
      </c>
      <c r="B28" s="302">
        <v>0.17908112369182488</v>
      </c>
      <c r="C28" s="302">
        <v>5.7675961165602266E-2</v>
      </c>
      <c r="D28" s="302">
        <v>7.0381562117243631E-3</v>
      </c>
      <c r="E28" s="302">
        <f t="shared" si="24"/>
        <v>0.24379524106915149</v>
      </c>
      <c r="F28" s="303"/>
      <c r="G28" s="302">
        <v>0.25692379098238</v>
      </c>
      <c r="H28" s="302">
        <v>5.6975202190950765E-2</v>
      </c>
      <c r="I28" s="302">
        <v>2.2090152241625743E-3</v>
      </c>
      <c r="J28" s="302">
        <f t="shared" si="25"/>
        <v>0.31610800839749331</v>
      </c>
      <c r="K28" s="303"/>
      <c r="L28" s="302">
        <v>0.29607120126126824</v>
      </c>
      <c r="M28" s="302">
        <v>5.7451888178528608E-2</v>
      </c>
      <c r="N28" s="302">
        <v>3.9494303854850851E-3</v>
      </c>
      <c r="O28" s="302">
        <f t="shared" si="26"/>
        <v>0.35747251982528189</v>
      </c>
    </row>
    <row r="29" spans="1:15" s="236" customFormat="1" x14ac:dyDescent="0.2">
      <c r="A29" s="237" t="str">
        <f>name!E$7</f>
        <v>Administrative and secretarial occupations</v>
      </c>
      <c r="B29" s="302">
        <v>0.13962434427965453</v>
      </c>
      <c r="C29" s="302">
        <v>0.33590878790519058</v>
      </c>
      <c r="D29" s="302">
        <v>6.8208414384412688E-3</v>
      </c>
      <c r="E29" s="302">
        <f t="shared" si="24"/>
        <v>0.48235397362328636</v>
      </c>
      <c r="F29" s="303"/>
      <c r="G29" s="302">
        <v>0.19908519977886455</v>
      </c>
      <c r="H29" s="302">
        <v>0.31465395713592903</v>
      </c>
      <c r="I29" s="302">
        <v>6.2550564011450774E-3</v>
      </c>
      <c r="J29" s="302">
        <f t="shared" si="25"/>
        <v>0.51999421331593865</v>
      </c>
      <c r="K29" s="303"/>
      <c r="L29" s="302">
        <v>0.11960883226799979</v>
      </c>
      <c r="M29" s="302">
        <v>0.22381067628112367</v>
      </c>
      <c r="N29" s="302">
        <v>2.6354114447074595E-3</v>
      </c>
      <c r="O29" s="302">
        <f t="shared" si="26"/>
        <v>0.34605491999383092</v>
      </c>
    </row>
    <row r="30" spans="1:15" s="236" customFormat="1" x14ac:dyDescent="0.2">
      <c r="A30" s="237" t="str">
        <f>name!E$8</f>
        <v>Skilled trades occupations</v>
      </c>
      <c r="B30" s="302">
        <v>1.8233918193428196</v>
      </c>
      <c r="C30" s="302">
        <v>0.646761188878617</v>
      </c>
      <c r="D30" s="302">
        <v>1.9112618735852651</v>
      </c>
      <c r="E30" s="302">
        <f t="shared" si="24"/>
        <v>4.3814148818067018</v>
      </c>
      <c r="F30" s="303"/>
      <c r="G30" s="302">
        <v>1.6560420842820698</v>
      </c>
      <c r="H30" s="302">
        <v>0.24863875988695108</v>
      </c>
      <c r="I30" s="302">
        <v>0.36588349621459482</v>
      </c>
      <c r="J30" s="302">
        <f>SUM(G30:I30)</f>
        <v>2.2705643403836158</v>
      </c>
      <c r="K30" s="303"/>
      <c r="L30" s="302">
        <v>1.7471463126619406</v>
      </c>
      <c r="M30" s="302">
        <v>0.31230000385405554</v>
      </c>
      <c r="N30" s="302">
        <v>0.36675589511672552</v>
      </c>
      <c r="O30" s="302">
        <f t="shared" si="26"/>
        <v>2.4262022116327215</v>
      </c>
    </row>
    <row r="31" spans="1:15" s="236" customFormat="1" x14ac:dyDescent="0.2">
      <c r="A31" s="237" t="str">
        <f>name!E$9</f>
        <v>Caring, leisure and other service occupations</v>
      </c>
      <c r="B31" s="302">
        <v>0.20592990870920899</v>
      </c>
      <c r="C31" s="302">
        <v>0.13366870280224349</v>
      </c>
      <c r="D31" s="302">
        <v>9.8717565274254026E-3</v>
      </c>
      <c r="E31" s="302">
        <f t="shared" si="24"/>
        <v>0.34947036803887788</v>
      </c>
      <c r="F31" s="303"/>
      <c r="G31" s="302">
        <v>0.22807127134478861</v>
      </c>
      <c r="H31" s="302">
        <v>0.10879069169302386</v>
      </c>
      <c r="I31" s="302">
        <v>4.56130782634634E-3</v>
      </c>
      <c r="J31" s="302">
        <f t="shared" si="25"/>
        <v>0.3414232708641588</v>
      </c>
      <c r="K31" s="303"/>
      <c r="L31" s="302">
        <v>0.26520476274424576</v>
      </c>
      <c r="M31" s="302">
        <v>7.4565212610425771E-2</v>
      </c>
      <c r="N31" s="302">
        <v>3.3836779461074913E-3</v>
      </c>
      <c r="O31" s="302">
        <f t="shared" si="26"/>
        <v>0.34315365330077902</v>
      </c>
    </row>
    <row r="32" spans="1:15" s="236" customFormat="1" x14ac:dyDescent="0.2">
      <c r="A32" s="237" t="str">
        <f>name!E$10</f>
        <v>Sales and customer service occupations</v>
      </c>
      <c r="B32" s="302">
        <v>7.5979273327024269E-2</v>
      </c>
      <c r="C32" s="302">
        <v>0.1004466489549244</v>
      </c>
      <c r="D32" s="302">
        <v>1.6705744063705348E-2</v>
      </c>
      <c r="E32" s="302">
        <f t="shared" si="24"/>
        <v>0.19313166634565401</v>
      </c>
      <c r="F32" s="303"/>
      <c r="G32" s="302">
        <v>8.4736659123182734E-2</v>
      </c>
      <c r="H32" s="302">
        <v>7.6089422049717026E-2</v>
      </c>
      <c r="I32" s="302">
        <v>3.630644202554253E-3</v>
      </c>
      <c r="J32" s="302">
        <f t="shared" si="25"/>
        <v>0.164456725375454</v>
      </c>
      <c r="K32" s="303"/>
      <c r="L32" s="302">
        <v>9.3097673225216754E-2</v>
      </c>
      <c r="M32" s="302">
        <v>6.0719215371930445E-2</v>
      </c>
      <c r="N32" s="302">
        <v>2.7666834954127926E-3</v>
      </c>
      <c r="O32" s="302">
        <f t="shared" si="26"/>
        <v>0.15658357209255999</v>
      </c>
    </row>
    <row r="33" spans="1:15" s="236" customFormat="1" x14ac:dyDescent="0.2">
      <c r="A33" s="237" t="str">
        <f>name!E$11</f>
        <v>Process, plant and machine operatives</v>
      </c>
      <c r="B33" s="302">
        <v>0.4409315262246204</v>
      </c>
      <c r="C33" s="302">
        <v>0.11566664594040692</v>
      </c>
      <c r="D33" s="302">
        <v>4.0687158809466625E-3</v>
      </c>
      <c r="E33" s="302">
        <f t="shared" si="24"/>
        <v>0.56066688804597398</v>
      </c>
      <c r="F33" s="303"/>
      <c r="G33" s="302">
        <v>0.35346793103303842</v>
      </c>
      <c r="H33" s="302">
        <v>4.7890232940400637E-2</v>
      </c>
      <c r="I33" s="302">
        <v>8.7907245060937832E-4</v>
      </c>
      <c r="J33" s="302">
        <f t="shared" si="25"/>
        <v>0.40223723642404841</v>
      </c>
      <c r="K33" s="303"/>
      <c r="L33" s="302">
        <v>0.35587737570952754</v>
      </c>
      <c r="M33" s="302">
        <v>7.6588390434854339E-2</v>
      </c>
      <c r="N33" s="302">
        <v>2.8582271261169117E-3</v>
      </c>
      <c r="O33" s="302">
        <f t="shared" si="26"/>
        <v>0.43532399327049875</v>
      </c>
    </row>
    <row r="34" spans="1:15" s="236" customFormat="1" x14ac:dyDescent="0.2">
      <c r="A34" s="237" t="str">
        <f>name!E$12</f>
        <v>Elementary occupations</v>
      </c>
      <c r="B34" s="302">
        <v>1.1794652332682449</v>
      </c>
      <c r="C34" s="302">
        <v>0.47640806166284949</v>
      </c>
      <c r="D34" s="302">
        <v>5.199080311051512E-2</v>
      </c>
      <c r="E34" s="302">
        <f t="shared" si="24"/>
        <v>1.7078640980416095</v>
      </c>
      <c r="F34" s="303"/>
      <c r="G34" s="302">
        <v>0.87012294202916241</v>
      </c>
      <c r="H34" s="302">
        <v>0.27648024710678548</v>
      </c>
      <c r="I34" s="302">
        <v>8.2369772835266704E-3</v>
      </c>
      <c r="J34" s="302">
        <f t="shared" si="25"/>
        <v>1.1548401664194745</v>
      </c>
      <c r="K34" s="303"/>
      <c r="L34" s="302">
        <v>0.68755908695253787</v>
      </c>
      <c r="M34" s="302">
        <v>0.17589423775557789</v>
      </c>
      <c r="N34" s="302">
        <v>7.6042994427199398E-3</v>
      </c>
      <c r="O34" s="302">
        <f t="shared" si="26"/>
        <v>0.87105762415083565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4.6456250765523261</v>
      </c>
      <c r="C36" s="311">
        <f t="shared" ref="C36:O36" si="27">SUM(C26:C34)</f>
        <v>2.0083575751740601</v>
      </c>
      <c r="D36" s="311">
        <f t="shared" si="27"/>
        <v>2.0850173482736425</v>
      </c>
      <c r="E36" s="311">
        <f t="shared" si="27"/>
        <v>8.7390000000000292</v>
      </c>
      <c r="F36" s="311"/>
      <c r="G36" s="311">
        <f t="shared" si="27"/>
        <v>4.4695899068632539</v>
      </c>
      <c r="H36" s="311">
        <f t="shared" si="27"/>
        <v>1.2759536611274203</v>
      </c>
      <c r="I36" s="311">
        <f t="shared" si="27"/>
        <v>0.41345643200931886</v>
      </c>
      <c r="J36" s="311">
        <f t="shared" si="27"/>
        <v>6.1589999999999936</v>
      </c>
      <c r="K36" s="311"/>
      <c r="L36" s="311">
        <f t="shared" si="27"/>
        <v>4.7458613861525913</v>
      </c>
      <c r="M36" s="311">
        <f t="shared" si="27"/>
        <v>1.1426566505412987</v>
      </c>
      <c r="N36" s="311">
        <f t="shared" si="27"/>
        <v>0.41848196330609549</v>
      </c>
      <c r="O36" s="311">
        <f t="shared" si="27"/>
        <v>6.3069999999999853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2.9838717881381097E-2</v>
      </c>
      <c r="C43" s="302">
        <v>4.3249800928994009E-4</v>
      </c>
      <c r="D43" s="302">
        <v>1.4581402577325943E-2</v>
      </c>
      <c r="E43" s="302">
        <f>SUM(B43:D43)</f>
        <v>4.4852618467996978E-2</v>
      </c>
      <c r="F43" s="303"/>
      <c r="G43" s="302">
        <v>3.2980885704359614E-2</v>
      </c>
      <c r="H43" s="302">
        <v>4.018799947576035E-4</v>
      </c>
      <c r="I43" s="302">
        <v>1.8717208190284603E-2</v>
      </c>
      <c r="J43" s="302">
        <f>SUM(G43:I43)</f>
        <v>5.2099973889401824E-2</v>
      </c>
      <c r="K43" s="303"/>
      <c r="L43" s="302">
        <v>1.6321895003641815E-2</v>
      </c>
      <c r="M43" s="302">
        <v>2.5424935831925221E-4</v>
      </c>
      <c r="N43" s="302">
        <v>7.0761497392890062E-3</v>
      </c>
      <c r="O43" s="302">
        <f>SUM(L43:N43)</f>
        <v>2.3652294101250072E-2</v>
      </c>
    </row>
    <row r="44" spans="1:15" s="236" customFormat="1" x14ac:dyDescent="0.2">
      <c r="A44" s="237" t="str">
        <f>name!E$5</f>
        <v>Professional occupations</v>
      </c>
      <c r="B44" s="302">
        <v>6.5198206518068555E-2</v>
      </c>
      <c r="C44" s="302">
        <v>1.499982451069193E-3</v>
      </c>
      <c r="D44" s="302">
        <v>1.1221265571842753E-2</v>
      </c>
      <c r="E44" s="302">
        <f t="shared" ref="E44:E51" si="28">SUM(B44:D44)</f>
        <v>7.7919454540980496E-2</v>
      </c>
      <c r="F44" s="303"/>
      <c r="G44" s="302">
        <v>7.9298702332389143E-2</v>
      </c>
      <c r="H44" s="302">
        <v>1.1093685582044678E-3</v>
      </c>
      <c r="I44" s="302">
        <v>1.1393825737793519E-2</v>
      </c>
      <c r="J44" s="302">
        <f t="shared" ref="J44:J46" si="29">SUM(G44:I44)</f>
        <v>9.1801896628387128E-2</v>
      </c>
      <c r="K44" s="303"/>
      <c r="L44" s="302">
        <v>4.7326190301524219E-2</v>
      </c>
      <c r="M44" s="302">
        <v>5.6980975956832664E-4</v>
      </c>
      <c r="N44" s="302">
        <v>1.5887581213136035E-3</v>
      </c>
      <c r="O44" s="302">
        <f t="shared" ref="O44:O51" si="30">SUM(L44:N44)</f>
        <v>4.9484758182406149E-2</v>
      </c>
    </row>
    <row r="45" spans="1:15" s="236" customFormat="1" x14ac:dyDescent="0.2">
      <c r="A45" s="237" t="str">
        <f>name!E$6</f>
        <v>Associate professional occupations</v>
      </c>
      <c r="B45" s="302">
        <v>2.8893848832863774E-2</v>
      </c>
      <c r="C45" s="302">
        <v>9.2731949455945428E-4</v>
      </c>
      <c r="D45" s="302">
        <v>6.3709675341327397E-3</v>
      </c>
      <c r="E45" s="302">
        <f t="shared" si="28"/>
        <v>3.6192135861555966E-2</v>
      </c>
      <c r="F45" s="303"/>
      <c r="G45" s="302">
        <v>3.3253060326683709E-2</v>
      </c>
      <c r="H45" s="302">
        <v>7.0904679900250203E-4</v>
      </c>
      <c r="I45" s="302">
        <v>6.3907683552175756E-3</v>
      </c>
      <c r="J45" s="302">
        <f t="shared" si="29"/>
        <v>4.0352875480903785E-2</v>
      </c>
      <c r="K45" s="303"/>
      <c r="L45" s="302">
        <v>1.428329268450571E-2</v>
      </c>
      <c r="M45" s="302">
        <v>3.7946895907692957E-4</v>
      </c>
      <c r="N45" s="302">
        <v>1.252357108501438E-3</v>
      </c>
      <c r="O45" s="302">
        <f t="shared" si="30"/>
        <v>1.5915118752084078E-2</v>
      </c>
    </row>
    <row r="46" spans="1:15" s="236" customFormat="1" x14ac:dyDescent="0.2">
      <c r="A46" s="237" t="str">
        <f>name!E$7</f>
        <v>Administrative and secretarial occupations</v>
      </c>
      <c r="B46" s="302">
        <v>1.5150759725428845E-2</v>
      </c>
      <c r="C46" s="302">
        <v>1.7928126530869445E-3</v>
      </c>
      <c r="D46" s="302">
        <v>2.9726833544774594E-3</v>
      </c>
      <c r="E46" s="302">
        <f t="shared" si="28"/>
        <v>1.9916255732993247E-2</v>
      </c>
      <c r="F46" s="303"/>
      <c r="G46" s="302">
        <v>1.4137179519367495E-2</v>
      </c>
      <c r="H46" s="302">
        <v>1.3691579875051375E-3</v>
      </c>
      <c r="I46" s="302">
        <v>2.693880383846747E-3</v>
      </c>
      <c r="J46" s="302">
        <f t="shared" si="29"/>
        <v>1.8200217890719378E-2</v>
      </c>
      <c r="K46" s="303"/>
      <c r="L46" s="302">
        <v>5.5246044742315384E-3</v>
      </c>
      <c r="M46" s="302">
        <v>5.5533744766838255E-4</v>
      </c>
      <c r="N46" s="302">
        <v>9.8918358516791676E-4</v>
      </c>
      <c r="O46" s="302">
        <f t="shared" si="30"/>
        <v>7.0691255070678381E-3</v>
      </c>
    </row>
    <row r="47" spans="1:15" s="236" customFormat="1" x14ac:dyDescent="0.2">
      <c r="A47" s="237" t="str">
        <f>name!E$8</f>
        <v>Skilled trades occupations</v>
      </c>
      <c r="B47" s="302">
        <v>3.4385593665034082E-2</v>
      </c>
      <c r="C47" s="302">
        <v>4.8041632863104127E-4</v>
      </c>
      <c r="D47" s="302">
        <v>2.7792361756931894E-2</v>
      </c>
      <c r="E47" s="302">
        <f t="shared" si="28"/>
        <v>6.2658371750597019E-2</v>
      </c>
      <c r="F47" s="303"/>
      <c r="G47" s="302">
        <v>2.8045946827991691E-2</v>
      </c>
      <c r="H47" s="302">
        <v>2.1778020907851483E-4</v>
      </c>
      <c r="I47" s="302">
        <v>2.3962875355041578E-2</v>
      </c>
      <c r="J47" s="302">
        <f>SUM(G47:I47)</f>
        <v>5.2226602392111784E-2</v>
      </c>
      <c r="K47" s="303"/>
      <c r="L47" s="302">
        <v>9.8266335178476272E-3</v>
      </c>
      <c r="M47" s="302">
        <v>1.4197903641867355E-4</v>
      </c>
      <c r="N47" s="302">
        <v>8.9368998327496365E-3</v>
      </c>
      <c r="O47" s="302">
        <f t="shared" si="30"/>
        <v>1.8905512387015939E-2</v>
      </c>
    </row>
    <row r="48" spans="1:15" s="236" customFormat="1" x14ac:dyDescent="0.2">
      <c r="A48" s="237" t="str">
        <f>name!E$9</f>
        <v>Caring, leisure and other service occupations</v>
      </c>
      <c r="B48" s="302">
        <v>7.5868163828186098E-3</v>
      </c>
      <c r="C48" s="302">
        <v>1.771184062879326E-3</v>
      </c>
      <c r="D48" s="302">
        <v>8.8397691499091243E-4</v>
      </c>
      <c r="E48" s="302">
        <f t="shared" si="28"/>
        <v>1.0241977360688848E-2</v>
      </c>
      <c r="F48" s="303"/>
      <c r="G48" s="302">
        <v>6.605254600307686E-3</v>
      </c>
      <c r="H48" s="302">
        <v>1.074002005833827E-3</v>
      </c>
      <c r="I48" s="302">
        <v>9.7084204921098747E-4</v>
      </c>
      <c r="J48" s="302">
        <f t="shared" ref="J48:J51" si="31">SUM(G48:I48)</f>
        <v>8.6500986553524999E-3</v>
      </c>
      <c r="K48" s="303"/>
      <c r="L48" s="302">
        <v>2.5843490547268542E-3</v>
      </c>
      <c r="M48" s="302">
        <v>5.1296765594443638E-4</v>
      </c>
      <c r="N48" s="302">
        <v>6.3093918133957385E-4</v>
      </c>
      <c r="O48" s="302">
        <f t="shared" si="30"/>
        <v>3.7282558920108642E-3</v>
      </c>
    </row>
    <row r="49" spans="1:15" s="236" customFormat="1" x14ac:dyDescent="0.2">
      <c r="A49" s="237" t="str">
        <f>name!E$10</f>
        <v>Sales and customer service occupations</v>
      </c>
      <c r="B49" s="302">
        <v>5.0507651014768465E-3</v>
      </c>
      <c r="C49" s="302">
        <v>2.0479582965814659E-3</v>
      </c>
      <c r="D49" s="302">
        <v>2.1087929800352842E-3</v>
      </c>
      <c r="E49" s="302">
        <f t="shared" si="28"/>
        <v>9.207516378093597E-3</v>
      </c>
      <c r="F49" s="303"/>
      <c r="G49" s="302">
        <v>4.5323205382221642E-3</v>
      </c>
      <c r="H49" s="302">
        <v>1.2357957883700748E-3</v>
      </c>
      <c r="I49" s="302">
        <v>1.8556848960187143E-3</v>
      </c>
      <c r="J49" s="302">
        <f t="shared" si="31"/>
        <v>7.6238012226109535E-3</v>
      </c>
      <c r="K49" s="303"/>
      <c r="L49" s="302">
        <v>2.1894053668060692E-3</v>
      </c>
      <c r="M49" s="302">
        <v>6.176021267038877E-4</v>
      </c>
      <c r="N49" s="302">
        <v>5.9333988338316514E-4</v>
      </c>
      <c r="O49" s="302">
        <f t="shared" si="30"/>
        <v>3.4003473768931224E-3</v>
      </c>
    </row>
    <row r="50" spans="1:15" s="236" customFormat="1" x14ac:dyDescent="0.2">
      <c r="A50" s="237" t="str">
        <f>name!E$11</f>
        <v>Process, plant and machine operatives</v>
      </c>
      <c r="B50" s="302">
        <v>7.8260902981649741E-2</v>
      </c>
      <c r="C50" s="302">
        <v>8.005460518198665E-4</v>
      </c>
      <c r="D50" s="302">
        <v>1.718865186561002E-2</v>
      </c>
      <c r="E50" s="302">
        <f t="shared" si="28"/>
        <v>9.6250100899079621E-2</v>
      </c>
      <c r="F50" s="303"/>
      <c r="G50" s="302">
        <v>6.1609626710330039E-2</v>
      </c>
      <c r="H50" s="302">
        <v>2.4935572122921647E-4</v>
      </c>
      <c r="I50" s="302">
        <v>1.9197133598394402E-2</v>
      </c>
      <c r="J50" s="302">
        <f t="shared" si="31"/>
        <v>8.1056116029953662E-2</v>
      </c>
      <c r="K50" s="303"/>
      <c r="L50" s="302">
        <v>1.7227997438382277E-2</v>
      </c>
      <c r="M50" s="302">
        <v>1.8432693087172124E-4</v>
      </c>
      <c r="N50" s="302">
        <v>1.0561012860173725E-2</v>
      </c>
      <c r="O50" s="302">
        <f t="shared" si="30"/>
        <v>2.7973337229427724E-2</v>
      </c>
    </row>
    <row r="51" spans="1:15" s="236" customFormat="1" x14ac:dyDescent="0.2">
      <c r="A51" s="237" t="str">
        <f>name!E$12</f>
        <v>Elementary occupations</v>
      </c>
      <c r="B51" s="302">
        <v>6.7418540470831137E-3</v>
      </c>
      <c r="C51" s="302">
        <v>2.1291530376843942E-3</v>
      </c>
      <c r="D51" s="302">
        <v>4.1890561923246521E-2</v>
      </c>
      <c r="E51" s="302">
        <f t="shared" si="28"/>
        <v>5.0761569008014026E-2</v>
      </c>
      <c r="F51" s="303"/>
      <c r="G51" s="302">
        <v>4.8751894432985977E-3</v>
      </c>
      <c r="H51" s="302">
        <v>1.1160341031743988E-3</v>
      </c>
      <c r="I51" s="302">
        <v>3.8997194264086869E-2</v>
      </c>
      <c r="J51" s="302">
        <f t="shared" si="31"/>
        <v>4.4988417810559865E-2</v>
      </c>
      <c r="K51" s="303"/>
      <c r="L51" s="302">
        <v>1.5133448114653589E-3</v>
      </c>
      <c r="M51" s="302">
        <v>3.4966258536336546E-4</v>
      </c>
      <c r="N51" s="302">
        <v>2.0008243175015549E-2</v>
      </c>
      <c r="O51" s="302">
        <f t="shared" si="30"/>
        <v>2.1871250571844275E-2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0.27110746513580464</v>
      </c>
      <c r="C53" s="311">
        <f t="shared" ref="C53:E53" si="32">SUM(C43:C51)</f>
        <v>1.1881870385601626E-2</v>
      </c>
      <c r="D53" s="311">
        <f t="shared" si="32"/>
        <v>0.12501066447859355</v>
      </c>
      <c r="E53" s="311">
        <f t="shared" si="32"/>
        <v>0.40799999999999975</v>
      </c>
      <c r="F53" s="311"/>
      <c r="G53" s="311">
        <f t="shared" ref="G53:J53" si="33">SUM(G43:G51)</f>
        <v>0.26533816600295018</v>
      </c>
      <c r="H53" s="311">
        <f t="shared" si="33"/>
        <v>7.4824211671557436E-3</v>
      </c>
      <c r="I53" s="311">
        <f t="shared" si="33"/>
        <v>0.124179412829895</v>
      </c>
      <c r="J53" s="311">
        <f t="shared" si="33"/>
        <v>0.39700000000000085</v>
      </c>
      <c r="K53" s="311"/>
      <c r="L53" s="311">
        <f t="shared" ref="L53:O53" si="34">SUM(L43:L51)</f>
        <v>0.11679771265313145</v>
      </c>
      <c r="M53" s="311">
        <f t="shared" si="34"/>
        <v>3.5654038599349752E-3</v>
      </c>
      <c r="N53" s="311">
        <f t="shared" si="34"/>
        <v>5.1636883486933613E-2</v>
      </c>
      <c r="O53" s="311">
        <f t="shared" si="34"/>
        <v>0.17200000000000007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0.27701114062223564</v>
      </c>
      <c r="C60" s="302">
        <v>1.5736794374486527E-2</v>
      </c>
      <c r="D60" s="302">
        <v>1.9315955720175283E-2</v>
      </c>
      <c r="E60" s="302">
        <f>SUM(B60:D60)</f>
        <v>0.3120638907168975</v>
      </c>
      <c r="F60" s="303"/>
      <c r="G60" s="302">
        <v>0.30184265387613352</v>
      </c>
      <c r="H60" s="302">
        <v>2.7791860020443388E-2</v>
      </c>
      <c r="I60" s="302">
        <v>7.5472568449786196E-3</v>
      </c>
      <c r="J60" s="302">
        <f>SUM(G60:I60)</f>
        <v>0.33718177074155553</v>
      </c>
      <c r="K60" s="303"/>
      <c r="L60" s="302">
        <v>0.36672908548123639</v>
      </c>
      <c r="M60" s="302">
        <v>3.6371208853336043E-2</v>
      </c>
      <c r="N60" s="302">
        <v>7.013539297903563E-3</v>
      </c>
      <c r="O60" s="302">
        <f>SUM(L60:N60)</f>
        <v>0.410113833632476</v>
      </c>
    </row>
    <row r="61" spans="1:15" s="236" customFormat="1" x14ac:dyDescent="0.2">
      <c r="A61" s="237" t="str">
        <f>name!E$5</f>
        <v>Professional occupations</v>
      </c>
      <c r="B61" s="302">
        <v>0.23539450966041245</v>
      </c>
      <c r="C61" s="302">
        <v>1.446929505499678E-2</v>
      </c>
      <c r="D61" s="302">
        <v>2.0624690889141404E-2</v>
      </c>
      <c r="E61" s="302">
        <f t="shared" ref="E61:E68" si="35">SUM(B61:D61)</f>
        <v>0.27048849560455063</v>
      </c>
      <c r="F61" s="303"/>
      <c r="G61" s="302">
        <v>0.28322721328566075</v>
      </c>
      <c r="H61" s="302">
        <v>2.2608354362301797E-2</v>
      </c>
      <c r="I61" s="302">
        <v>1.3778421816537535E-2</v>
      </c>
      <c r="J61" s="302">
        <f t="shared" ref="J61:J63" si="36">SUM(G61:I61)</f>
        <v>0.31961398946450009</v>
      </c>
      <c r="K61" s="303"/>
      <c r="L61" s="302">
        <v>0.43530881372752234</v>
      </c>
      <c r="M61" s="302">
        <v>2.7274763279828803E-2</v>
      </c>
      <c r="N61" s="302">
        <v>1.6586425810106973E-2</v>
      </c>
      <c r="O61" s="302">
        <f t="shared" ref="O61:O68" si="37">SUM(L61:N61)</f>
        <v>0.47917000281745814</v>
      </c>
    </row>
    <row r="62" spans="1:15" s="236" customFormat="1" x14ac:dyDescent="0.2">
      <c r="A62" s="237" t="str">
        <f>name!E$6</f>
        <v>Associate professional occupations</v>
      </c>
      <c r="B62" s="302">
        <v>0.33694432098756294</v>
      </c>
      <c r="C62" s="302">
        <v>3.1097232871994646E-2</v>
      </c>
      <c r="D62" s="302">
        <v>8.9504729375758096E-3</v>
      </c>
      <c r="E62" s="302">
        <f t="shared" si="35"/>
        <v>0.37699202679713339</v>
      </c>
      <c r="F62" s="303"/>
      <c r="G62" s="302">
        <v>0.38334832282831777</v>
      </c>
      <c r="H62" s="302">
        <v>3.9118705217881515E-2</v>
      </c>
      <c r="I62" s="302">
        <v>2.4632950207515813E-3</v>
      </c>
      <c r="J62" s="302">
        <f t="shared" si="36"/>
        <v>0.42493032306695089</v>
      </c>
      <c r="K62" s="303"/>
      <c r="L62" s="302">
        <v>0.4531414830797148</v>
      </c>
      <c r="M62" s="302">
        <v>3.9183421848658806E-2</v>
      </c>
      <c r="N62" s="302">
        <v>1.8891992993746575E-3</v>
      </c>
      <c r="O62" s="302">
        <f t="shared" si="37"/>
        <v>0.49421410422774825</v>
      </c>
    </row>
    <row r="63" spans="1:15" s="236" customFormat="1" x14ac:dyDescent="0.2">
      <c r="A63" s="237" t="str">
        <f>name!E$7</f>
        <v>Administrative and secretarial occupations</v>
      </c>
      <c r="B63" s="302">
        <v>0.15864459721021082</v>
      </c>
      <c r="C63" s="302">
        <v>8.9892528625866122E-2</v>
      </c>
      <c r="D63" s="302">
        <v>4.2907457918616249E-2</v>
      </c>
      <c r="E63" s="302">
        <f t="shared" si="35"/>
        <v>0.29144458375469318</v>
      </c>
      <c r="F63" s="303"/>
      <c r="G63" s="302">
        <v>0.16312578810125689</v>
      </c>
      <c r="H63" s="302">
        <v>8.0936014733042752E-2</v>
      </c>
      <c r="I63" s="302">
        <v>9.4184843274846795E-3</v>
      </c>
      <c r="J63" s="302">
        <f t="shared" si="36"/>
        <v>0.25348028716178428</v>
      </c>
      <c r="K63" s="303"/>
      <c r="L63" s="302">
        <v>0.17810078622781234</v>
      </c>
      <c r="M63" s="302">
        <v>8.5422755506156495E-2</v>
      </c>
      <c r="N63" s="302">
        <v>1.2062765065363423E-2</v>
      </c>
      <c r="O63" s="302">
        <f t="shared" si="37"/>
        <v>0.27558630679933227</v>
      </c>
    </row>
    <row r="64" spans="1:15" s="236" customFormat="1" x14ac:dyDescent="0.2">
      <c r="A64" s="237" t="str">
        <f>name!E$8</f>
        <v>Skilled trades occupations</v>
      </c>
      <c r="B64" s="302">
        <v>0.71109753148997989</v>
      </c>
      <c r="C64" s="302">
        <v>2.0984805063712184E-2</v>
      </c>
      <c r="D64" s="302">
        <v>9.156411855410905E-2</v>
      </c>
      <c r="E64" s="302">
        <f t="shared" si="35"/>
        <v>0.8236464551078011</v>
      </c>
      <c r="F64" s="303"/>
      <c r="G64" s="302">
        <v>0.56450786123887242</v>
      </c>
      <c r="H64" s="302">
        <v>2.1414805414368212E-2</v>
      </c>
      <c r="I64" s="302">
        <v>2.9690404198056831E-2</v>
      </c>
      <c r="J64" s="302">
        <f>SUM(G64:I64)</f>
        <v>0.61561307085129746</v>
      </c>
      <c r="K64" s="303"/>
      <c r="L64" s="302">
        <v>0.61728099455903829</v>
      </c>
      <c r="M64" s="302">
        <v>1.5561053915205639E-2</v>
      </c>
      <c r="N64" s="302">
        <v>3.8110286245306477E-2</v>
      </c>
      <c r="O64" s="302">
        <f t="shared" si="37"/>
        <v>0.6709523347195504</v>
      </c>
    </row>
    <row r="65" spans="1:15" s="236" customFormat="1" x14ac:dyDescent="0.2">
      <c r="A65" s="237" t="str">
        <f>name!E$9</f>
        <v>Caring, leisure and other service occupations</v>
      </c>
      <c r="B65" s="302">
        <v>2.5639102261866664E-2</v>
      </c>
      <c r="C65" s="302">
        <v>1.0582896770468061E-2</v>
      </c>
      <c r="D65" s="302">
        <v>6.5244645493486393E-3</v>
      </c>
      <c r="E65" s="302">
        <f t="shared" si="35"/>
        <v>4.274646358168336E-2</v>
      </c>
      <c r="F65" s="303"/>
      <c r="G65" s="302">
        <v>2.3359553641604785E-2</v>
      </c>
      <c r="H65" s="302">
        <v>1.0980247371242383E-2</v>
      </c>
      <c r="I65" s="302">
        <v>1.7477549148284702E-3</v>
      </c>
      <c r="J65" s="302">
        <f t="shared" ref="J65:J68" si="38">SUM(G65:I65)</f>
        <v>3.6087555927675638E-2</v>
      </c>
      <c r="K65" s="303"/>
      <c r="L65" s="302">
        <v>2.6669000882837187E-2</v>
      </c>
      <c r="M65" s="302">
        <v>1.0485372139774634E-2</v>
      </c>
      <c r="N65" s="302">
        <v>2.6608946631475564E-3</v>
      </c>
      <c r="O65" s="302">
        <f t="shared" si="37"/>
        <v>3.9815267685759374E-2</v>
      </c>
    </row>
    <row r="66" spans="1:15" s="236" customFormat="1" x14ac:dyDescent="0.2">
      <c r="A66" s="237" t="str">
        <f>name!E$10</f>
        <v>Sales and customer service occupations</v>
      </c>
      <c r="B66" s="302">
        <v>9.48819540411798E-2</v>
      </c>
      <c r="C66" s="302">
        <v>5.8297784105619539E-2</v>
      </c>
      <c r="D66" s="302">
        <v>7.5412110331523488E-3</v>
      </c>
      <c r="E66" s="302">
        <f t="shared" si="35"/>
        <v>0.16072094917995169</v>
      </c>
      <c r="F66" s="303"/>
      <c r="G66" s="302">
        <v>8.4256119378228869E-2</v>
      </c>
      <c r="H66" s="302">
        <v>5.954021025536118E-2</v>
      </c>
      <c r="I66" s="302">
        <v>1.8963352310577433E-3</v>
      </c>
      <c r="J66" s="302">
        <f t="shared" si="38"/>
        <v>0.1456926648646478</v>
      </c>
      <c r="K66" s="303"/>
      <c r="L66" s="302">
        <v>0.10211810037408847</v>
      </c>
      <c r="M66" s="302">
        <v>7.6193060934661036E-2</v>
      </c>
      <c r="N66" s="302">
        <v>2.283045233483575E-3</v>
      </c>
      <c r="O66" s="302">
        <f t="shared" si="37"/>
        <v>0.1805942065422331</v>
      </c>
    </row>
    <row r="67" spans="1:15" s="236" customFormat="1" x14ac:dyDescent="0.2">
      <c r="A67" s="237" t="str">
        <f>name!E$11</f>
        <v>Process, plant and machine operatives</v>
      </c>
      <c r="B67" s="302">
        <v>1.4709027750255064</v>
      </c>
      <c r="C67" s="302">
        <v>5.4129049111097303E-2</v>
      </c>
      <c r="D67" s="302">
        <v>1.9349235866733951E-2</v>
      </c>
      <c r="E67" s="302">
        <f t="shared" si="35"/>
        <v>1.5443810600033376</v>
      </c>
      <c r="F67" s="303"/>
      <c r="G67" s="302">
        <v>1.1716486182154324</v>
      </c>
      <c r="H67" s="302">
        <v>8.7429093286099532E-2</v>
      </c>
      <c r="I67" s="302">
        <v>5.9240774300990369E-3</v>
      </c>
      <c r="J67" s="302">
        <f t="shared" si="38"/>
        <v>1.265001788931631</v>
      </c>
      <c r="K67" s="303"/>
      <c r="L67" s="302">
        <v>1.3851503696990257</v>
      </c>
      <c r="M67" s="302">
        <v>0.10853896687250716</v>
      </c>
      <c r="N67" s="302">
        <v>6.8260584590250414E-3</v>
      </c>
      <c r="O67" s="302">
        <f t="shared" si="37"/>
        <v>1.5005153950305579</v>
      </c>
    </row>
    <row r="68" spans="1:15" s="236" customFormat="1" x14ac:dyDescent="0.2">
      <c r="A68" s="237" t="str">
        <f>name!E$12</f>
        <v>Elementary occupations</v>
      </c>
      <c r="B68" s="302">
        <v>0.40289870431984487</v>
      </c>
      <c r="C68" s="302">
        <v>0.12140235388383915</v>
      </c>
      <c r="D68" s="302">
        <v>2.0215017050270852E-2</v>
      </c>
      <c r="E68" s="302">
        <f t="shared" si="35"/>
        <v>0.54451607525395485</v>
      </c>
      <c r="F68" s="303"/>
      <c r="G68" s="302">
        <v>0.29662628422374293</v>
      </c>
      <c r="H68" s="302">
        <v>0.14067544648853952</v>
      </c>
      <c r="I68" s="302">
        <v>4.0968182776868652E-3</v>
      </c>
      <c r="J68" s="302">
        <f t="shared" si="38"/>
        <v>0.44139854898996933</v>
      </c>
      <c r="K68" s="303"/>
      <c r="L68" s="302">
        <v>0.23516224994125207</v>
      </c>
      <c r="M68" s="302">
        <v>0.16411335282628556</v>
      </c>
      <c r="N68" s="302">
        <v>5.7629457773423348E-3</v>
      </c>
      <c r="O68" s="302">
        <f t="shared" si="37"/>
        <v>0.40503854854487992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3.7134146356187996</v>
      </c>
      <c r="C70" s="311">
        <f t="shared" ref="C70:E70" si="39">SUM(C60:C68)</f>
        <v>0.41659273986208029</v>
      </c>
      <c r="D70" s="311">
        <f t="shared" si="39"/>
        <v>0.23699262451912359</v>
      </c>
      <c r="E70" s="311">
        <f t="shared" si="39"/>
        <v>4.3670000000000027</v>
      </c>
      <c r="F70" s="311"/>
      <c r="G70" s="311">
        <f t="shared" ref="G70:J70" si="40">SUM(G60:G68)</f>
        <v>3.2719424147892506</v>
      </c>
      <c r="H70" s="311">
        <f t="shared" si="40"/>
        <v>0.49049473714928027</v>
      </c>
      <c r="I70" s="311">
        <f t="shared" si="40"/>
        <v>7.6562848061481351E-2</v>
      </c>
      <c r="J70" s="311">
        <f t="shared" si="40"/>
        <v>3.839000000000012</v>
      </c>
      <c r="K70" s="311"/>
      <c r="L70" s="311">
        <f t="shared" ref="L70:O70" si="41">SUM(L60:L68)</f>
        <v>3.799660883972527</v>
      </c>
      <c r="M70" s="311">
        <f t="shared" si="41"/>
        <v>0.56314395617641422</v>
      </c>
      <c r="N70" s="311">
        <f t="shared" si="41"/>
        <v>9.3195159851053602E-2</v>
      </c>
      <c r="O70" s="311">
        <f t="shared" si="41"/>
        <v>4.4559999999999951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1.3901507960322506</v>
      </c>
      <c r="C77" s="302">
        <v>9.7556050353361623E-2</v>
      </c>
      <c r="D77" s="302">
        <v>0.12924652067874495</v>
      </c>
      <c r="E77" s="302">
        <f>SUM(B77:D77)</f>
        <v>1.6169533670643572</v>
      </c>
      <c r="F77" s="303"/>
      <c r="G77" s="302">
        <v>1.3857504961747276</v>
      </c>
      <c r="H77" s="302">
        <v>0.16795333086066977</v>
      </c>
      <c r="I77" s="302">
        <v>0.10571711925507951</v>
      </c>
      <c r="J77" s="302">
        <f>SUM(G77:I77)</f>
        <v>1.6594209462904768</v>
      </c>
      <c r="K77" s="303"/>
      <c r="L77" s="302">
        <v>1.1596162903811789</v>
      </c>
      <c r="M77" s="302">
        <v>0.16493306252141191</v>
      </c>
      <c r="N77" s="302">
        <v>9.8782061783427758E-2</v>
      </c>
      <c r="O77" s="302">
        <f>SUM(L77:N77)</f>
        <v>1.4233314146860185</v>
      </c>
    </row>
    <row r="78" spans="1:15" s="236" customFormat="1" x14ac:dyDescent="0.2">
      <c r="A78" s="237" t="str">
        <f>name!E$5</f>
        <v>Professional occupations</v>
      </c>
      <c r="B78" s="302">
        <v>2.1306716074510961</v>
      </c>
      <c r="C78" s="302">
        <v>8.0732707992343708E-2</v>
      </c>
      <c r="D78" s="302">
        <v>0.10460566043830546</v>
      </c>
      <c r="E78" s="302">
        <f t="shared" ref="E78:E85" si="42">SUM(B78:D78)</f>
        <v>2.3160099758817454</v>
      </c>
      <c r="F78" s="303"/>
      <c r="G78" s="302">
        <v>2.3481636105887285</v>
      </c>
      <c r="H78" s="302">
        <v>0.14697061019684471</v>
      </c>
      <c r="I78" s="302">
        <v>7.4292928602743211E-2</v>
      </c>
      <c r="J78" s="302">
        <f t="shared" ref="J78:J80" si="43">SUM(G78:I78)</f>
        <v>2.5694271493883165</v>
      </c>
      <c r="K78" s="303"/>
      <c r="L78" s="302">
        <v>2.1767492708735348</v>
      </c>
      <c r="M78" s="302">
        <v>0.13665441630753644</v>
      </c>
      <c r="N78" s="302">
        <v>5.1999857233808275E-2</v>
      </c>
      <c r="O78" s="302">
        <f t="shared" ref="O78:O85" si="44">SUM(L78:N78)</f>
        <v>2.3654035444148795</v>
      </c>
    </row>
    <row r="79" spans="1:15" s="236" customFormat="1" x14ac:dyDescent="0.2">
      <c r="A79" s="237" t="str">
        <f>name!E$6</f>
        <v>Associate professional occupations</v>
      </c>
      <c r="B79" s="302">
        <v>1.2962833114279602</v>
      </c>
      <c r="C79" s="302">
        <v>8.5197079041218163E-2</v>
      </c>
      <c r="D79" s="302">
        <v>6.851919784462604E-2</v>
      </c>
      <c r="E79" s="302">
        <f t="shared" si="42"/>
        <v>1.4499995883138044</v>
      </c>
      <c r="F79" s="303"/>
      <c r="G79" s="302">
        <v>1.3448018734383709</v>
      </c>
      <c r="H79" s="302">
        <v>0.11891839602062057</v>
      </c>
      <c r="I79" s="302">
        <v>4.0395381756105561E-2</v>
      </c>
      <c r="J79" s="302">
        <f t="shared" si="43"/>
        <v>1.504115651215097</v>
      </c>
      <c r="K79" s="303"/>
      <c r="L79" s="302">
        <v>1.0240726450120998</v>
      </c>
      <c r="M79" s="302">
        <v>9.4545810044789055E-2</v>
      </c>
      <c r="N79" s="302">
        <v>3.4932396356240313E-2</v>
      </c>
      <c r="O79" s="302">
        <f t="shared" si="44"/>
        <v>1.1535508514131292</v>
      </c>
    </row>
    <row r="80" spans="1:15" s="236" customFormat="1" x14ac:dyDescent="0.2">
      <c r="A80" s="237" t="str">
        <f>name!E$7</f>
        <v>Administrative and secretarial occupations</v>
      </c>
      <c r="B80" s="302">
        <v>0.56622430638501764</v>
      </c>
      <c r="C80" s="302">
        <v>0.20552984234801264</v>
      </c>
      <c r="D80" s="302">
        <v>2.3398041904701475E-2</v>
      </c>
      <c r="E80" s="302">
        <f t="shared" si="42"/>
        <v>0.79515219063773179</v>
      </c>
      <c r="F80" s="303"/>
      <c r="G80" s="302">
        <v>0.4984793467119607</v>
      </c>
      <c r="H80" s="302">
        <v>0.19161881246250906</v>
      </c>
      <c r="I80" s="302">
        <v>1.2247480752716729E-2</v>
      </c>
      <c r="J80" s="302">
        <f t="shared" si="43"/>
        <v>0.70234563992718646</v>
      </c>
      <c r="K80" s="303"/>
      <c r="L80" s="302">
        <v>0.31880320907413257</v>
      </c>
      <c r="M80" s="302">
        <v>0.11950381585723974</v>
      </c>
      <c r="N80" s="302">
        <v>9.6886691936929805E-3</v>
      </c>
      <c r="O80" s="302">
        <f t="shared" si="44"/>
        <v>0.44799569412506529</v>
      </c>
    </row>
    <row r="81" spans="1:15" s="236" customFormat="1" x14ac:dyDescent="0.2">
      <c r="A81" s="237" t="str">
        <f>name!E$8</f>
        <v>Skilled trades occupations</v>
      </c>
      <c r="B81" s="302">
        <v>2.1731783717486248</v>
      </c>
      <c r="C81" s="302">
        <v>8.3744759997798207E-2</v>
      </c>
      <c r="D81" s="302">
        <v>0.17860926162048602</v>
      </c>
      <c r="E81" s="302">
        <f t="shared" si="42"/>
        <v>2.4355323933669091</v>
      </c>
      <c r="F81" s="303"/>
      <c r="G81" s="302">
        <v>1.6079607738960007</v>
      </c>
      <c r="H81" s="302">
        <v>8.6741977681281043E-2</v>
      </c>
      <c r="I81" s="302">
        <v>0.11205278836899028</v>
      </c>
      <c r="J81" s="302">
        <f>SUM(G81:I81)</f>
        <v>1.806755539946272</v>
      </c>
      <c r="K81" s="303"/>
      <c r="L81" s="302">
        <v>1.161161496051998</v>
      </c>
      <c r="M81" s="302">
        <v>7.4546759584247099E-2</v>
      </c>
      <c r="N81" s="302">
        <v>0.11052786059118117</v>
      </c>
      <c r="O81" s="302">
        <f t="shared" si="44"/>
        <v>1.3462361162274263</v>
      </c>
    </row>
    <row r="82" spans="1:15" s="236" customFormat="1" x14ac:dyDescent="0.2">
      <c r="A82" s="237" t="str">
        <f>name!E$9</f>
        <v>Caring, leisure and other service occupations</v>
      </c>
      <c r="B82" s="302">
        <v>7.9715713414396094E-2</v>
      </c>
      <c r="C82" s="302">
        <v>2.7011422186945484E-2</v>
      </c>
      <c r="D82" s="302">
        <v>7.8246272950892436E-3</v>
      </c>
      <c r="E82" s="302">
        <f t="shared" si="42"/>
        <v>0.11455176289643082</v>
      </c>
      <c r="F82" s="303"/>
      <c r="G82" s="302">
        <v>6.1312917003010531E-2</v>
      </c>
      <c r="H82" s="302">
        <v>2.2103440644947021E-2</v>
      </c>
      <c r="I82" s="302">
        <v>4.9505840445831385E-3</v>
      </c>
      <c r="J82" s="302">
        <f t="shared" ref="J82:J85" si="45">SUM(G82:I82)</f>
        <v>8.8366941692540682E-2</v>
      </c>
      <c r="K82" s="303"/>
      <c r="L82" s="302">
        <v>4.8077292357139062E-2</v>
      </c>
      <c r="M82" s="302">
        <v>1.3823631204146435E-2</v>
      </c>
      <c r="N82" s="302">
        <v>4.8072816786844871E-3</v>
      </c>
      <c r="O82" s="302">
        <f t="shared" si="44"/>
        <v>6.6708205239969981E-2</v>
      </c>
    </row>
    <row r="83" spans="1:15" s="236" customFormat="1" x14ac:dyDescent="0.2">
      <c r="A83" s="237" t="str">
        <f>name!E$10</f>
        <v>Sales and customer service occupations</v>
      </c>
      <c r="B83" s="302">
        <v>0.22222398182796227</v>
      </c>
      <c r="C83" s="302">
        <v>7.5459958828769408E-2</v>
      </c>
      <c r="D83" s="302">
        <v>1.7666678068558043E-2</v>
      </c>
      <c r="E83" s="302">
        <f t="shared" si="42"/>
        <v>0.31535061872528969</v>
      </c>
      <c r="F83" s="303"/>
      <c r="G83" s="302">
        <v>0.19251455670038065</v>
      </c>
      <c r="H83" s="302">
        <v>0.1183030437375729</v>
      </c>
      <c r="I83" s="302">
        <v>8.9190935213473276E-3</v>
      </c>
      <c r="J83" s="302">
        <f t="shared" si="45"/>
        <v>0.31973669395930088</v>
      </c>
      <c r="K83" s="303"/>
      <c r="L83" s="302">
        <v>0.15742765231870187</v>
      </c>
      <c r="M83" s="302">
        <v>0.15904633569248208</v>
      </c>
      <c r="N83" s="302">
        <v>7.6923179193046139E-3</v>
      </c>
      <c r="O83" s="302">
        <f t="shared" si="44"/>
        <v>0.32416630593048862</v>
      </c>
    </row>
    <row r="84" spans="1:15" s="236" customFormat="1" x14ac:dyDescent="0.2">
      <c r="A84" s="237" t="str">
        <f>name!E$11</f>
        <v>Process, plant and machine operatives</v>
      </c>
      <c r="B84" s="302">
        <v>0.98761635741905429</v>
      </c>
      <c r="C84" s="302">
        <v>0.11771284497118585</v>
      </c>
      <c r="D84" s="302">
        <v>3.3080314520108504E-2</v>
      </c>
      <c r="E84" s="302">
        <f t="shared" si="42"/>
        <v>1.1384095169103485</v>
      </c>
      <c r="F84" s="303"/>
      <c r="G84" s="302">
        <v>0.66324168056432875</v>
      </c>
      <c r="H84" s="302">
        <v>0.10925949141048812</v>
      </c>
      <c r="I84" s="302">
        <v>2.3850938004295594E-2</v>
      </c>
      <c r="J84" s="302">
        <f t="shared" si="45"/>
        <v>0.79635210997911243</v>
      </c>
      <c r="K84" s="303"/>
      <c r="L84" s="302">
        <v>0.6144563550953317</v>
      </c>
      <c r="M84" s="302">
        <v>0.10492850788603682</v>
      </c>
      <c r="N84" s="302">
        <v>2.1773901574477342E-2</v>
      </c>
      <c r="O84" s="302">
        <f t="shared" si="44"/>
        <v>0.74115876455584584</v>
      </c>
    </row>
    <row r="85" spans="1:15" s="236" customFormat="1" x14ac:dyDescent="0.2">
      <c r="A85" s="237" t="str">
        <f>name!E$12</f>
        <v>Elementary occupations</v>
      </c>
      <c r="B85" s="302">
        <v>0.30563437969165669</v>
      </c>
      <c r="C85" s="302">
        <v>7.0410797575160763E-2</v>
      </c>
      <c r="D85" s="302">
        <v>2.1995408936555827E-2</v>
      </c>
      <c r="E85" s="302">
        <f t="shared" si="42"/>
        <v>0.39804058620337329</v>
      </c>
      <c r="F85" s="303"/>
      <c r="G85" s="302">
        <v>0.20430981654639113</v>
      </c>
      <c r="H85" s="302">
        <v>5.941859629118109E-2</v>
      </c>
      <c r="I85" s="302">
        <v>1.0750914764123929E-2</v>
      </c>
      <c r="J85" s="302">
        <f t="shared" si="45"/>
        <v>0.27447932760169613</v>
      </c>
      <c r="K85" s="303"/>
      <c r="L85" s="302">
        <v>0.11910293017072476</v>
      </c>
      <c r="M85" s="302">
        <v>3.2482993998099424E-2</v>
      </c>
      <c r="N85" s="302">
        <v>9.8631792383689892E-3</v>
      </c>
      <c r="O85" s="302">
        <f t="shared" si="44"/>
        <v>0.16144910340719318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9.1516988253980198</v>
      </c>
      <c r="C87" s="311">
        <f t="shared" ref="C87:E87" si="46">SUM(C77:C85)</f>
        <v>0.84335546329479594</v>
      </c>
      <c r="D87" s="311">
        <f t="shared" si="46"/>
        <v>0.58494571130717554</v>
      </c>
      <c r="E87" s="311">
        <f t="shared" si="46"/>
        <v>10.579999999999993</v>
      </c>
      <c r="F87" s="311"/>
      <c r="G87" s="311">
        <f t="shared" ref="G87:J87" si="47">SUM(G77:G85)</f>
        <v>8.3065350716239017</v>
      </c>
      <c r="H87" s="311">
        <f t="shared" si="47"/>
        <v>1.0212876993061144</v>
      </c>
      <c r="I87" s="311">
        <f t="shared" si="47"/>
        <v>0.39317722906998531</v>
      </c>
      <c r="J87" s="311">
        <f t="shared" si="47"/>
        <v>9.7210000000000001</v>
      </c>
      <c r="K87" s="311"/>
      <c r="L87" s="311">
        <f t="shared" ref="L87:O87" si="48">SUM(L77:L85)</f>
        <v>6.7794671413348411</v>
      </c>
      <c r="M87" s="311">
        <f t="shared" si="48"/>
        <v>0.90046533309598886</v>
      </c>
      <c r="N87" s="311">
        <f t="shared" si="48"/>
        <v>0.35006752556918597</v>
      </c>
      <c r="O87" s="311">
        <f t="shared" si="48"/>
        <v>8.0300000000000171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3.9077144094906879</v>
      </c>
      <c r="C94" s="302">
        <v>0.24195154356071041</v>
      </c>
      <c r="D94" s="302">
        <v>0.71687637412931526</v>
      </c>
      <c r="E94" s="302">
        <f>SUM(B94:D94)</f>
        <v>4.8665423271807136</v>
      </c>
      <c r="F94" s="303"/>
      <c r="G94" s="302">
        <v>4.3378698762585213</v>
      </c>
      <c r="H94" s="302">
        <v>0.43567996687921279</v>
      </c>
      <c r="I94" s="302">
        <v>0.67877236408780839</v>
      </c>
      <c r="J94" s="302">
        <f>SUM(G94:I94)</f>
        <v>5.4523222072255422</v>
      </c>
      <c r="K94" s="303"/>
      <c r="L94" s="302">
        <v>3.5516513423988045</v>
      </c>
      <c r="M94" s="302">
        <v>0.40269575880007658</v>
      </c>
      <c r="N94" s="302">
        <v>0.52304373592610809</v>
      </c>
      <c r="O94" s="302">
        <f>SUM(L94:N94)</f>
        <v>4.4773908371249895</v>
      </c>
    </row>
    <row r="95" spans="1:15" s="236" customFormat="1" x14ac:dyDescent="0.2">
      <c r="A95" s="237" t="str">
        <f>name!E$5</f>
        <v>Professional occupations</v>
      </c>
      <c r="B95" s="302">
        <v>5.4402930819431203</v>
      </c>
      <c r="C95" s="302">
        <v>0.23670099873483624</v>
      </c>
      <c r="D95" s="302">
        <v>0.50016706288631374</v>
      </c>
      <c r="E95" s="302">
        <f t="shared" ref="E95:E102" si="49">SUM(B95:D95)</f>
        <v>6.1771611435642697</v>
      </c>
      <c r="F95" s="303"/>
      <c r="G95" s="302">
        <v>6.6662157379277645</v>
      </c>
      <c r="H95" s="302">
        <v>0.41634947861264482</v>
      </c>
      <c r="I95" s="302">
        <v>0.41170507644320276</v>
      </c>
      <c r="J95" s="302">
        <f t="shared" ref="J95:J97" si="50">SUM(G95:I95)</f>
        <v>7.4942702929836118</v>
      </c>
      <c r="K95" s="303"/>
      <c r="L95" s="302">
        <v>6.2425997100161954</v>
      </c>
      <c r="M95" s="302">
        <v>0.39298593524990144</v>
      </c>
      <c r="N95" s="302">
        <v>0.26187981366670116</v>
      </c>
      <c r="O95" s="302">
        <f t="shared" ref="O95:O102" si="51">SUM(L95:N95)</f>
        <v>6.8974654589327988</v>
      </c>
    </row>
    <row r="96" spans="1:15" s="236" customFormat="1" x14ac:dyDescent="0.2">
      <c r="A96" s="237" t="str">
        <f>name!E$6</f>
        <v>Associate professional occupations</v>
      </c>
      <c r="B96" s="302">
        <v>3.9569289426938665</v>
      </c>
      <c r="C96" s="302">
        <v>0.31390165551077043</v>
      </c>
      <c r="D96" s="302">
        <v>0.53003776850793416</v>
      </c>
      <c r="E96" s="302">
        <f t="shared" si="49"/>
        <v>4.8008683667125709</v>
      </c>
      <c r="F96" s="303"/>
      <c r="G96" s="302">
        <v>4.6038616988419117</v>
      </c>
      <c r="H96" s="302">
        <v>0.48886807507452146</v>
      </c>
      <c r="I96" s="302">
        <v>0.29779657584663505</v>
      </c>
      <c r="J96" s="302">
        <f t="shared" si="50"/>
        <v>5.3905263497630687</v>
      </c>
      <c r="K96" s="303"/>
      <c r="L96" s="302">
        <v>3.6478351476461568</v>
      </c>
      <c r="M96" s="302">
        <v>0.37455851779800281</v>
      </c>
      <c r="N96" s="302">
        <v>0.22682001247580882</v>
      </c>
      <c r="O96" s="302">
        <f t="shared" si="51"/>
        <v>4.2492136779199683</v>
      </c>
    </row>
    <row r="97" spans="1:15" s="236" customFormat="1" x14ac:dyDescent="0.2">
      <c r="A97" s="237" t="str">
        <f>name!E$7</f>
        <v>Administrative and secretarial occupations</v>
      </c>
      <c r="B97" s="302">
        <v>2.1064420920714699</v>
      </c>
      <c r="C97" s="302">
        <v>0.93989802218583174</v>
      </c>
      <c r="D97" s="302">
        <v>0.17384658775843065</v>
      </c>
      <c r="E97" s="302">
        <f t="shared" si="49"/>
        <v>3.2201867020157322</v>
      </c>
      <c r="F97" s="303"/>
      <c r="G97" s="302">
        <v>2.1476091954522931</v>
      </c>
      <c r="H97" s="302">
        <v>0.82366243604784206</v>
      </c>
      <c r="I97" s="302">
        <v>7.7419114354453089E-2</v>
      </c>
      <c r="J97" s="302">
        <f t="shared" si="50"/>
        <v>3.048690745854588</v>
      </c>
      <c r="K97" s="303"/>
      <c r="L97" s="302">
        <v>1.4787392591695974</v>
      </c>
      <c r="M97" s="302">
        <v>0.49004619084139461</v>
      </c>
      <c r="N97" s="302">
        <v>5.881047369287986E-2</v>
      </c>
      <c r="O97" s="302">
        <f t="shared" si="51"/>
        <v>2.0275959237038719</v>
      </c>
    </row>
    <row r="98" spans="1:15" s="236" customFormat="1" x14ac:dyDescent="0.2">
      <c r="A98" s="237" t="str">
        <f>name!E$8</f>
        <v>Skilled trades occupations</v>
      </c>
      <c r="B98" s="302">
        <v>7.4261595671525411</v>
      </c>
      <c r="C98" s="302">
        <v>0.34163510517246731</v>
      </c>
      <c r="D98" s="302">
        <v>1.4799822475835744</v>
      </c>
      <c r="E98" s="302">
        <f t="shared" si="49"/>
        <v>9.2477769199085831</v>
      </c>
      <c r="F98" s="303"/>
      <c r="G98" s="302">
        <v>5.9962192690506351</v>
      </c>
      <c r="H98" s="302">
        <v>0.37432438710100219</v>
      </c>
      <c r="I98" s="302">
        <v>1.1131505804721911</v>
      </c>
      <c r="J98" s="302">
        <f>SUM(G98:I98)</f>
        <v>7.4836942366238288</v>
      </c>
      <c r="K98" s="303"/>
      <c r="L98" s="302">
        <v>4.0316609636205429</v>
      </c>
      <c r="M98" s="302">
        <v>0.37472815695437722</v>
      </c>
      <c r="N98" s="302">
        <v>0.9411830018887527</v>
      </c>
      <c r="O98" s="302">
        <f t="shared" si="51"/>
        <v>5.3475721224636725</v>
      </c>
    </row>
    <row r="99" spans="1:15" s="236" customFormat="1" x14ac:dyDescent="0.2">
      <c r="A99" s="237" t="str">
        <f>name!E$9</f>
        <v>Caring, leisure and other service occupations</v>
      </c>
      <c r="B99" s="302">
        <v>0.35913339061365113</v>
      </c>
      <c r="C99" s="302">
        <v>0.10519837744569266</v>
      </c>
      <c r="D99" s="302">
        <v>7.4518274150054936E-2</v>
      </c>
      <c r="E99" s="302">
        <f t="shared" si="49"/>
        <v>0.53885004220939869</v>
      </c>
      <c r="F99" s="303"/>
      <c r="G99" s="302">
        <v>0.3702998689712127</v>
      </c>
      <c r="H99" s="302">
        <v>0.13621409673132776</v>
      </c>
      <c r="I99" s="302">
        <v>3.9703010716298337E-2</v>
      </c>
      <c r="J99" s="302">
        <f t="shared" ref="J99:J102" si="52">SUM(G99:I99)</f>
        <v>0.54621697641883882</v>
      </c>
      <c r="K99" s="303"/>
      <c r="L99" s="302">
        <v>0.40454361458894667</v>
      </c>
      <c r="M99" s="302">
        <v>0.11012756015709478</v>
      </c>
      <c r="N99" s="302">
        <v>4.0273334956380677E-2</v>
      </c>
      <c r="O99" s="302">
        <f t="shared" si="51"/>
        <v>0.55494450970242204</v>
      </c>
    </row>
    <row r="100" spans="1:15" s="236" customFormat="1" x14ac:dyDescent="0.2">
      <c r="A100" s="237" t="str">
        <f>name!E$10</f>
        <v>Sales and customer service occupations</v>
      </c>
      <c r="B100" s="302">
        <v>0.84762674892258216</v>
      </c>
      <c r="C100" s="302">
        <v>0.25113610794336017</v>
      </c>
      <c r="D100" s="302">
        <v>0.13643343796890306</v>
      </c>
      <c r="E100" s="302">
        <f t="shared" si="49"/>
        <v>1.2351962948348456</v>
      </c>
      <c r="F100" s="303"/>
      <c r="G100" s="302">
        <v>0.82055152279811228</v>
      </c>
      <c r="H100" s="302">
        <v>0.33671605897705192</v>
      </c>
      <c r="I100" s="302">
        <v>7.0812952085360717E-2</v>
      </c>
      <c r="J100" s="302">
        <f t="shared" si="52"/>
        <v>1.2280805338605247</v>
      </c>
      <c r="K100" s="303"/>
      <c r="L100" s="302">
        <v>0.71137203525456572</v>
      </c>
      <c r="M100" s="302">
        <v>0.28158536719129329</v>
      </c>
      <c r="N100" s="302">
        <v>4.9517365890560244E-2</v>
      </c>
      <c r="O100" s="302">
        <f t="shared" si="51"/>
        <v>1.0424747683364193</v>
      </c>
    </row>
    <row r="101" spans="1:15" s="236" customFormat="1" x14ac:dyDescent="0.2">
      <c r="A101" s="237" t="str">
        <f>name!E$11</f>
        <v>Process, plant and machine operatives</v>
      </c>
      <c r="B101" s="302">
        <v>4.5370563259663061</v>
      </c>
      <c r="C101" s="302">
        <v>0.34342400639858645</v>
      </c>
      <c r="D101" s="302">
        <v>0.25866840818473003</v>
      </c>
      <c r="E101" s="302">
        <f t="shared" si="49"/>
        <v>5.1391487405496221</v>
      </c>
      <c r="F101" s="303"/>
      <c r="G101" s="302">
        <v>3.7107687037901607</v>
      </c>
      <c r="H101" s="302">
        <v>0.50347121442261189</v>
      </c>
      <c r="I101" s="302">
        <v>0.2258321288771141</v>
      </c>
      <c r="J101" s="302">
        <f t="shared" si="52"/>
        <v>4.4400720470898865</v>
      </c>
      <c r="K101" s="303"/>
      <c r="L101" s="302">
        <v>3.1000909823046685</v>
      </c>
      <c r="M101" s="302">
        <v>0.56617719362245744</v>
      </c>
      <c r="N101" s="302">
        <v>0.21272682585018182</v>
      </c>
      <c r="O101" s="302">
        <f t="shared" si="51"/>
        <v>3.8789950017773078</v>
      </c>
    </row>
    <row r="102" spans="1:15" s="236" customFormat="1" x14ac:dyDescent="0.2">
      <c r="A102" s="237" t="str">
        <f>name!E$12</f>
        <v>Elementary occupations</v>
      </c>
      <c r="B102" s="302">
        <v>1.7502841236502318</v>
      </c>
      <c r="C102" s="302">
        <v>0.57607624443814953</v>
      </c>
      <c r="D102" s="302">
        <v>0.24290909493577659</v>
      </c>
      <c r="E102" s="302">
        <f t="shared" si="49"/>
        <v>2.5692694630241579</v>
      </c>
      <c r="F102" s="303"/>
      <c r="G102" s="302">
        <v>1.4215079264573209</v>
      </c>
      <c r="H102" s="302">
        <v>0.61484573933754461</v>
      </c>
      <c r="I102" s="302">
        <v>9.4772944385210112E-2</v>
      </c>
      <c r="J102" s="302">
        <f t="shared" si="52"/>
        <v>2.1311266101800754</v>
      </c>
      <c r="K102" s="303"/>
      <c r="L102" s="302">
        <v>0.84016253265661156</v>
      </c>
      <c r="M102" s="302">
        <v>0.40797538206617889</v>
      </c>
      <c r="N102" s="302">
        <v>9.1209785315747402E-2</v>
      </c>
      <c r="O102" s="302">
        <f t="shared" si="51"/>
        <v>1.3393477000385379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30.331638682504455</v>
      </c>
      <c r="C104" s="311">
        <f t="shared" ref="C104:E104" si="53">SUM(C94:C102)</f>
        <v>3.349922061390405</v>
      </c>
      <c r="D104" s="311">
        <f t="shared" si="53"/>
        <v>4.1134392561050328</v>
      </c>
      <c r="E104" s="311">
        <f t="shared" si="53"/>
        <v>37.794999999999888</v>
      </c>
      <c r="F104" s="311"/>
      <c r="G104" s="311">
        <f t="shared" ref="G104:J104" si="54">SUM(G94:G102)</f>
        <v>30.074903799547933</v>
      </c>
      <c r="H104" s="311">
        <f t="shared" si="54"/>
        <v>4.1301314531837585</v>
      </c>
      <c r="I104" s="311">
        <f t="shared" si="54"/>
        <v>3.0099647472682731</v>
      </c>
      <c r="J104" s="311">
        <f t="shared" si="54"/>
        <v>37.214999999999968</v>
      </c>
      <c r="K104" s="311"/>
      <c r="L104" s="311">
        <f t="shared" ref="L104:O104" si="55">SUM(L94:L102)</f>
        <v>24.008655587656087</v>
      </c>
      <c r="M104" s="311">
        <f t="shared" si="55"/>
        <v>3.4008800626807769</v>
      </c>
      <c r="N104" s="311">
        <f t="shared" si="55"/>
        <v>2.4054643496631209</v>
      </c>
      <c r="O104" s="311">
        <f t="shared" si="55"/>
        <v>29.814999999999987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7.4805876546530925E-2</v>
      </c>
      <c r="C111" s="302">
        <v>1.9681382323818927E-3</v>
      </c>
      <c r="D111" s="302">
        <v>2.8147533547700207E-2</v>
      </c>
      <c r="E111" s="302">
        <f>SUM(B111:D111)</f>
        <v>0.10492154832661303</v>
      </c>
      <c r="F111" s="303"/>
      <c r="G111" s="302">
        <v>6.7159254071734023E-2</v>
      </c>
      <c r="H111" s="302">
        <v>2.4836165596595757E-3</v>
      </c>
      <c r="I111" s="302">
        <v>4.3923234584786884E-2</v>
      </c>
      <c r="J111" s="302">
        <f>SUM(G111:I111)</f>
        <v>0.11356610521618049</v>
      </c>
      <c r="K111" s="303"/>
      <c r="L111" s="302">
        <v>6.4655560296422082E-2</v>
      </c>
      <c r="M111" s="302">
        <v>2.3394738678167467E-3</v>
      </c>
      <c r="N111" s="302">
        <v>5.326158172374601E-2</v>
      </c>
      <c r="O111" s="302">
        <f>SUM(L111:N111)</f>
        <v>0.12025661588798484</v>
      </c>
    </row>
    <row r="112" spans="1:15" s="236" customFormat="1" x14ac:dyDescent="0.2">
      <c r="A112" s="237" t="str">
        <f>name!E$5</f>
        <v>Professional occupations</v>
      </c>
      <c r="B112" s="302">
        <v>0.1701379843454241</v>
      </c>
      <c r="C112" s="302">
        <v>2.7625330542263328E-3</v>
      </c>
      <c r="D112" s="302">
        <v>2.959837630636912E-2</v>
      </c>
      <c r="E112" s="302">
        <f t="shared" ref="E112:E119" si="56">SUM(B112:D112)</f>
        <v>0.20249889370601953</v>
      </c>
      <c r="F112" s="303"/>
      <c r="G112" s="302">
        <v>0.17172500192934631</v>
      </c>
      <c r="H112" s="302">
        <v>2.9550232601758875E-3</v>
      </c>
      <c r="I112" s="302">
        <v>5.3054018036878432E-2</v>
      </c>
      <c r="J112" s="302">
        <f t="shared" ref="J112:J114" si="57">SUM(G112:I112)</f>
        <v>0.22773404322640062</v>
      </c>
      <c r="K112" s="303"/>
      <c r="L112" s="302">
        <v>0.17590148500059105</v>
      </c>
      <c r="M112" s="302">
        <v>2.9470357954530487E-3</v>
      </c>
      <c r="N112" s="302">
        <v>3.5802958729233128E-2</v>
      </c>
      <c r="O112" s="302">
        <f t="shared" ref="O112:O119" si="58">SUM(L112:N112)</f>
        <v>0.21465147952527724</v>
      </c>
    </row>
    <row r="113" spans="1:15" s="236" customFormat="1" x14ac:dyDescent="0.2">
      <c r="A113" s="237" t="str">
        <f>name!E$6</f>
        <v>Associate professional occupations</v>
      </c>
      <c r="B113" s="302">
        <v>0.11963670213279394</v>
      </c>
      <c r="C113" s="302">
        <v>3.713374132323523E-3</v>
      </c>
      <c r="D113" s="302">
        <v>2.586354076790591E-2</v>
      </c>
      <c r="E113" s="302">
        <f t="shared" si="56"/>
        <v>0.14921361703302338</v>
      </c>
      <c r="F113" s="303"/>
      <c r="G113" s="302">
        <v>0.116795176957914</v>
      </c>
      <c r="H113" s="302">
        <v>3.6027303312745592E-3</v>
      </c>
      <c r="I113" s="302">
        <v>1.982963251700506E-2</v>
      </c>
      <c r="J113" s="302">
        <f t="shared" si="57"/>
        <v>0.14022753980619362</v>
      </c>
      <c r="K113" s="303"/>
      <c r="L113" s="302">
        <v>9.277881167335425E-2</v>
      </c>
      <c r="M113" s="302">
        <v>3.4025038836831543E-3</v>
      </c>
      <c r="N113" s="302">
        <v>1.8655089899151003E-2</v>
      </c>
      <c r="O113" s="302">
        <f t="shared" si="58"/>
        <v>0.11483640545618841</v>
      </c>
    </row>
    <row r="114" spans="1:15" s="236" customFormat="1" x14ac:dyDescent="0.2">
      <c r="A114" s="237" t="str">
        <f>name!E$7</f>
        <v>Administrative and secretarial occupations</v>
      </c>
      <c r="B114" s="302">
        <v>8.3927495984339143E-2</v>
      </c>
      <c r="C114" s="302">
        <v>1.0783430648706864E-2</v>
      </c>
      <c r="D114" s="302">
        <v>1.0918946867047311E-2</v>
      </c>
      <c r="E114" s="302">
        <f t="shared" si="56"/>
        <v>0.10562987350009331</v>
      </c>
      <c r="F114" s="303"/>
      <c r="G114" s="302">
        <v>7.0575987421532468E-2</v>
      </c>
      <c r="H114" s="302">
        <v>9.0842190916380593E-3</v>
      </c>
      <c r="I114" s="302">
        <v>1.0652959729631775E-2</v>
      </c>
      <c r="J114" s="302">
        <f t="shared" si="57"/>
        <v>9.0313166242802306E-2</v>
      </c>
      <c r="K114" s="303"/>
      <c r="L114" s="302">
        <v>5.0216774410095776E-2</v>
      </c>
      <c r="M114" s="302">
        <v>6.3781469947571598E-3</v>
      </c>
      <c r="N114" s="302">
        <v>1.1092637765884976E-2</v>
      </c>
      <c r="O114" s="302">
        <f t="shared" si="58"/>
        <v>6.7687559170737904E-2</v>
      </c>
    </row>
    <row r="115" spans="1:15" s="236" customFormat="1" x14ac:dyDescent="0.2">
      <c r="A115" s="237" t="str">
        <f>name!E$8</f>
        <v>Skilled trades occupations</v>
      </c>
      <c r="B115" s="302">
        <v>0.18382048288212863</v>
      </c>
      <c r="C115" s="302">
        <v>3.0315873252047998E-3</v>
      </c>
      <c r="D115" s="302">
        <v>3.6939684746712234E-2</v>
      </c>
      <c r="E115" s="302">
        <f t="shared" si="56"/>
        <v>0.22379175495404569</v>
      </c>
      <c r="F115" s="303"/>
      <c r="G115" s="302">
        <v>0.11774016133656684</v>
      </c>
      <c r="H115" s="302">
        <v>1.1014075560674766E-3</v>
      </c>
      <c r="I115" s="302">
        <v>4.2074569988420789E-2</v>
      </c>
      <c r="J115" s="302">
        <f>SUM(G115:I115)</f>
        <v>0.1609161388810551</v>
      </c>
      <c r="K115" s="303"/>
      <c r="L115" s="302">
        <v>8.7816864380674695E-2</v>
      </c>
      <c r="M115" s="302">
        <v>8.1892953995093534E-4</v>
      </c>
      <c r="N115" s="302">
        <v>3.7538255298021669E-2</v>
      </c>
      <c r="O115" s="302">
        <f t="shared" si="58"/>
        <v>0.12617404921864731</v>
      </c>
    </row>
    <row r="116" spans="1:15" s="236" customFormat="1" x14ac:dyDescent="0.2">
      <c r="A116" s="237" t="str">
        <f>name!E$9</f>
        <v>Caring, leisure and other service occupations</v>
      </c>
      <c r="B116" s="302">
        <v>2.3880987530405771E-2</v>
      </c>
      <c r="C116" s="302">
        <v>2.1409751817074449E-3</v>
      </c>
      <c r="D116" s="302">
        <v>2.0138790867156055E-2</v>
      </c>
      <c r="E116" s="302">
        <f t="shared" si="56"/>
        <v>4.616075357926927E-2</v>
      </c>
      <c r="F116" s="303"/>
      <c r="G116" s="302">
        <v>1.8978178608267209E-2</v>
      </c>
      <c r="H116" s="302">
        <v>1.4269006977655231E-3</v>
      </c>
      <c r="I116" s="302">
        <v>2.0909880733619105E-3</v>
      </c>
      <c r="J116" s="302">
        <f t="shared" ref="J116:J119" si="59">SUM(G116:I116)</f>
        <v>2.2496067379394642E-2</v>
      </c>
      <c r="K116" s="303"/>
      <c r="L116" s="302">
        <v>2.0351776386551342E-2</v>
      </c>
      <c r="M116" s="302">
        <v>1.0953151649909316E-3</v>
      </c>
      <c r="N116" s="302">
        <v>3.049038085454482E-3</v>
      </c>
      <c r="O116" s="302">
        <f t="shared" si="58"/>
        <v>2.4496129636996752E-2</v>
      </c>
    </row>
    <row r="117" spans="1:15" s="236" customFormat="1" x14ac:dyDescent="0.2">
      <c r="A117" s="237" t="str">
        <f>name!E$10</f>
        <v>Sales and customer service occupations</v>
      </c>
      <c r="B117" s="302">
        <v>8.5525146809068364E-2</v>
      </c>
      <c r="C117" s="302">
        <v>1.8474270039039085E-2</v>
      </c>
      <c r="D117" s="302">
        <v>1.5257824051722177E-2</v>
      </c>
      <c r="E117" s="302">
        <f t="shared" si="56"/>
        <v>0.11925724089982963</v>
      </c>
      <c r="F117" s="303"/>
      <c r="G117" s="302">
        <v>6.8130194415156692E-2</v>
      </c>
      <c r="H117" s="302">
        <v>1.583608079993137E-2</v>
      </c>
      <c r="I117" s="302">
        <v>1.9068381397818124E-2</v>
      </c>
      <c r="J117" s="302">
        <f t="shared" si="59"/>
        <v>0.10303465661290619</v>
      </c>
      <c r="K117" s="303"/>
      <c r="L117" s="302">
        <v>7.2382372382773522E-2</v>
      </c>
      <c r="M117" s="302">
        <v>1.6513978279340001E-2</v>
      </c>
      <c r="N117" s="302">
        <v>1.7760293004663832E-2</v>
      </c>
      <c r="O117" s="302">
        <f t="shared" si="58"/>
        <v>0.10665664366677735</v>
      </c>
    </row>
    <row r="118" spans="1:15" s="236" customFormat="1" x14ac:dyDescent="0.2">
      <c r="A118" s="237" t="str">
        <f>name!E$11</f>
        <v>Process, plant and machine operatives</v>
      </c>
      <c r="B118" s="302">
        <v>2.292328206487845E-2</v>
      </c>
      <c r="C118" s="302">
        <v>1.4489843211468751E-3</v>
      </c>
      <c r="D118" s="302">
        <v>1.020295514018855E-2</v>
      </c>
      <c r="E118" s="302">
        <f t="shared" si="56"/>
        <v>3.4575221526213874E-2</v>
      </c>
      <c r="F118" s="303"/>
      <c r="G118" s="302">
        <v>1.4758210902331653E-2</v>
      </c>
      <c r="H118" s="302">
        <v>8.512438110376201E-4</v>
      </c>
      <c r="I118" s="302">
        <v>2.497753427363663E-2</v>
      </c>
      <c r="J118" s="302">
        <f t="shared" si="59"/>
        <v>4.0586988987005905E-2</v>
      </c>
      <c r="K118" s="303"/>
      <c r="L118" s="302">
        <v>1.4998501265076229E-2</v>
      </c>
      <c r="M118" s="302">
        <v>1.1896180971609788E-3</v>
      </c>
      <c r="N118" s="302">
        <v>2.1989560067847008E-2</v>
      </c>
      <c r="O118" s="302">
        <f t="shared" si="58"/>
        <v>3.817767943008421E-2</v>
      </c>
    </row>
    <row r="119" spans="1:15" s="236" customFormat="1" x14ac:dyDescent="0.2">
      <c r="A119" s="237" t="str">
        <f>name!E$12</f>
        <v>Elementary occupations</v>
      </c>
      <c r="B119" s="302">
        <v>1.7895288083401822E-2</v>
      </c>
      <c r="C119" s="302">
        <v>3.756684133533794E-3</v>
      </c>
      <c r="D119" s="302">
        <v>2.1299124257955684E-2</v>
      </c>
      <c r="E119" s="302">
        <f t="shared" si="56"/>
        <v>4.2951096474891301E-2</v>
      </c>
      <c r="F119" s="303"/>
      <c r="G119" s="302">
        <v>1.2039352063566896E-2</v>
      </c>
      <c r="H119" s="302">
        <v>2.4186429854817964E-3</v>
      </c>
      <c r="I119" s="302">
        <v>7.667298599011216E-3</v>
      </c>
      <c r="J119" s="302">
        <f t="shared" si="59"/>
        <v>2.2125293648059909E-2</v>
      </c>
      <c r="K119" s="303"/>
      <c r="L119" s="302">
        <v>7.3937876266802413E-3</v>
      </c>
      <c r="M119" s="302">
        <v>1.0921877091343091E-3</v>
      </c>
      <c r="N119" s="302">
        <v>4.577462671491235E-3</v>
      </c>
      <c r="O119" s="302">
        <f t="shared" si="58"/>
        <v>1.3063438007305785E-2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0.78255324637897117</v>
      </c>
      <c r="C121" s="311">
        <f t="shared" ref="C121:E121" si="60">SUM(C111:C119)</f>
        <v>4.8079977068270607E-2</v>
      </c>
      <c r="D121" s="311">
        <f t="shared" si="60"/>
        <v>0.19836677655275725</v>
      </c>
      <c r="E121" s="311">
        <f t="shared" si="60"/>
        <v>1.028999999999999</v>
      </c>
      <c r="F121" s="311"/>
      <c r="G121" s="311">
        <f t="shared" ref="G121:J121" si="61">SUM(G111:G119)</f>
        <v>0.65790151770641603</v>
      </c>
      <c r="H121" s="311">
        <f t="shared" si="61"/>
        <v>3.9759865093031872E-2</v>
      </c>
      <c r="I121" s="311">
        <f t="shared" si="61"/>
        <v>0.22333861720055084</v>
      </c>
      <c r="J121" s="311">
        <f t="shared" si="61"/>
        <v>0.92099999999999882</v>
      </c>
      <c r="K121" s="311"/>
      <c r="L121" s="311">
        <f t="shared" ref="L121:O121" si="62">SUM(L111:L119)</f>
        <v>0.58649593342221906</v>
      </c>
      <c r="M121" s="311">
        <f t="shared" si="62"/>
        <v>3.5777189332287261E-2</v>
      </c>
      <c r="N121" s="311">
        <f t="shared" si="62"/>
        <v>0.20372687724549332</v>
      </c>
      <c r="O121" s="311">
        <f t="shared" si="62"/>
        <v>0.82599999999999973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0.79282092297468365</v>
      </c>
      <c r="C128" s="302">
        <v>3.1397952478644173E-2</v>
      </c>
      <c r="D128" s="302">
        <v>2.0288415262823593E-2</v>
      </c>
      <c r="E128" s="302">
        <f>SUM(B128:D128)</f>
        <v>0.84450729071615138</v>
      </c>
      <c r="F128" s="303"/>
      <c r="G128" s="302">
        <v>0.77225280917358574</v>
      </c>
      <c r="H128" s="302">
        <v>4.7371245795862035E-2</v>
      </c>
      <c r="I128" s="302">
        <v>6.51439313772611E-2</v>
      </c>
      <c r="J128" s="302">
        <f>SUM(G128:I128)</f>
        <v>0.88476798634670883</v>
      </c>
      <c r="K128" s="303"/>
      <c r="L128" s="302">
        <v>0.88117334716217233</v>
      </c>
      <c r="M128" s="302">
        <v>6.5320643977873002E-2</v>
      </c>
      <c r="N128" s="302">
        <v>7.3945529535555735E-2</v>
      </c>
      <c r="O128" s="302">
        <f>SUM(L128:N128)</f>
        <v>1.020439520675601</v>
      </c>
    </row>
    <row r="129" spans="1:15" s="236" customFormat="1" x14ac:dyDescent="0.2">
      <c r="A129" s="237" t="str">
        <f>name!E$5</f>
        <v>Professional occupations</v>
      </c>
      <c r="B129" s="302">
        <v>0.80499820267657374</v>
      </c>
      <c r="C129" s="302">
        <v>7.1409792458778168E-2</v>
      </c>
      <c r="D129" s="302">
        <v>1.9994378007128329E-2</v>
      </c>
      <c r="E129" s="302">
        <f t="shared" ref="E129:E136" si="63">SUM(B129:D129)</f>
        <v>0.89640237314248028</v>
      </c>
      <c r="F129" s="303"/>
      <c r="G129" s="302">
        <v>0.87920168323938441</v>
      </c>
      <c r="H129" s="302">
        <v>8.6566839332759687E-2</v>
      </c>
      <c r="I129" s="302">
        <v>3.2717464305469304E-2</v>
      </c>
      <c r="J129" s="302">
        <f t="shared" ref="J129:J131" si="64">SUM(G129:I129)</f>
        <v>0.99848598687761336</v>
      </c>
      <c r="K129" s="303"/>
      <c r="L129" s="302">
        <v>1.1135906373876918</v>
      </c>
      <c r="M129" s="302">
        <v>0.11549865345730605</v>
      </c>
      <c r="N129" s="302">
        <v>3.1831036639706163E-2</v>
      </c>
      <c r="O129" s="302">
        <f t="shared" ref="O129:O136" si="65">SUM(L129:N129)</f>
        <v>1.2609203274847041</v>
      </c>
    </row>
    <row r="130" spans="1:15" s="236" customFormat="1" x14ac:dyDescent="0.2">
      <c r="A130" s="237" t="str">
        <f>name!E$6</f>
        <v>Associate professional occupations</v>
      </c>
      <c r="B130" s="302">
        <v>0.93141245497670111</v>
      </c>
      <c r="C130" s="302">
        <v>6.7096095863445518E-2</v>
      </c>
      <c r="D130" s="302">
        <v>2.6885655190215522E-2</v>
      </c>
      <c r="E130" s="302">
        <f t="shared" si="63"/>
        <v>1.0253942060303622</v>
      </c>
      <c r="F130" s="303"/>
      <c r="G130" s="302">
        <v>0.93903640592698645</v>
      </c>
      <c r="H130" s="302">
        <v>6.2052705309182117E-2</v>
      </c>
      <c r="I130" s="302">
        <v>1.9732819921456E-2</v>
      </c>
      <c r="J130" s="302">
        <f t="shared" si="64"/>
        <v>1.0208219311576245</v>
      </c>
      <c r="K130" s="303"/>
      <c r="L130" s="302">
        <v>1.2464252470341597</v>
      </c>
      <c r="M130" s="302">
        <v>6.9742978688362781E-2</v>
      </c>
      <c r="N130" s="302">
        <v>2.1321097133376283E-2</v>
      </c>
      <c r="O130" s="302">
        <f t="shared" si="65"/>
        <v>1.3374893228558988</v>
      </c>
    </row>
    <row r="131" spans="1:15" s="236" customFormat="1" x14ac:dyDescent="0.2">
      <c r="A131" s="237" t="str">
        <f>name!E$7</f>
        <v>Administrative and secretarial occupations</v>
      </c>
      <c r="B131" s="302">
        <v>0.4757709913285188</v>
      </c>
      <c r="C131" s="302">
        <v>0.13913718193028141</v>
      </c>
      <c r="D131" s="302">
        <v>1.0297053172082975E-2</v>
      </c>
      <c r="E131" s="302">
        <f t="shared" si="63"/>
        <v>0.62520522643088317</v>
      </c>
      <c r="F131" s="303"/>
      <c r="G131" s="302">
        <v>0.37820991735942344</v>
      </c>
      <c r="H131" s="302">
        <v>0.12056088550446725</v>
      </c>
      <c r="I131" s="302">
        <v>4.7311807098980368E-3</v>
      </c>
      <c r="J131" s="302">
        <f t="shared" si="64"/>
        <v>0.50350198357378873</v>
      </c>
      <c r="K131" s="303"/>
      <c r="L131" s="302">
        <v>0.30089372479469012</v>
      </c>
      <c r="M131" s="302">
        <v>0.10644754581662173</v>
      </c>
      <c r="N131" s="302">
        <v>8.6239112216588542E-3</v>
      </c>
      <c r="O131" s="302">
        <f t="shared" si="65"/>
        <v>0.41596518183297071</v>
      </c>
    </row>
    <row r="132" spans="1:15" s="236" customFormat="1" x14ac:dyDescent="0.2">
      <c r="A132" s="237" t="str">
        <f>name!E$8</f>
        <v>Skilled trades occupations</v>
      </c>
      <c r="B132" s="302">
        <v>0.56464054641375649</v>
      </c>
      <c r="C132" s="302">
        <v>6.0082895401647435E-2</v>
      </c>
      <c r="D132" s="302">
        <v>3.8854778306331043E-2</v>
      </c>
      <c r="E132" s="302">
        <f t="shared" si="63"/>
        <v>0.66357822012173495</v>
      </c>
      <c r="F132" s="303"/>
      <c r="G132" s="302">
        <v>0.44678182733191957</v>
      </c>
      <c r="H132" s="302">
        <v>4.5698714346100303E-2</v>
      </c>
      <c r="I132" s="302">
        <v>8.2033995162369103E-2</v>
      </c>
      <c r="J132" s="302">
        <f>SUM(G132:I132)</f>
        <v>0.574514536840389</v>
      </c>
      <c r="K132" s="303"/>
      <c r="L132" s="302">
        <v>0.4663574527564972</v>
      </c>
      <c r="M132" s="302">
        <v>7.270716089475765E-2</v>
      </c>
      <c r="N132" s="302">
        <v>7.2386976973036185E-2</v>
      </c>
      <c r="O132" s="302">
        <f t="shared" si="65"/>
        <v>0.61145159062429111</v>
      </c>
    </row>
    <row r="133" spans="1:15" s="236" customFormat="1" x14ac:dyDescent="0.2">
      <c r="A133" s="237" t="str">
        <f>name!E$9</f>
        <v>Caring, leisure and other service occupations</v>
      </c>
      <c r="B133" s="302">
        <v>0.16598330681010434</v>
      </c>
      <c r="C133" s="302">
        <v>2.888518868514884E-2</v>
      </c>
      <c r="D133" s="302">
        <v>2.021050321168516E-2</v>
      </c>
      <c r="E133" s="302">
        <f t="shared" si="63"/>
        <v>0.21507899870693833</v>
      </c>
      <c r="F133" s="303"/>
      <c r="G133" s="302">
        <v>0.13900324365696484</v>
      </c>
      <c r="H133" s="302">
        <v>2.8365479359730796E-2</v>
      </c>
      <c r="I133" s="302">
        <v>3.9563472852884507E-3</v>
      </c>
      <c r="J133" s="302">
        <f t="shared" ref="J133:J136" si="66">SUM(G133:I133)</f>
        <v>0.1713250703019841</v>
      </c>
      <c r="K133" s="303"/>
      <c r="L133" s="302">
        <v>0.19377030988836641</v>
      </c>
      <c r="M133" s="302">
        <v>3.4159658625170133E-2</v>
      </c>
      <c r="N133" s="302">
        <v>5.2823481452926703E-3</v>
      </c>
      <c r="O133" s="302">
        <f t="shared" si="65"/>
        <v>0.23321231665882919</v>
      </c>
    </row>
    <row r="134" spans="1:15" s="236" customFormat="1" x14ac:dyDescent="0.2">
      <c r="A134" s="237" t="str">
        <f>name!E$10</f>
        <v>Sales and customer service occupations</v>
      </c>
      <c r="B134" s="302">
        <v>0.16933597250946703</v>
      </c>
      <c r="C134" s="302">
        <v>7.535224028443889E-2</v>
      </c>
      <c r="D134" s="302">
        <v>8.8016417686428445E-3</v>
      </c>
      <c r="E134" s="302">
        <f t="shared" si="63"/>
        <v>0.25348985456254874</v>
      </c>
      <c r="F134" s="303"/>
      <c r="G134" s="302">
        <v>0.14771618958744648</v>
      </c>
      <c r="H134" s="302">
        <v>8.1005421045482626E-2</v>
      </c>
      <c r="I134" s="302">
        <v>1.2030334225844729E-2</v>
      </c>
      <c r="J134" s="302">
        <f t="shared" si="66"/>
        <v>0.24075194485877385</v>
      </c>
      <c r="K134" s="303"/>
      <c r="L134" s="302">
        <v>0.18041680544534988</v>
      </c>
      <c r="M134" s="302">
        <v>9.7991723691173649E-2</v>
      </c>
      <c r="N134" s="302">
        <v>1.0801741473637718E-2</v>
      </c>
      <c r="O134" s="302">
        <f t="shared" si="65"/>
        <v>0.28921027061016125</v>
      </c>
    </row>
    <row r="135" spans="1:15" s="236" customFormat="1" x14ac:dyDescent="0.2">
      <c r="A135" s="237" t="str">
        <f>name!E$11</f>
        <v>Process, plant and machine operatives</v>
      </c>
      <c r="B135" s="302">
        <v>1.4929074972433261</v>
      </c>
      <c r="C135" s="302">
        <v>6.6286586303841682E-2</v>
      </c>
      <c r="D135" s="302">
        <v>7.1573541133586396E-3</v>
      </c>
      <c r="E135" s="302">
        <f t="shared" si="63"/>
        <v>1.5663514376605265</v>
      </c>
      <c r="F135" s="303"/>
      <c r="G135" s="302">
        <v>1.0609082718475635</v>
      </c>
      <c r="H135" s="302">
        <v>6.1630868522011911E-2</v>
      </c>
      <c r="I135" s="302">
        <v>2.2644807934843081E-2</v>
      </c>
      <c r="J135" s="302">
        <f t="shared" si="66"/>
        <v>1.1451839483044186</v>
      </c>
      <c r="K135" s="303"/>
      <c r="L135" s="302">
        <v>1.3056797398391291</v>
      </c>
      <c r="M135" s="302">
        <v>7.7499285353101868E-2</v>
      </c>
      <c r="N135" s="302">
        <v>2.0376686071690586E-2</v>
      </c>
      <c r="O135" s="302">
        <f t="shared" si="65"/>
        <v>1.4035557112639214</v>
      </c>
    </row>
    <row r="136" spans="1:15" s="236" customFormat="1" x14ac:dyDescent="0.2">
      <c r="A136" s="237" t="str">
        <f>name!E$12</f>
        <v>Elementary occupations</v>
      </c>
      <c r="B136" s="302">
        <v>1.3091163381924507</v>
      </c>
      <c r="C136" s="302">
        <v>7.7215348909422207E-2</v>
      </c>
      <c r="D136" s="302">
        <v>2.8660705526505886E-2</v>
      </c>
      <c r="E136" s="302">
        <f t="shared" si="63"/>
        <v>1.4149923926283787</v>
      </c>
      <c r="F136" s="303"/>
      <c r="G136" s="302">
        <v>0.92138554203316392</v>
      </c>
      <c r="H136" s="302">
        <v>5.1320416910218949E-2</v>
      </c>
      <c r="I136" s="302">
        <v>1.394065279532241E-2</v>
      </c>
      <c r="J136" s="302">
        <f t="shared" si="66"/>
        <v>0.98664661173870527</v>
      </c>
      <c r="K136" s="303"/>
      <c r="L136" s="302">
        <v>0.87066136393706073</v>
      </c>
      <c r="M136" s="302">
        <v>4.5654723463029324E-2</v>
      </c>
      <c r="N136" s="302">
        <v>1.7439670593540908E-2</v>
      </c>
      <c r="O136" s="302">
        <f t="shared" si="65"/>
        <v>0.93375575799363097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6.7069862331255816</v>
      </c>
      <c r="C138" s="311">
        <f t="shared" ref="C138:E138" si="67">SUM(C128:C136)</f>
        <v>0.61686328231564824</v>
      </c>
      <c r="D138" s="311">
        <f t="shared" si="67"/>
        <v>0.18115048455877397</v>
      </c>
      <c r="E138" s="311">
        <f t="shared" si="67"/>
        <v>7.5050000000000043</v>
      </c>
      <c r="F138" s="311"/>
      <c r="G138" s="311">
        <f t="shared" ref="G138:J138" si="68">SUM(G128:G136)</f>
        <v>5.6844958901564393</v>
      </c>
      <c r="H138" s="311">
        <f t="shared" si="68"/>
        <v>0.58457257612581559</v>
      </c>
      <c r="I138" s="311">
        <f t="shared" si="68"/>
        <v>0.25693153371775224</v>
      </c>
      <c r="J138" s="311">
        <f t="shared" si="68"/>
        <v>6.526000000000006</v>
      </c>
      <c r="K138" s="311"/>
      <c r="L138" s="311">
        <f t="shared" ref="L138:O138" si="69">SUM(L128:L136)</f>
        <v>6.5589686282451174</v>
      </c>
      <c r="M138" s="311">
        <f t="shared" si="69"/>
        <v>0.68502237396739629</v>
      </c>
      <c r="N138" s="311">
        <f t="shared" si="69"/>
        <v>0.26200899778749509</v>
      </c>
      <c r="O138" s="311">
        <f t="shared" si="69"/>
        <v>7.5060000000000091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6.7585467556315795</v>
      </c>
      <c r="C145" s="302">
        <v>0.50537793453600111</v>
      </c>
      <c r="D145" s="302">
        <v>1.6994798477311115</v>
      </c>
      <c r="E145" s="302">
        <f>SUM(B145:D145)</f>
        <v>8.9634045378986915</v>
      </c>
      <c r="F145" s="303"/>
      <c r="G145" s="302">
        <v>8.8313664938790755</v>
      </c>
      <c r="H145" s="302">
        <v>1.1794311117800886</v>
      </c>
      <c r="I145" s="302">
        <v>3.6793562359535761</v>
      </c>
      <c r="J145" s="302">
        <f>SUM(G145:I145)</f>
        <v>13.690153841612741</v>
      </c>
      <c r="K145" s="303"/>
      <c r="L145" s="302">
        <v>11.597997460477378</v>
      </c>
      <c r="M145" s="302">
        <v>1.6368085754140542</v>
      </c>
      <c r="N145" s="302">
        <v>4.6506389396141037</v>
      </c>
      <c r="O145" s="302">
        <f>SUM(L145:N145)</f>
        <v>17.885444975505536</v>
      </c>
    </row>
    <row r="146" spans="1:15" s="236" customFormat="1" x14ac:dyDescent="0.2">
      <c r="A146" s="237" t="str">
        <f>name!E$5</f>
        <v>Professional occupations</v>
      </c>
      <c r="B146" s="302">
        <v>7.4012851190628171</v>
      </c>
      <c r="C146" s="302">
        <v>0.30326792776929784</v>
      </c>
      <c r="D146" s="302">
        <v>0.96889559518299917</v>
      </c>
      <c r="E146" s="302">
        <f t="shared" ref="E146:E153" si="70">SUM(B146:D146)</f>
        <v>8.6734486420151136</v>
      </c>
      <c r="F146" s="303"/>
      <c r="G146" s="302">
        <v>10.868546800843607</v>
      </c>
      <c r="H146" s="302">
        <v>0.64869826258983632</v>
      </c>
      <c r="I146" s="302">
        <v>1.7034500006519544</v>
      </c>
      <c r="J146" s="302">
        <f t="shared" ref="J146:J148" si="71">SUM(G146:I146)</f>
        <v>13.220695064085398</v>
      </c>
      <c r="K146" s="303"/>
      <c r="L146" s="302">
        <v>16.802452421077646</v>
      </c>
      <c r="M146" s="302">
        <v>0.91630283676548696</v>
      </c>
      <c r="N146" s="302">
        <v>1.6540225568432516</v>
      </c>
      <c r="O146" s="302">
        <f t="shared" ref="O146:O153" si="72">SUM(L146:N146)</f>
        <v>19.372777814686383</v>
      </c>
    </row>
    <row r="147" spans="1:15" s="236" customFormat="1" x14ac:dyDescent="0.2">
      <c r="A147" s="237" t="str">
        <f>name!E$6</f>
        <v>Associate professional occupations</v>
      </c>
      <c r="B147" s="302">
        <v>4.629828103993006</v>
      </c>
      <c r="C147" s="302">
        <v>0.40855940636436161</v>
      </c>
      <c r="D147" s="302">
        <v>0.3772211292081874</v>
      </c>
      <c r="E147" s="302">
        <f t="shared" si="70"/>
        <v>5.4156086395655549</v>
      </c>
      <c r="F147" s="303"/>
      <c r="G147" s="302">
        <v>6.4368367708216558</v>
      </c>
      <c r="H147" s="302">
        <v>0.76869295667316917</v>
      </c>
      <c r="I147" s="302">
        <v>0.66163224343076288</v>
      </c>
      <c r="J147" s="302">
        <f t="shared" si="71"/>
        <v>7.8671619709255873</v>
      </c>
      <c r="K147" s="303"/>
      <c r="L147" s="302">
        <v>8.0234036719850188</v>
      </c>
      <c r="M147" s="302">
        <v>0.907322567466468</v>
      </c>
      <c r="N147" s="302">
        <v>0.78758965130108183</v>
      </c>
      <c r="O147" s="302">
        <f t="shared" si="72"/>
        <v>9.7183158907525673</v>
      </c>
    </row>
    <row r="148" spans="1:15" s="236" customFormat="1" x14ac:dyDescent="0.2">
      <c r="A148" s="237" t="str">
        <f>name!E$7</f>
        <v>Administrative and secretarial occupations</v>
      </c>
      <c r="B148" s="302">
        <v>3.8581193926512523</v>
      </c>
      <c r="C148" s="302">
        <v>2.847338340984952</v>
      </c>
      <c r="D148" s="302">
        <v>0.17076996232825306</v>
      </c>
      <c r="E148" s="302">
        <f t="shared" si="70"/>
        <v>6.8762276959644577</v>
      </c>
      <c r="F148" s="303"/>
      <c r="G148" s="302">
        <v>4.6841371876753906</v>
      </c>
      <c r="H148" s="302">
        <v>3.5690179408831995</v>
      </c>
      <c r="I148" s="302">
        <v>0.63866061811276675</v>
      </c>
      <c r="J148" s="302">
        <f t="shared" si="71"/>
        <v>8.8918157466713552</v>
      </c>
      <c r="K148" s="303"/>
      <c r="L148" s="302">
        <v>4.7714684162683305</v>
      </c>
      <c r="M148" s="302">
        <v>4.6072857621074403</v>
      </c>
      <c r="N148" s="302">
        <v>0.56087526615871564</v>
      </c>
      <c r="O148" s="302">
        <f t="shared" si="72"/>
        <v>9.9396294445344875</v>
      </c>
    </row>
    <row r="149" spans="1:15" s="236" customFormat="1" x14ac:dyDescent="0.2">
      <c r="A149" s="237" t="str">
        <f>name!E$8</f>
        <v>Skilled trades occupations</v>
      </c>
      <c r="B149" s="302">
        <v>10.097833811403612</v>
      </c>
      <c r="C149" s="302">
        <v>0.52867091628648044</v>
      </c>
      <c r="D149" s="302">
        <v>20.049244864063724</v>
      </c>
      <c r="E149" s="302">
        <f t="shared" si="70"/>
        <v>30.675749591753817</v>
      </c>
      <c r="F149" s="303"/>
      <c r="G149" s="302">
        <v>9.1364546266007007</v>
      </c>
      <c r="H149" s="302">
        <v>0.63498809786487809</v>
      </c>
      <c r="I149" s="302">
        <v>22.72658294232075</v>
      </c>
      <c r="J149" s="302">
        <f>SUM(G149:I149)</f>
        <v>32.498025666786333</v>
      </c>
      <c r="K149" s="303"/>
      <c r="L149" s="302">
        <v>7.6170517678646208</v>
      </c>
      <c r="M149" s="302">
        <v>1.2354376434857974</v>
      </c>
      <c r="N149" s="302">
        <v>28.658641087963989</v>
      </c>
      <c r="O149" s="302">
        <f t="shared" si="72"/>
        <v>37.511130499314405</v>
      </c>
    </row>
    <row r="150" spans="1:15" s="236" customFormat="1" x14ac:dyDescent="0.2">
      <c r="A150" s="237" t="str">
        <f>name!E$9</f>
        <v>Caring, leisure and other service occupations</v>
      </c>
      <c r="B150" s="302">
        <v>0.19223759819366656</v>
      </c>
      <c r="C150" s="302">
        <v>3.6219407838190686E-2</v>
      </c>
      <c r="D150" s="302">
        <v>1.0317164556466725E-2</v>
      </c>
      <c r="E150" s="302">
        <f t="shared" si="70"/>
        <v>0.23877417058832398</v>
      </c>
      <c r="F150" s="303"/>
      <c r="G150" s="302">
        <v>0.24001152962459585</v>
      </c>
      <c r="H150" s="302">
        <v>6.4575823795784623E-2</v>
      </c>
      <c r="I150" s="302">
        <v>2.8435127694244045E-2</v>
      </c>
      <c r="J150" s="302">
        <f t="shared" ref="J150:J153" si="73">SUM(G150:I150)</f>
        <v>0.33302248111462451</v>
      </c>
      <c r="K150" s="303"/>
      <c r="L150" s="302">
        <v>0.30809033075758513</v>
      </c>
      <c r="M150" s="302">
        <v>6.6028680387192756E-2</v>
      </c>
      <c r="N150" s="302">
        <v>6.0035464680583739E-2</v>
      </c>
      <c r="O150" s="302">
        <f t="shared" si="72"/>
        <v>0.4341544758253616</v>
      </c>
    </row>
    <row r="151" spans="1:15" s="236" customFormat="1" x14ac:dyDescent="0.2">
      <c r="A151" s="237" t="str">
        <f>name!E$10</f>
        <v>Sales and customer service occupations</v>
      </c>
      <c r="B151" s="302">
        <v>1.0499372127932345</v>
      </c>
      <c r="C151" s="302">
        <v>0.35963612356871716</v>
      </c>
      <c r="D151" s="302">
        <v>0.18163533664655568</v>
      </c>
      <c r="E151" s="302">
        <f t="shared" si="70"/>
        <v>1.5912086730085073</v>
      </c>
      <c r="F151" s="303"/>
      <c r="G151" s="302">
        <v>1.2194491715410227</v>
      </c>
      <c r="H151" s="302">
        <v>0.57542203869594</v>
      </c>
      <c r="I151" s="302">
        <v>0.2705989538628305</v>
      </c>
      <c r="J151" s="302">
        <f t="shared" si="73"/>
        <v>2.0654701640997932</v>
      </c>
      <c r="K151" s="303"/>
      <c r="L151" s="302">
        <v>1.7456463187717228</v>
      </c>
      <c r="M151" s="302">
        <v>0.82646938499207179</v>
      </c>
      <c r="N151" s="302">
        <v>0.3605052218694324</v>
      </c>
      <c r="O151" s="302">
        <f t="shared" si="72"/>
        <v>2.932620925633227</v>
      </c>
    </row>
    <row r="152" spans="1:15" s="236" customFormat="1" x14ac:dyDescent="0.2">
      <c r="A152" s="237" t="str">
        <f>name!E$11</f>
        <v>Process, plant and machine operatives</v>
      </c>
      <c r="B152" s="302">
        <v>5.8534907181124263</v>
      </c>
      <c r="C152" s="302">
        <v>0.14744107826577016</v>
      </c>
      <c r="D152" s="302">
        <v>1.702189969432492</v>
      </c>
      <c r="E152" s="302">
        <f t="shared" si="70"/>
        <v>7.703121765810689</v>
      </c>
      <c r="F152" s="303"/>
      <c r="G152" s="302">
        <v>5.2543604773659069</v>
      </c>
      <c r="H152" s="302">
        <v>0.30578687332187188</v>
      </c>
      <c r="I152" s="302">
        <v>2.6069851045182753</v>
      </c>
      <c r="J152" s="302">
        <f t="shared" si="73"/>
        <v>8.1671324552060547</v>
      </c>
      <c r="K152" s="303"/>
      <c r="L152" s="302">
        <v>7.106852983944413</v>
      </c>
      <c r="M152" s="302">
        <v>0.46000749595904394</v>
      </c>
      <c r="N152" s="302">
        <v>4.5803110484376113</v>
      </c>
      <c r="O152" s="302">
        <f t="shared" si="72"/>
        <v>12.147171528341069</v>
      </c>
    </row>
    <row r="153" spans="1:15" s="236" customFormat="1" x14ac:dyDescent="0.2">
      <c r="A153" s="237" t="str">
        <f>name!E$12</f>
        <v>Elementary occupations</v>
      </c>
      <c r="B153" s="302">
        <v>3.1625962572954376</v>
      </c>
      <c r="C153" s="302">
        <v>0.55181563187511251</v>
      </c>
      <c r="D153" s="302">
        <v>1.9800443942242296</v>
      </c>
      <c r="E153" s="302">
        <f t="shared" si="70"/>
        <v>5.6944562833947803</v>
      </c>
      <c r="F153" s="303"/>
      <c r="G153" s="302">
        <v>2.7761963092536335</v>
      </c>
      <c r="H153" s="302">
        <v>0.78760238447094388</v>
      </c>
      <c r="I153" s="302">
        <v>2.580723915773576</v>
      </c>
      <c r="J153" s="302">
        <f t="shared" si="73"/>
        <v>6.1445226094981535</v>
      </c>
      <c r="K153" s="303"/>
      <c r="L153" s="302">
        <v>2.6445219976328596</v>
      </c>
      <c r="M153" s="302">
        <v>0.6528836303185902</v>
      </c>
      <c r="N153" s="302">
        <v>4.4693488174554057</v>
      </c>
      <c r="O153" s="302">
        <f t="shared" si="72"/>
        <v>7.7667544454068551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43.00387496913703</v>
      </c>
      <c r="C155" s="311">
        <f t="shared" ref="C155:E155" si="74">SUM(C145:C153)</f>
        <v>5.688326767488884</v>
      </c>
      <c r="D155" s="311">
        <f t="shared" si="74"/>
        <v>27.139798263374015</v>
      </c>
      <c r="E155" s="311">
        <f t="shared" si="74"/>
        <v>75.831999999999937</v>
      </c>
      <c r="F155" s="311"/>
      <c r="G155" s="311">
        <f t="shared" ref="G155:J155" si="75">SUM(G145:G153)</f>
        <v>49.447359367605593</v>
      </c>
      <c r="H155" s="311">
        <f t="shared" si="75"/>
        <v>8.534215490075713</v>
      </c>
      <c r="I155" s="311">
        <f t="shared" si="75"/>
        <v>34.896425142318733</v>
      </c>
      <c r="J155" s="311">
        <f t="shared" si="75"/>
        <v>92.878000000000043</v>
      </c>
      <c r="K155" s="311"/>
      <c r="L155" s="311">
        <f t="shared" ref="L155:O155" si="76">SUM(L145:L153)</f>
        <v>60.617485368779583</v>
      </c>
      <c r="M155" s="311">
        <f t="shared" si="76"/>
        <v>11.308546576896145</v>
      </c>
      <c r="N155" s="311">
        <f t="shared" si="76"/>
        <v>45.781968054324174</v>
      </c>
      <c r="O155" s="311">
        <f t="shared" si="76"/>
        <v>117.70799999999991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13.662032256573458</v>
      </c>
      <c r="C162" s="302">
        <v>1.0424762028402517</v>
      </c>
      <c r="D162" s="302">
        <v>3.3694984957871528</v>
      </c>
      <c r="E162" s="302">
        <f>SUM(B162:D162)</f>
        <v>18.074006955200861</v>
      </c>
      <c r="F162" s="303"/>
      <c r="G162" s="302">
        <v>14.838435785030855</v>
      </c>
      <c r="H162" s="302">
        <v>1.7539010242834754</v>
      </c>
      <c r="I162" s="302">
        <v>2.8099149968054773</v>
      </c>
      <c r="J162" s="302">
        <f>SUM(G162:I162)</f>
        <v>19.402251806119807</v>
      </c>
      <c r="K162" s="303"/>
      <c r="L162" s="302">
        <v>17.750391891373066</v>
      </c>
      <c r="M162" s="302">
        <v>2.0276614017951506</v>
      </c>
      <c r="N162" s="302">
        <v>3.215105013726542</v>
      </c>
      <c r="O162" s="302">
        <f>SUM(L162:N162)</f>
        <v>22.99315830689476</v>
      </c>
    </row>
    <row r="163" spans="1:15" s="236" customFormat="1" x14ac:dyDescent="0.2">
      <c r="A163" s="237" t="str">
        <f>name!E$5</f>
        <v>Professional occupations</v>
      </c>
      <c r="B163" s="302">
        <v>8.7750372862252934</v>
      </c>
      <c r="C163" s="302">
        <v>1.328909629839915</v>
      </c>
      <c r="D163" s="302">
        <v>0.93116727931780729</v>
      </c>
      <c r="E163" s="302">
        <f t="shared" ref="E163:E170" si="77">SUM(B163:D163)</f>
        <v>11.035114195383015</v>
      </c>
      <c r="F163" s="303"/>
      <c r="G163" s="302">
        <v>10.920315601468181</v>
      </c>
      <c r="H163" s="302">
        <v>1.899537433338528</v>
      </c>
      <c r="I163" s="302">
        <v>0.74133796104456973</v>
      </c>
      <c r="J163" s="302">
        <f t="shared" ref="J163:J165" si="78">SUM(G163:I163)</f>
        <v>13.561190995851279</v>
      </c>
      <c r="K163" s="303"/>
      <c r="L163" s="302">
        <v>14.64447632852109</v>
      </c>
      <c r="M163" s="302">
        <v>2.3229584515293666</v>
      </c>
      <c r="N163" s="302">
        <v>0.61172403788697205</v>
      </c>
      <c r="O163" s="302">
        <f t="shared" ref="O163:O170" si="79">SUM(L163:N163)</f>
        <v>17.579158817937429</v>
      </c>
    </row>
    <row r="164" spans="1:15" s="236" customFormat="1" x14ac:dyDescent="0.2">
      <c r="A164" s="237" t="str">
        <f>name!E$6</f>
        <v>Associate professional occupations</v>
      </c>
      <c r="B164" s="302">
        <v>8.6655683716544747</v>
      </c>
      <c r="C164" s="302">
        <v>2.0360270685212849</v>
      </c>
      <c r="D164" s="302">
        <v>0.82525338349156396</v>
      </c>
      <c r="E164" s="302">
        <f t="shared" si="77"/>
        <v>11.526848823667324</v>
      </c>
      <c r="F164" s="303"/>
      <c r="G164" s="302">
        <v>9.7672421266789939</v>
      </c>
      <c r="H164" s="302">
        <v>2.4544209442715927</v>
      </c>
      <c r="I164" s="302">
        <v>0.62540408978959727</v>
      </c>
      <c r="J164" s="302">
        <f t="shared" si="78"/>
        <v>12.847067160740185</v>
      </c>
      <c r="K164" s="303"/>
      <c r="L164" s="302">
        <v>10.974747471739571</v>
      </c>
      <c r="M164" s="302">
        <v>2.4016419084892924</v>
      </c>
      <c r="N164" s="302">
        <v>0.58337814552537415</v>
      </c>
      <c r="O164" s="302">
        <f t="shared" si="79"/>
        <v>13.959767525754238</v>
      </c>
    </row>
    <row r="165" spans="1:15" s="236" customFormat="1" x14ac:dyDescent="0.2">
      <c r="A165" s="237" t="str">
        <f>name!E$7</f>
        <v>Administrative and secretarial occupations</v>
      </c>
      <c r="B165" s="302">
        <v>8.399386837019474</v>
      </c>
      <c r="C165" s="302">
        <v>3.7134739140189441</v>
      </c>
      <c r="D165" s="302">
        <v>0.39956071287694078</v>
      </c>
      <c r="E165" s="302">
        <f t="shared" si="77"/>
        <v>12.512421463915359</v>
      </c>
      <c r="F165" s="303"/>
      <c r="G165" s="302">
        <v>8.5560966836196286</v>
      </c>
      <c r="H165" s="302">
        <v>4.2415619283317421</v>
      </c>
      <c r="I165" s="302">
        <v>0.36024940749671691</v>
      </c>
      <c r="J165" s="302">
        <f t="shared" si="78"/>
        <v>13.157908019448087</v>
      </c>
      <c r="K165" s="303"/>
      <c r="L165" s="302">
        <v>8.5525596739531906</v>
      </c>
      <c r="M165" s="302">
        <v>3.8733367844206557</v>
      </c>
      <c r="N165" s="302">
        <v>0.36343324322087234</v>
      </c>
      <c r="O165" s="302">
        <f t="shared" si="79"/>
        <v>12.789329701594717</v>
      </c>
    </row>
    <row r="166" spans="1:15" s="236" customFormat="1" x14ac:dyDescent="0.2">
      <c r="A166" s="237" t="str">
        <f>name!E$8</f>
        <v>Skilled trades occupations</v>
      </c>
      <c r="B166" s="302">
        <v>9.9021592829942318</v>
      </c>
      <c r="C166" s="302">
        <v>1.4684746503367927</v>
      </c>
      <c r="D166" s="302">
        <v>2.367209403531668</v>
      </c>
      <c r="E166" s="302">
        <f t="shared" si="77"/>
        <v>13.737843336862692</v>
      </c>
      <c r="F166" s="303"/>
      <c r="G166" s="302">
        <v>7.6397757635278118</v>
      </c>
      <c r="H166" s="302">
        <v>1.2465274639780184</v>
      </c>
      <c r="I166" s="302">
        <v>1.6349660040346405</v>
      </c>
      <c r="J166" s="302">
        <f>SUM(G166:I166)</f>
        <v>10.521269231540472</v>
      </c>
      <c r="K166" s="303"/>
      <c r="L166" s="302">
        <v>7.8342877474925334</v>
      </c>
      <c r="M166" s="302">
        <v>1.374117220032878</v>
      </c>
      <c r="N166" s="302">
        <v>1.8911930458916391</v>
      </c>
      <c r="O166" s="302">
        <f t="shared" si="79"/>
        <v>11.099598013417049</v>
      </c>
    </row>
    <row r="167" spans="1:15" s="236" customFormat="1" x14ac:dyDescent="0.2">
      <c r="A167" s="237" t="str">
        <f>name!E$9</f>
        <v>Caring, leisure and other service occupations</v>
      </c>
      <c r="B167" s="302">
        <v>0.9187231627573047</v>
      </c>
      <c r="C167" s="302">
        <v>0.32928092767604727</v>
      </c>
      <c r="D167" s="302">
        <v>0.11243144580176895</v>
      </c>
      <c r="E167" s="302">
        <f t="shared" si="77"/>
        <v>1.360435536235121</v>
      </c>
      <c r="F167" s="303"/>
      <c r="G167" s="302">
        <v>0.88017195920815705</v>
      </c>
      <c r="H167" s="302">
        <v>0.29342517539921331</v>
      </c>
      <c r="I167" s="302">
        <v>0.12960490035029684</v>
      </c>
      <c r="J167" s="302">
        <f t="shared" ref="J167:J170" si="80">SUM(G167:I167)</f>
        <v>1.3032020349576672</v>
      </c>
      <c r="K167" s="303"/>
      <c r="L167" s="302">
        <v>1.3538998456711873</v>
      </c>
      <c r="M167" s="302">
        <v>0.24657367557606133</v>
      </c>
      <c r="N167" s="302">
        <v>0.17550118541973225</v>
      </c>
      <c r="O167" s="302">
        <f t="shared" si="79"/>
        <v>1.7759747066669807</v>
      </c>
    </row>
    <row r="168" spans="1:15" s="236" customFormat="1" x14ac:dyDescent="0.2">
      <c r="A168" s="237" t="str">
        <f>name!E$10</f>
        <v>Sales and customer service occupations</v>
      </c>
      <c r="B168" s="302">
        <v>12.077250586483053</v>
      </c>
      <c r="C168" s="302">
        <v>32.887890098776019</v>
      </c>
      <c r="D168" s="302">
        <v>2.3133605352629272</v>
      </c>
      <c r="E168" s="302">
        <f t="shared" si="77"/>
        <v>47.278501220522003</v>
      </c>
      <c r="F168" s="303"/>
      <c r="G168" s="302">
        <v>10.235558772622442</v>
      </c>
      <c r="H168" s="302">
        <v>30.105323659471484</v>
      </c>
      <c r="I168" s="302">
        <v>1.2949090398640009</v>
      </c>
      <c r="J168" s="302">
        <f t="shared" si="80"/>
        <v>41.63579147195793</v>
      </c>
      <c r="K168" s="303"/>
      <c r="L168" s="302">
        <v>8.5398871730667256</v>
      </c>
      <c r="M168" s="302">
        <v>27.734348696452177</v>
      </c>
      <c r="N168" s="302">
        <v>1.0348536833333015</v>
      </c>
      <c r="O168" s="302">
        <f t="shared" si="79"/>
        <v>37.309089552852207</v>
      </c>
    </row>
    <row r="169" spans="1:15" s="236" customFormat="1" x14ac:dyDescent="0.2">
      <c r="A169" s="237" t="str">
        <f>name!E$11</f>
        <v>Process, plant and machine operatives</v>
      </c>
      <c r="B169" s="302">
        <v>7.9898603279703933</v>
      </c>
      <c r="C169" s="302">
        <v>1.4615233409065396</v>
      </c>
      <c r="D169" s="302">
        <v>0.57376178792926558</v>
      </c>
      <c r="E169" s="302">
        <f t="shared" si="77"/>
        <v>10.025145456806198</v>
      </c>
      <c r="F169" s="303"/>
      <c r="G169" s="302">
        <v>6.2411672716217161</v>
      </c>
      <c r="H169" s="302">
        <v>1.4796806232013469</v>
      </c>
      <c r="I169" s="302">
        <v>0.54485283790940298</v>
      </c>
      <c r="J169" s="302">
        <f t="shared" si="80"/>
        <v>8.2657007327324656</v>
      </c>
      <c r="K169" s="303"/>
      <c r="L169" s="302">
        <v>6.9222912919432824</v>
      </c>
      <c r="M169" s="302">
        <v>2.1797700387201195</v>
      </c>
      <c r="N169" s="302">
        <v>0.95259834211068339</v>
      </c>
      <c r="O169" s="302">
        <f t="shared" si="79"/>
        <v>10.054659672774084</v>
      </c>
    </row>
    <row r="170" spans="1:15" s="236" customFormat="1" x14ac:dyDescent="0.2">
      <c r="A170" s="237" t="str">
        <f>name!E$12</f>
        <v>Elementary occupations</v>
      </c>
      <c r="B170" s="302">
        <v>7.2814720043671244</v>
      </c>
      <c r="C170" s="302">
        <v>7.2767553005455916</v>
      </c>
      <c r="D170" s="302">
        <v>0.26145570649479971</v>
      </c>
      <c r="E170" s="302">
        <f t="shared" si="77"/>
        <v>14.819683011407516</v>
      </c>
      <c r="F170" s="303"/>
      <c r="G170" s="302">
        <v>5.5299732424190609</v>
      </c>
      <c r="H170" s="302">
        <v>5.8526935404362037</v>
      </c>
      <c r="I170" s="302">
        <v>0.15195176379697217</v>
      </c>
      <c r="J170" s="302">
        <f t="shared" si="80"/>
        <v>11.534618546652236</v>
      </c>
      <c r="K170" s="303"/>
      <c r="L170" s="302">
        <v>4.9611545486589446</v>
      </c>
      <c r="M170" s="302">
        <v>4.4059053673843911</v>
      </c>
      <c r="N170" s="302">
        <v>0.20020378606504474</v>
      </c>
      <c r="O170" s="302">
        <f t="shared" si="79"/>
        <v>9.5672637021083791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77.671490116044822</v>
      </c>
      <c r="C172" s="311">
        <f t="shared" ref="C172:E172" si="81">SUM(C162:C170)</f>
        <v>51.54481113346138</v>
      </c>
      <c r="D172" s="311">
        <f t="shared" si="81"/>
        <v>11.153698750493895</v>
      </c>
      <c r="E172" s="311">
        <f t="shared" si="81"/>
        <v>140.37000000000009</v>
      </c>
      <c r="F172" s="311"/>
      <c r="G172" s="311">
        <f t="shared" ref="G172:J172" si="82">SUM(G162:G170)</f>
        <v>74.608737206196849</v>
      </c>
      <c r="H172" s="311">
        <f t="shared" si="82"/>
        <v>49.327071792711607</v>
      </c>
      <c r="I172" s="311">
        <f t="shared" si="82"/>
        <v>8.2931910010916763</v>
      </c>
      <c r="J172" s="311">
        <f t="shared" si="82"/>
        <v>132.22900000000013</v>
      </c>
      <c r="K172" s="311"/>
      <c r="L172" s="311">
        <f t="shared" ref="L172:O172" si="83">SUM(L162:L170)</f>
        <v>81.533695972419579</v>
      </c>
      <c r="M172" s="311">
        <f t="shared" si="83"/>
        <v>46.566313544400089</v>
      </c>
      <c r="N172" s="311">
        <f t="shared" si="83"/>
        <v>9.0279904831801616</v>
      </c>
      <c r="O172" s="311">
        <f t="shared" si="83"/>
        <v>137.12799999999984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2.7562458283304627</v>
      </c>
      <c r="C179" s="302">
        <v>0.18097845719271491</v>
      </c>
      <c r="D179" s="302">
        <v>0.61854285695309685</v>
      </c>
      <c r="E179" s="302">
        <f>SUM(B179:D179)</f>
        <v>3.5557671424762747</v>
      </c>
      <c r="F179" s="303"/>
      <c r="G179" s="302">
        <v>3.7137500016325165</v>
      </c>
      <c r="H179" s="302">
        <v>0.34060739628106701</v>
      </c>
      <c r="I179" s="302">
        <v>1.2806030326009246</v>
      </c>
      <c r="J179" s="302">
        <f>SUM(G179:I179)</f>
        <v>5.3349604305145082</v>
      </c>
      <c r="K179" s="303"/>
      <c r="L179" s="302">
        <v>4.3031968775760143</v>
      </c>
      <c r="M179" s="302">
        <v>0.44850508911648579</v>
      </c>
      <c r="N179" s="302">
        <v>1.3567080039889983</v>
      </c>
      <c r="O179" s="302">
        <f>SUM(L179:N179)</f>
        <v>6.1084099706814978</v>
      </c>
    </row>
    <row r="180" spans="1:15" s="236" customFormat="1" x14ac:dyDescent="0.2">
      <c r="A180" s="237" t="str">
        <f>name!E$5</f>
        <v>Professional occupations</v>
      </c>
      <c r="B180" s="302">
        <v>2.2397865269364896</v>
      </c>
      <c r="C180" s="302">
        <v>0.18599412680921573</v>
      </c>
      <c r="D180" s="302">
        <v>0.21145353229618938</v>
      </c>
      <c r="E180" s="302">
        <f t="shared" ref="E180:E187" si="84">SUM(B180:D180)</f>
        <v>2.6372341860418946</v>
      </c>
      <c r="F180" s="303"/>
      <c r="G180" s="302">
        <v>3.4895867089112751</v>
      </c>
      <c r="H180" s="302">
        <v>0.39207316873857373</v>
      </c>
      <c r="I180" s="302">
        <v>0.38476048281149805</v>
      </c>
      <c r="J180" s="302">
        <f t="shared" ref="J180:J182" si="85">SUM(G180:I180)</f>
        <v>4.2664203604613471</v>
      </c>
      <c r="K180" s="303"/>
      <c r="L180" s="302">
        <v>4.7427952132913589</v>
      </c>
      <c r="M180" s="302">
        <v>0.6969922480527202</v>
      </c>
      <c r="N180" s="302">
        <v>0.33873525996936271</v>
      </c>
      <c r="O180" s="302">
        <f t="shared" ref="O180:O187" si="86">SUM(L180:N180)</f>
        <v>5.7785227213134416</v>
      </c>
    </row>
    <row r="181" spans="1:15" s="236" customFormat="1" x14ac:dyDescent="0.2">
      <c r="A181" s="237" t="str">
        <f>name!E$6</f>
        <v>Associate professional occupations</v>
      </c>
      <c r="B181" s="302">
        <v>2.1569558796817812</v>
      </c>
      <c r="C181" s="302">
        <v>0.23265836734038081</v>
      </c>
      <c r="D181" s="302">
        <v>0.12196698444787843</v>
      </c>
      <c r="E181" s="302">
        <f t="shared" si="84"/>
        <v>2.5115812314700401</v>
      </c>
      <c r="F181" s="303"/>
      <c r="G181" s="302">
        <v>3.0117724807331658</v>
      </c>
      <c r="H181" s="302">
        <v>0.39478743927714971</v>
      </c>
      <c r="I181" s="302">
        <v>0.26851107137688929</v>
      </c>
      <c r="J181" s="302">
        <f t="shared" si="85"/>
        <v>3.6750709913872051</v>
      </c>
      <c r="K181" s="303"/>
      <c r="L181" s="302">
        <v>3.3485461510933319</v>
      </c>
      <c r="M181" s="302">
        <v>0.52175564891134829</v>
      </c>
      <c r="N181" s="302">
        <v>0.2363157419880077</v>
      </c>
      <c r="O181" s="302">
        <f t="shared" si="86"/>
        <v>4.106617541992688</v>
      </c>
    </row>
    <row r="182" spans="1:15" s="236" customFormat="1" x14ac:dyDescent="0.2">
      <c r="A182" s="237" t="str">
        <f>name!E$7</f>
        <v>Administrative and secretarial occupations</v>
      </c>
      <c r="B182" s="302">
        <v>3.0897469697378415</v>
      </c>
      <c r="C182" s="302">
        <v>1.0748900513072797</v>
      </c>
      <c r="D182" s="302">
        <v>8.5223042666683471E-2</v>
      </c>
      <c r="E182" s="302">
        <f t="shared" si="84"/>
        <v>4.2498600637118047</v>
      </c>
      <c r="F182" s="303"/>
      <c r="G182" s="302">
        <v>3.9648978829400514</v>
      </c>
      <c r="H182" s="302">
        <v>1.2418138750178342</v>
      </c>
      <c r="I182" s="302">
        <v>0.22230037918502898</v>
      </c>
      <c r="J182" s="302">
        <f t="shared" si="85"/>
        <v>5.4290121371429141</v>
      </c>
      <c r="K182" s="303"/>
      <c r="L182" s="302">
        <v>3.9766211803846425</v>
      </c>
      <c r="M182" s="302">
        <v>1.0734696076905026</v>
      </c>
      <c r="N182" s="302">
        <v>0.17703106087070103</v>
      </c>
      <c r="O182" s="302">
        <f t="shared" si="86"/>
        <v>5.2271218489458464</v>
      </c>
    </row>
    <row r="183" spans="1:15" s="236" customFormat="1" x14ac:dyDescent="0.2">
      <c r="A183" s="237" t="str">
        <f>name!E$8</f>
        <v>Skilled trades occupations</v>
      </c>
      <c r="B183" s="302">
        <v>1.6070399579976125</v>
      </c>
      <c r="C183" s="302">
        <v>0.29765367455584069</v>
      </c>
      <c r="D183" s="302">
        <v>0.67301892847311384</v>
      </c>
      <c r="E183" s="302">
        <f t="shared" si="84"/>
        <v>2.577712561026567</v>
      </c>
      <c r="F183" s="303"/>
      <c r="G183" s="302">
        <v>1.4836749716818067</v>
      </c>
      <c r="H183" s="302">
        <v>0.29357164471270569</v>
      </c>
      <c r="I183" s="302">
        <v>0.65671089600876553</v>
      </c>
      <c r="J183" s="302">
        <f>SUM(G183:I183)</f>
        <v>2.433957512403278</v>
      </c>
      <c r="K183" s="303"/>
      <c r="L183" s="302">
        <v>1.3992675258203573</v>
      </c>
      <c r="M183" s="302">
        <v>0.44962998826503142</v>
      </c>
      <c r="N183" s="302">
        <v>0.67972401792826076</v>
      </c>
      <c r="O183" s="302">
        <f t="shared" si="86"/>
        <v>2.5286215320136494</v>
      </c>
    </row>
    <row r="184" spans="1:15" s="236" customFormat="1" x14ac:dyDescent="0.2">
      <c r="A184" s="237" t="str">
        <f>name!E$9</f>
        <v>Caring, leisure and other service occupations</v>
      </c>
      <c r="B184" s="302">
        <v>1.5201734943668479</v>
      </c>
      <c r="C184" s="302">
        <v>0.94071038436577359</v>
      </c>
      <c r="D184" s="302">
        <v>0.19381012022127084</v>
      </c>
      <c r="E184" s="302">
        <f t="shared" si="84"/>
        <v>2.6546939989538925</v>
      </c>
      <c r="F184" s="303"/>
      <c r="G184" s="302">
        <v>1.7557697028766883</v>
      </c>
      <c r="H184" s="302">
        <v>1.0426874019829577</v>
      </c>
      <c r="I184" s="302">
        <v>0.41829610731076944</v>
      </c>
      <c r="J184" s="302">
        <f t="shared" ref="J184:J187" si="87">SUM(G184:I184)</f>
        <v>3.2167532121704157</v>
      </c>
      <c r="K184" s="303"/>
      <c r="L184" s="302">
        <v>2.0696595510344014</v>
      </c>
      <c r="M184" s="302">
        <v>1.1924165266703359</v>
      </c>
      <c r="N184" s="302">
        <v>0.50150708102334662</v>
      </c>
      <c r="O184" s="302">
        <f t="shared" si="86"/>
        <v>3.7635831587280837</v>
      </c>
    </row>
    <row r="185" spans="1:15" s="236" customFormat="1" x14ac:dyDescent="0.2">
      <c r="A185" s="237" t="str">
        <f>name!E$10</f>
        <v>Sales and customer service occupations</v>
      </c>
      <c r="B185" s="302">
        <v>1.0174801704392318</v>
      </c>
      <c r="C185" s="302">
        <v>0.33644601853994771</v>
      </c>
      <c r="D185" s="302">
        <v>0.11218884906185693</v>
      </c>
      <c r="E185" s="302">
        <f t="shared" si="84"/>
        <v>1.4661150380410364</v>
      </c>
      <c r="F185" s="303"/>
      <c r="G185" s="302">
        <v>1.2462090358316951</v>
      </c>
      <c r="H185" s="302">
        <v>0.43452161862086824</v>
      </c>
      <c r="I185" s="302">
        <v>0.16704734095595791</v>
      </c>
      <c r="J185" s="302">
        <f t="shared" si="87"/>
        <v>1.8477779954085212</v>
      </c>
      <c r="K185" s="303"/>
      <c r="L185" s="302">
        <v>1.5122706682417688</v>
      </c>
      <c r="M185" s="302">
        <v>0.70641150772587158</v>
      </c>
      <c r="N185" s="302">
        <v>0.15633024875753365</v>
      </c>
      <c r="O185" s="302">
        <f t="shared" si="86"/>
        <v>2.375012424725174</v>
      </c>
    </row>
    <row r="186" spans="1:15" s="236" customFormat="1" x14ac:dyDescent="0.2">
      <c r="A186" s="237" t="str">
        <f>name!E$11</f>
        <v>Process, plant and machine operatives</v>
      </c>
      <c r="B186" s="302">
        <v>10.231616471225484</v>
      </c>
      <c r="C186" s="302">
        <v>1.5910928451972912</v>
      </c>
      <c r="D186" s="302">
        <v>4.2055930988347709</v>
      </c>
      <c r="E186" s="302">
        <f t="shared" si="84"/>
        <v>16.028302415257546</v>
      </c>
      <c r="F186" s="303"/>
      <c r="G186" s="302">
        <v>9.8898536089311886</v>
      </c>
      <c r="H186" s="302">
        <v>2.0102162621082704</v>
      </c>
      <c r="I186" s="302">
        <v>6.3806200903122594</v>
      </c>
      <c r="J186" s="302">
        <f t="shared" si="87"/>
        <v>18.280689961351719</v>
      </c>
      <c r="K186" s="303"/>
      <c r="L186" s="302">
        <v>10.946398590326565</v>
      </c>
      <c r="M186" s="302">
        <v>2.5618608552947131</v>
      </c>
      <c r="N186" s="302">
        <v>7.9852734921443886</v>
      </c>
      <c r="O186" s="302">
        <f t="shared" si="86"/>
        <v>21.493532937765664</v>
      </c>
    </row>
    <row r="187" spans="1:15" s="236" customFormat="1" x14ac:dyDescent="0.2">
      <c r="A187" s="237" t="str">
        <f>name!E$12</f>
        <v>Elementary occupations</v>
      </c>
      <c r="B187" s="302">
        <v>5.8517888575442552</v>
      </c>
      <c r="C187" s="302">
        <v>1.2560528870285006</v>
      </c>
      <c r="D187" s="302">
        <v>0.19589161844816919</v>
      </c>
      <c r="E187" s="302">
        <f t="shared" si="84"/>
        <v>7.3037333630209256</v>
      </c>
      <c r="F187" s="303"/>
      <c r="G187" s="302">
        <v>5.4010692349220113</v>
      </c>
      <c r="H187" s="302">
        <v>1.239894668255328</v>
      </c>
      <c r="I187" s="302">
        <v>0.27239349598281543</v>
      </c>
      <c r="J187" s="302">
        <f t="shared" si="87"/>
        <v>6.9133573991601551</v>
      </c>
      <c r="K187" s="303"/>
      <c r="L187" s="302">
        <v>4.661194824657322</v>
      </c>
      <c r="M187" s="302">
        <v>1.1431531913919073</v>
      </c>
      <c r="N187" s="302">
        <v>0.31122984778465068</v>
      </c>
      <c r="O187" s="302">
        <f t="shared" si="86"/>
        <v>6.11557786383388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30.470834156260004</v>
      </c>
      <c r="C189" s="311">
        <f t="shared" ref="C189:E189" si="88">SUM(C179:C187)</f>
        <v>6.0964768123369453</v>
      </c>
      <c r="D189" s="311">
        <f t="shared" si="88"/>
        <v>6.4176890314030297</v>
      </c>
      <c r="E189" s="311">
        <f t="shared" si="88"/>
        <v>42.984999999999985</v>
      </c>
      <c r="F189" s="311"/>
      <c r="G189" s="311">
        <f t="shared" ref="G189:J189" si="89">SUM(G179:G187)</f>
        <v>33.9565836284604</v>
      </c>
      <c r="H189" s="311">
        <f t="shared" si="89"/>
        <v>7.3901734749947554</v>
      </c>
      <c r="I189" s="311">
        <f t="shared" si="89"/>
        <v>10.051242896544908</v>
      </c>
      <c r="J189" s="311">
        <f t="shared" si="89"/>
        <v>51.39800000000006</v>
      </c>
      <c r="K189" s="311"/>
      <c r="L189" s="311">
        <f t="shared" ref="L189:O189" si="90">SUM(L179:L187)</f>
        <v>36.959950582425762</v>
      </c>
      <c r="M189" s="311">
        <f t="shared" si="90"/>
        <v>8.7941946631189154</v>
      </c>
      <c r="N189" s="311">
        <f t="shared" si="90"/>
        <v>11.74285475445525</v>
      </c>
      <c r="O189" s="311">
        <f t="shared" si="90"/>
        <v>57.496999999999915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2.4524510923420064</v>
      </c>
      <c r="C196" s="302">
        <v>0.34127011325142442</v>
      </c>
      <c r="D196" s="302">
        <v>1.2451325261747548</v>
      </c>
      <c r="E196" s="302">
        <f>SUM(B196:D196)</f>
        <v>4.0388537317681852</v>
      </c>
      <c r="F196" s="303"/>
      <c r="G196" s="302">
        <v>2.6727789603330208</v>
      </c>
      <c r="H196" s="302">
        <v>0.67385737516801869</v>
      </c>
      <c r="I196" s="302">
        <v>1.830239368289545</v>
      </c>
      <c r="J196" s="302">
        <f>SUM(G196:I196)</f>
        <v>5.1768757037905848</v>
      </c>
      <c r="K196" s="303"/>
      <c r="L196" s="302">
        <v>3.6211000402474189</v>
      </c>
      <c r="M196" s="302">
        <v>1.063082921590651</v>
      </c>
      <c r="N196" s="302">
        <v>2.4544211505785736</v>
      </c>
      <c r="O196" s="302">
        <f>SUM(L196:N196)</f>
        <v>7.1386041124166439</v>
      </c>
    </row>
    <row r="197" spans="1:15" s="236" customFormat="1" x14ac:dyDescent="0.2">
      <c r="A197" s="237" t="str">
        <f>name!E$5</f>
        <v>Professional occupations</v>
      </c>
      <c r="B197" s="302">
        <v>0.86212213660861403</v>
      </c>
      <c r="C197" s="302">
        <v>0.17494296996086348</v>
      </c>
      <c r="D197" s="302">
        <v>0.10143318905214252</v>
      </c>
      <c r="E197" s="302">
        <f t="shared" ref="E197:E204" si="91">SUM(B197:D197)</f>
        <v>1.1384982956216201</v>
      </c>
      <c r="F197" s="303"/>
      <c r="G197" s="302">
        <v>1.1357387741570635</v>
      </c>
      <c r="H197" s="302">
        <v>0.35588660552977558</v>
      </c>
      <c r="I197" s="302">
        <v>0.14344533539394563</v>
      </c>
      <c r="J197" s="302">
        <f t="shared" ref="J197:J199" si="92">SUM(G197:I197)</f>
        <v>1.6350707150807846</v>
      </c>
      <c r="K197" s="303"/>
      <c r="L197" s="302">
        <v>1.480944171496807</v>
      </c>
      <c r="M197" s="302">
        <v>0.48934977233128812</v>
      </c>
      <c r="N197" s="302">
        <v>0.10034692293697384</v>
      </c>
      <c r="O197" s="302">
        <f t="shared" ref="O197:O204" si="93">SUM(L197:N197)</f>
        <v>2.0706408667650691</v>
      </c>
    </row>
    <row r="198" spans="1:15" s="236" customFormat="1" x14ac:dyDescent="0.2">
      <c r="A198" s="237" t="str">
        <f>name!E$6</f>
        <v>Associate professional occupations</v>
      </c>
      <c r="B198" s="302">
        <v>0.83199967014174758</v>
      </c>
      <c r="C198" s="302">
        <v>0.50904897232216206</v>
      </c>
      <c r="D198" s="302">
        <v>5.3514148932927753E-2</v>
      </c>
      <c r="E198" s="302">
        <f t="shared" si="91"/>
        <v>1.3945627913968375</v>
      </c>
      <c r="F198" s="303"/>
      <c r="G198" s="302">
        <v>0.99768447299603413</v>
      </c>
      <c r="H198" s="302">
        <v>0.76913206499731479</v>
      </c>
      <c r="I198" s="302">
        <v>7.4503679983630347E-2</v>
      </c>
      <c r="J198" s="302">
        <f t="shared" si="92"/>
        <v>1.8413202179769792</v>
      </c>
      <c r="K198" s="303"/>
      <c r="L198" s="302">
        <v>1.1824317584149138</v>
      </c>
      <c r="M198" s="302">
        <v>1.0163036512528565</v>
      </c>
      <c r="N198" s="302">
        <v>5.7377683724806006E-2</v>
      </c>
      <c r="O198" s="302">
        <f t="shared" si="93"/>
        <v>2.2561130933925759</v>
      </c>
    </row>
    <row r="199" spans="1:15" s="236" customFormat="1" x14ac:dyDescent="0.2">
      <c r="A199" s="237" t="str">
        <f>name!E$7</f>
        <v>Administrative and secretarial occupations</v>
      </c>
      <c r="B199" s="302">
        <v>1.6552250163249655</v>
      </c>
      <c r="C199" s="302">
        <v>0.62376298061184798</v>
      </c>
      <c r="D199" s="302">
        <v>1.3696376643175714E-2</v>
      </c>
      <c r="E199" s="302">
        <f t="shared" si="91"/>
        <v>2.2926843735799891</v>
      </c>
      <c r="F199" s="303"/>
      <c r="G199" s="302">
        <v>1.6448263806009145</v>
      </c>
      <c r="H199" s="302">
        <v>0.9140266570221186</v>
      </c>
      <c r="I199" s="302">
        <v>2.6748460787834698E-2</v>
      </c>
      <c r="J199" s="302">
        <f t="shared" si="92"/>
        <v>2.5856014984108677</v>
      </c>
      <c r="K199" s="303"/>
      <c r="L199" s="302">
        <v>1.9669075515278245</v>
      </c>
      <c r="M199" s="302">
        <v>0.98562968269361362</v>
      </c>
      <c r="N199" s="302">
        <v>2.0365005828367221E-2</v>
      </c>
      <c r="O199" s="302">
        <f t="shared" si="93"/>
        <v>2.9729022400498053</v>
      </c>
    </row>
    <row r="200" spans="1:15" s="236" customFormat="1" x14ac:dyDescent="0.2">
      <c r="A200" s="237" t="str">
        <f>name!E$8</f>
        <v>Skilled trades occupations</v>
      </c>
      <c r="B200" s="302">
        <v>6.1659829656192491</v>
      </c>
      <c r="C200" s="302">
        <v>2.0784710912252988</v>
      </c>
      <c r="D200" s="302">
        <v>0.46497983593542397</v>
      </c>
      <c r="E200" s="302">
        <f t="shared" si="91"/>
        <v>8.7094338927799715</v>
      </c>
      <c r="F200" s="303"/>
      <c r="G200" s="302">
        <v>4.3158532410378987</v>
      </c>
      <c r="H200" s="302">
        <v>2.0379631653236143</v>
      </c>
      <c r="I200" s="302">
        <v>0.80193619387300574</v>
      </c>
      <c r="J200" s="302">
        <f>SUM(G200:I200)</f>
        <v>7.1557526002345195</v>
      </c>
      <c r="K200" s="303"/>
      <c r="L200" s="302">
        <v>4.0607446868615042</v>
      </c>
      <c r="M200" s="302">
        <v>2.0727662510669624</v>
      </c>
      <c r="N200" s="302">
        <v>0.82614008076125511</v>
      </c>
      <c r="O200" s="302">
        <f t="shared" si="93"/>
        <v>6.9596510186897218</v>
      </c>
    </row>
    <row r="201" spans="1:15" s="236" customFormat="1" x14ac:dyDescent="0.2">
      <c r="A201" s="237" t="str">
        <f>name!E$9</f>
        <v>Caring, leisure and other service occupations</v>
      </c>
      <c r="B201" s="302">
        <v>0.9680442809483274</v>
      </c>
      <c r="C201" s="302">
        <v>1.105215395542017</v>
      </c>
      <c r="D201" s="302">
        <v>5.971381744879898E-2</v>
      </c>
      <c r="E201" s="302">
        <f t="shared" si="91"/>
        <v>2.1329734939391432</v>
      </c>
      <c r="F201" s="303"/>
      <c r="G201" s="302">
        <v>0.91175003158527079</v>
      </c>
      <c r="H201" s="302">
        <v>1.2874128003190477</v>
      </c>
      <c r="I201" s="302">
        <v>0.15832164785774366</v>
      </c>
      <c r="J201" s="302">
        <f t="shared" ref="J201:J204" si="94">SUM(G201:I201)</f>
        <v>2.3574844797620624</v>
      </c>
      <c r="K201" s="303"/>
      <c r="L201" s="302">
        <v>1.0740823877698844</v>
      </c>
      <c r="M201" s="302">
        <v>1.4115973924889895</v>
      </c>
      <c r="N201" s="302">
        <v>0.24451553746197552</v>
      </c>
      <c r="O201" s="302">
        <f t="shared" si="93"/>
        <v>2.7301953177208493</v>
      </c>
    </row>
    <row r="202" spans="1:15" s="236" customFormat="1" x14ac:dyDescent="0.2">
      <c r="A202" s="237" t="str">
        <f>name!E$10</f>
        <v>Sales and customer service occupations</v>
      </c>
      <c r="B202" s="302">
        <v>0.73228620946704737</v>
      </c>
      <c r="C202" s="302">
        <v>2.2136507155162675</v>
      </c>
      <c r="D202" s="302">
        <v>0.43923118287694385</v>
      </c>
      <c r="E202" s="302">
        <f t="shared" si="91"/>
        <v>3.3851681078602587</v>
      </c>
      <c r="F202" s="303"/>
      <c r="G202" s="302">
        <v>0.69070656896586202</v>
      </c>
      <c r="H202" s="302">
        <v>2.8339866616592753</v>
      </c>
      <c r="I202" s="302">
        <v>0.51641822125768466</v>
      </c>
      <c r="J202" s="302">
        <f t="shared" si="94"/>
        <v>4.0411114518828217</v>
      </c>
      <c r="K202" s="303"/>
      <c r="L202" s="302">
        <v>0.84343260471966508</v>
      </c>
      <c r="M202" s="302">
        <v>3.640322263559272</v>
      </c>
      <c r="N202" s="302">
        <v>0.42628880631969684</v>
      </c>
      <c r="O202" s="302">
        <f t="shared" si="93"/>
        <v>4.9100436745986338</v>
      </c>
    </row>
    <row r="203" spans="1:15" s="236" customFormat="1" x14ac:dyDescent="0.2">
      <c r="A203" s="237" t="str">
        <f>name!E$11</f>
        <v>Process, plant and machine operatives</v>
      </c>
      <c r="B203" s="302">
        <v>0.63003560315689922</v>
      </c>
      <c r="C203" s="302">
        <v>0.72599399740053194</v>
      </c>
      <c r="D203" s="302">
        <v>6.8926862259688054E-2</v>
      </c>
      <c r="E203" s="302">
        <f t="shared" si="91"/>
        <v>1.4249564628171194</v>
      </c>
      <c r="F203" s="303"/>
      <c r="G203" s="302">
        <v>0.4718852962680487</v>
      </c>
      <c r="H203" s="302">
        <v>0.9833619248694544</v>
      </c>
      <c r="I203" s="302">
        <v>9.7091461507419236E-2</v>
      </c>
      <c r="J203" s="302">
        <f t="shared" si="94"/>
        <v>1.5523386826449224</v>
      </c>
      <c r="K203" s="303"/>
      <c r="L203" s="302">
        <v>0.61524994337412198</v>
      </c>
      <c r="M203" s="302">
        <v>1.53970336429947</v>
      </c>
      <c r="N203" s="302">
        <v>0.12399514498638919</v>
      </c>
      <c r="O203" s="302">
        <f t="shared" si="93"/>
        <v>2.2789484526599812</v>
      </c>
    </row>
    <row r="204" spans="1:15" s="236" customFormat="1" x14ac:dyDescent="0.2">
      <c r="A204" s="237" t="str">
        <f>name!E$12</f>
        <v>Elementary occupations</v>
      </c>
      <c r="B204" s="302">
        <v>6.3521579974917817</v>
      </c>
      <c r="C204" s="302">
        <v>20.889050793425202</v>
      </c>
      <c r="D204" s="302">
        <v>0.10566005931988003</v>
      </c>
      <c r="E204" s="302">
        <f t="shared" si="91"/>
        <v>27.346868850236866</v>
      </c>
      <c r="F204" s="303"/>
      <c r="G204" s="302">
        <v>5.628427225589375</v>
      </c>
      <c r="H204" s="302">
        <v>22.671433684442494</v>
      </c>
      <c r="I204" s="302">
        <v>0.16458374018455538</v>
      </c>
      <c r="J204" s="302">
        <f t="shared" si="94"/>
        <v>28.464444650216421</v>
      </c>
      <c r="K204" s="303"/>
      <c r="L204" s="302">
        <v>6.4496951155995239</v>
      </c>
      <c r="M204" s="302">
        <v>24.513141119266933</v>
      </c>
      <c r="N204" s="302">
        <v>0.20706498884018626</v>
      </c>
      <c r="O204" s="302">
        <f t="shared" si="93"/>
        <v>31.169901223706646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20.650304972100635</v>
      </c>
      <c r="C206" s="311">
        <f t="shared" ref="C206:E206" si="95">SUM(C196:C204)</f>
        <v>28.661407029255614</v>
      </c>
      <c r="D206" s="311">
        <f t="shared" si="95"/>
        <v>2.5522879986437355</v>
      </c>
      <c r="E206" s="311">
        <f t="shared" si="95"/>
        <v>51.86399999999999</v>
      </c>
      <c r="F206" s="311"/>
      <c r="G206" s="311">
        <f t="shared" ref="G206:J206" si="96">SUM(G196:G204)</f>
        <v>18.469650951533488</v>
      </c>
      <c r="H206" s="311">
        <f t="shared" si="96"/>
        <v>32.527060939331115</v>
      </c>
      <c r="I206" s="311">
        <f t="shared" si="96"/>
        <v>3.8132881091353639</v>
      </c>
      <c r="J206" s="311">
        <f t="shared" si="96"/>
        <v>54.809999999999967</v>
      </c>
      <c r="K206" s="311"/>
      <c r="L206" s="311">
        <f t="shared" ref="L206:O206" si="97">SUM(L196:L204)</f>
        <v>21.294588260011665</v>
      </c>
      <c r="M206" s="311">
        <f t="shared" si="97"/>
        <v>36.731896418550036</v>
      </c>
      <c r="N206" s="311">
        <f t="shared" si="97"/>
        <v>4.4605153214382236</v>
      </c>
      <c r="O206" s="311">
        <f t="shared" si="97"/>
        <v>62.486999999999924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1.039458143659036</v>
      </c>
      <c r="C213" s="302">
        <v>0.27714228807059793</v>
      </c>
      <c r="D213" s="302">
        <v>0.3592482835794566</v>
      </c>
      <c r="E213" s="302">
        <f>SUM(B213:D213)</f>
        <v>1.6758487153090906</v>
      </c>
      <c r="F213" s="303"/>
      <c r="G213" s="302">
        <v>0.80926452758870282</v>
      </c>
      <c r="H213" s="302">
        <v>0.20161743830551437</v>
      </c>
      <c r="I213" s="302">
        <v>0.25784617860045927</v>
      </c>
      <c r="J213" s="302">
        <f>SUM(G213:I213)</f>
        <v>1.2687281444946765</v>
      </c>
      <c r="K213" s="303"/>
      <c r="L213" s="302">
        <v>0.84836334910423694</v>
      </c>
      <c r="M213" s="302">
        <v>0.24536456911338592</v>
      </c>
      <c r="N213" s="302">
        <v>0.2754179429446908</v>
      </c>
      <c r="O213" s="302">
        <f>SUM(L213:N213)</f>
        <v>1.3691458611623137</v>
      </c>
    </row>
    <row r="214" spans="1:15" s="236" customFormat="1" x14ac:dyDescent="0.2">
      <c r="A214" s="237" t="str">
        <f>name!E$5</f>
        <v>Professional occupations</v>
      </c>
      <c r="B214" s="302">
        <v>1.2301634060632669</v>
      </c>
      <c r="C214" s="302">
        <v>0.27160974705240731</v>
      </c>
      <c r="D214" s="302">
        <v>0.61074358926471672</v>
      </c>
      <c r="E214" s="302">
        <f t="shared" ref="E214:E221" si="98">SUM(B214:D214)</f>
        <v>2.1125167423803908</v>
      </c>
      <c r="F214" s="303"/>
      <c r="G214" s="302">
        <v>1.1648480902432583</v>
      </c>
      <c r="H214" s="302">
        <v>0.21408996791608678</v>
      </c>
      <c r="I214" s="302">
        <v>0.39894801242341277</v>
      </c>
      <c r="J214" s="302">
        <f t="shared" ref="J214:J216" si="99">SUM(G214:I214)</f>
        <v>1.7778860705827579</v>
      </c>
      <c r="K214" s="303"/>
      <c r="L214" s="302">
        <v>1.2434560198831044</v>
      </c>
      <c r="M214" s="302">
        <v>0.2748799933758389</v>
      </c>
      <c r="N214" s="302">
        <v>0.33141348379599361</v>
      </c>
      <c r="O214" s="302">
        <f t="shared" ref="O214:O221" si="100">SUM(L214:N214)</f>
        <v>1.8497494970549371</v>
      </c>
    </row>
    <row r="215" spans="1:15" s="236" customFormat="1" x14ac:dyDescent="0.2">
      <c r="A215" s="237" t="str">
        <f>name!E$6</f>
        <v>Associate professional occupations</v>
      </c>
      <c r="B215" s="302">
        <v>1.0528847929485028</v>
      </c>
      <c r="C215" s="302">
        <v>0.36389148898575441</v>
      </c>
      <c r="D215" s="302">
        <v>1.3250368098769798</v>
      </c>
      <c r="E215" s="302">
        <f t="shared" si="98"/>
        <v>2.7418130918112373</v>
      </c>
      <c r="F215" s="303"/>
      <c r="G215" s="302">
        <v>0.92778966955486253</v>
      </c>
      <c r="H215" s="302">
        <v>0.23485412292576982</v>
      </c>
      <c r="I215" s="302">
        <v>0.67758447735920169</v>
      </c>
      <c r="J215" s="302">
        <f t="shared" si="99"/>
        <v>1.840228269839834</v>
      </c>
      <c r="K215" s="303"/>
      <c r="L215" s="302">
        <v>0.88862763952960511</v>
      </c>
      <c r="M215" s="302">
        <v>0.23391598302272318</v>
      </c>
      <c r="N215" s="302">
        <v>0.64639695626359006</v>
      </c>
      <c r="O215" s="302">
        <f t="shared" si="100"/>
        <v>1.7689405788159183</v>
      </c>
    </row>
    <row r="216" spans="1:15" s="236" customFormat="1" x14ac:dyDescent="0.2">
      <c r="A216" s="237" t="str">
        <f>name!E$7</f>
        <v>Administrative and secretarial occupations</v>
      </c>
      <c r="B216" s="302">
        <v>0.44817188095308941</v>
      </c>
      <c r="C216" s="302">
        <v>0.4452575953472655</v>
      </c>
      <c r="D216" s="302">
        <v>9.3320658546338406E-2</v>
      </c>
      <c r="E216" s="302">
        <f t="shared" si="98"/>
        <v>0.98675013484669338</v>
      </c>
      <c r="F216" s="303"/>
      <c r="G216" s="302">
        <v>0.33033532646823532</v>
      </c>
      <c r="H216" s="302">
        <v>0.21829988126918404</v>
      </c>
      <c r="I216" s="302">
        <v>3.8232913477031671E-2</v>
      </c>
      <c r="J216" s="302">
        <f t="shared" si="99"/>
        <v>0.58686812121445109</v>
      </c>
      <c r="K216" s="303"/>
      <c r="L216" s="302">
        <v>0.19976804049604152</v>
      </c>
      <c r="M216" s="302">
        <v>0.14172450328241243</v>
      </c>
      <c r="N216" s="302">
        <v>3.0862537581207529E-2</v>
      </c>
      <c r="O216" s="302">
        <f t="shared" si="100"/>
        <v>0.3723550813596615</v>
      </c>
    </row>
    <row r="217" spans="1:15" s="236" customFormat="1" x14ac:dyDescent="0.2">
      <c r="A217" s="237" t="str">
        <f>name!E$8</f>
        <v>Skilled trades occupations</v>
      </c>
      <c r="B217" s="302">
        <v>0.4964745474886042</v>
      </c>
      <c r="C217" s="302">
        <v>0.1345492853152053</v>
      </c>
      <c r="D217" s="302">
        <v>0.24310651984546575</v>
      </c>
      <c r="E217" s="302">
        <f t="shared" si="98"/>
        <v>0.87413035264927519</v>
      </c>
      <c r="F217" s="303"/>
      <c r="G217" s="302">
        <v>0.29541575058695552</v>
      </c>
      <c r="H217" s="302">
        <v>6.22900646122726E-2</v>
      </c>
      <c r="I217" s="302">
        <v>0.14013453530045319</v>
      </c>
      <c r="J217" s="302">
        <f>SUM(G217:I217)</f>
        <v>0.49784035049968134</v>
      </c>
      <c r="K217" s="303"/>
      <c r="L217" s="302">
        <v>0.2010459836124619</v>
      </c>
      <c r="M217" s="302">
        <v>8.6316860647192212E-2</v>
      </c>
      <c r="N217" s="302">
        <v>0.14795761848835007</v>
      </c>
      <c r="O217" s="302">
        <f t="shared" si="100"/>
        <v>0.43532046274800418</v>
      </c>
    </row>
    <row r="218" spans="1:15" s="236" customFormat="1" x14ac:dyDescent="0.2">
      <c r="A218" s="237" t="str">
        <f>name!E$9</f>
        <v>Caring, leisure and other service occupations</v>
      </c>
      <c r="B218" s="302">
        <v>0.14789946741876098</v>
      </c>
      <c r="C218" s="302">
        <v>0.18406220183411237</v>
      </c>
      <c r="D218" s="302">
        <v>4.9386222732595318E-2</v>
      </c>
      <c r="E218" s="302">
        <f t="shared" si="98"/>
        <v>0.38134789198546865</v>
      </c>
      <c r="F218" s="303"/>
      <c r="G218" s="302">
        <v>8.7544985926815949E-2</v>
      </c>
      <c r="H218" s="302">
        <v>7.9663792752379683E-2</v>
      </c>
      <c r="I218" s="302">
        <v>2.2511240686177502E-2</v>
      </c>
      <c r="J218" s="302">
        <f t="shared" ref="J218:J221" si="101">SUM(G218:I218)</f>
        <v>0.18972001936537314</v>
      </c>
      <c r="K218" s="303"/>
      <c r="L218" s="302">
        <v>8.4982903221739903E-2</v>
      </c>
      <c r="M218" s="302">
        <v>7.2176254491856745E-2</v>
      </c>
      <c r="N218" s="302">
        <v>2.8798794859808765E-2</v>
      </c>
      <c r="O218" s="302">
        <f t="shared" si="100"/>
        <v>0.18595795257340542</v>
      </c>
    </row>
    <row r="219" spans="1:15" s="236" customFormat="1" x14ac:dyDescent="0.2">
      <c r="A219" s="237" t="str">
        <f>name!E$10</f>
        <v>Sales and customer service occupations</v>
      </c>
      <c r="B219" s="302">
        <v>0.29387645012873886</v>
      </c>
      <c r="C219" s="302">
        <v>0.18213189748118494</v>
      </c>
      <c r="D219" s="302">
        <v>7.899014418129334E-2</v>
      </c>
      <c r="E219" s="302">
        <f t="shared" si="98"/>
        <v>0.55499849179121719</v>
      </c>
      <c r="F219" s="303"/>
      <c r="G219" s="302">
        <v>0.21171440554489562</v>
      </c>
      <c r="H219" s="302">
        <v>9.3556700478206981E-2</v>
      </c>
      <c r="I219" s="302">
        <v>3.3979840882206402E-2</v>
      </c>
      <c r="J219" s="302">
        <f t="shared" si="101"/>
        <v>0.33925094690530899</v>
      </c>
      <c r="K219" s="303"/>
      <c r="L219" s="302">
        <v>0.2157827796167984</v>
      </c>
      <c r="M219" s="302">
        <v>0.10116241991502491</v>
      </c>
      <c r="N219" s="302">
        <v>2.8576459998749276E-2</v>
      </c>
      <c r="O219" s="302">
        <f t="shared" si="100"/>
        <v>0.34552165953057257</v>
      </c>
    </row>
    <row r="220" spans="1:15" s="236" customFormat="1" x14ac:dyDescent="0.2">
      <c r="A220" s="237" t="str">
        <f>name!E$11</f>
        <v>Process, plant and machine operatives</v>
      </c>
      <c r="B220" s="302">
        <v>0.13108611631648717</v>
      </c>
      <c r="C220" s="302">
        <v>7.9690409727266973E-2</v>
      </c>
      <c r="D220" s="302">
        <v>4.087385500847722E-2</v>
      </c>
      <c r="E220" s="302">
        <f t="shared" si="98"/>
        <v>0.25165038105223136</v>
      </c>
      <c r="F220" s="303"/>
      <c r="G220" s="302">
        <v>7.3511824108293072E-2</v>
      </c>
      <c r="H220" s="302">
        <v>5.2020172388714682E-2</v>
      </c>
      <c r="I220" s="302">
        <v>3.0432553006703059E-2</v>
      </c>
      <c r="J220" s="302">
        <f t="shared" si="101"/>
        <v>0.1559645495037108</v>
      </c>
      <c r="K220" s="303"/>
      <c r="L220" s="302">
        <v>6.1650343927200986E-2</v>
      </c>
      <c r="M220" s="302">
        <v>6.6513790568987818E-2</v>
      </c>
      <c r="N220" s="302">
        <v>3.4896611174263376E-2</v>
      </c>
      <c r="O220" s="302">
        <f t="shared" si="100"/>
        <v>0.16306074567045217</v>
      </c>
    </row>
    <row r="221" spans="1:15" s="236" customFormat="1" x14ac:dyDescent="0.2">
      <c r="A221" s="237" t="str">
        <f>name!E$12</f>
        <v>Elementary occupations</v>
      </c>
      <c r="B221" s="302">
        <v>0.41566258608910311</v>
      </c>
      <c r="C221" s="302">
        <v>0.76729432673931153</v>
      </c>
      <c r="D221" s="302">
        <v>6.998728534598489E-2</v>
      </c>
      <c r="E221" s="302">
        <f t="shared" si="98"/>
        <v>1.2529441981743994</v>
      </c>
      <c r="F221" s="303"/>
      <c r="G221" s="302">
        <v>0.21252690244226402</v>
      </c>
      <c r="H221" s="302">
        <v>0.31390705072482139</v>
      </c>
      <c r="I221" s="302">
        <v>2.6079574427119369E-2</v>
      </c>
      <c r="J221" s="302">
        <f t="shared" si="101"/>
        <v>0.5525135275942048</v>
      </c>
      <c r="K221" s="303"/>
      <c r="L221" s="302">
        <v>0.179790902464768</v>
      </c>
      <c r="M221" s="302">
        <v>0.26874615758016457</v>
      </c>
      <c r="N221" s="302">
        <v>2.8411101039803717E-2</v>
      </c>
      <c r="O221" s="302">
        <f t="shared" si="100"/>
        <v>0.47694816108473626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5.2556773910655892</v>
      </c>
      <c r="C223" s="311">
        <f t="shared" ref="C223:E223" si="102">SUM(C213:C221)</f>
        <v>2.7056292405531064</v>
      </c>
      <c r="D223" s="311">
        <f t="shared" si="102"/>
        <v>2.8706933683813078</v>
      </c>
      <c r="E223" s="311">
        <f t="shared" si="102"/>
        <v>10.832000000000003</v>
      </c>
      <c r="F223" s="311"/>
      <c r="G223" s="311">
        <f t="shared" ref="G223:J223" si="103">SUM(G213:G221)</f>
        <v>4.1129514824642825</v>
      </c>
      <c r="H223" s="311">
        <f t="shared" si="103"/>
        <v>1.4702991913729504</v>
      </c>
      <c r="I223" s="311">
        <f t="shared" si="103"/>
        <v>1.6257493261627654</v>
      </c>
      <c r="J223" s="311">
        <f t="shared" si="103"/>
        <v>7.2089999999999979</v>
      </c>
      <c r="K223" s="311"/>
      <c r="L223" s="311">
        <f t="shared" ref="L223:O223" si="104">SUM(L213:L221)</f>
        <v>3.9234679618559567</v>
      </c>
      <c r="M223" s="311">
        <f t="shared" si="104"/>
        <v>1.4908005319975868</v>
      </c>
      <c r="N223" s="311">
        <f t="shared" si="104"/>
        <v>1.5527315061464573</v>
      </c>
      <c r="O223" s="311">
        <f t="shared" si="104"/>
        <v>6.9670000000000005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2.5301071005508242</v>
      </c>
      <c r="C230" s="302">
        <v>0.18046645563806005</v>
      </c>
      <c r="D230" s="302">
        <v>0.21465391243642659</v>
      </c>
      <c r="E230" s="302">
        <f>SUM(B230:D230)</f>
        <v>2.925227468625311</v>
      </c>
      <c r="F230" s="303"/>
      <c r="G230" s="302">
        <v>2.3010077982305051</v>
      </c>
      <c r="H230" s="302">
        <v>0.36098683924347308</v>
      </c>
      <c r="I230" s="302">
        <v>0.2324849836509327</v>
      </c>
      <c r="J230" s="302">
        <f>SUM(G230:I230)</f>
        <v>2.8944796211249106</v>
      </c>
      <c r="K230" s="303"/>
      <c r="L230" s="302">
        <v>2.461985730663673</v>
      </c>
      <c r="M230" s="302">
        <v>0.39988312871424669</v>
      </c>
      <c r="N230" s="302">
        <v>0.25517223124931143</v>
      </c>
      <c r="O230" s="302">
        <f>SUM(L230:N230)</f>
        <v>3.1170410906272314</v>
      </c>
    </row>
    <row r="231" spans="1:15" s="236" customFormat="1" x14ac:dyDescent="0.2">
      <c r="A231" s="237" t="str">
        <f>name!E$5</f>
        <v>Professional occupations</v>
      </c>
      <c r="B231" s="302">
        <v>7.6421155738345279</v>
      </c>
      <c r="C231" s="302">
        <v>0.31534021795477096</v>
      </c>
      <c r="D231" s="302">
        <v>0.52721799493069088</v>
      </c>
      <c r="E231" s="302">
        <f t="shared" ref="E231:E238" si="105">SUM(B231:D231)</f>
        <v>8.4846737867199895</v>
      </c>
      <c r="F231" s="303"/>
      <c r="G231" s="302">
        <v>7.3076727613934667</v>
      </c>
      <c r="H231" s="302">
        <v>0.53748409634382288</v>
      </c>
      <c r="I231" s="302">
        <v>0.52776757172914146</v>
      </c>
      <c r="J231" s="302">
        <f t="shared" ref="J231:J233" si="106">SUM(G231:I231)</f>
        <v>8.3729244294664316</v>
      </c>
      <c r="K231" s="303"/>
      <c r="L231" s="302">
        <v>8.6229489746265102</v>
      </c>
      <c r="M231" s="302">
        <v>0.69113086681120584</v>
      </c>
      <c r="N231" s="302">
        <v>0.48311868538156549</v>
      </c>
      <c r="O231" s="302">
        <f t="shared" ref="O231:O238" si="107">SUM(L231:N231)</f>
        <v>9.7971985268192814</v>
      </c>
    </row>
    <row r="232" spans="1:15" s="236" customFormat="1" x14ac:dyDescent="0.2">
      <c r="A232" s="237" t="str">
        <f>name!E$6</f>
        <v>Associate professional occupations</v>
      </c>
      <c r="B232" s="302">
        <v>2.6140636728897837</v>
      </c>
      <c r="C232" s="302">
        <v>0.20595917962918781</v>
      </c>
      <c r="D232" s="302">
        <v>0.25602320454082605</v>
      </c>
      <c r="E232" s="302">
        <f t="shared" si="105"/>
        <v>3.0760460570597976</v>
      </c>
      <c r="F232" s="303"/>
      <c r="G232" s="302">
        <v>2.4258482118148703</v>
      </c>
      <c r="H232" s="302">
        <v>0.30946633180452776</v>
      </c>
      <c r="I232" s="302">
        <v>0.20667186731325896</v>
      </c>
      <c r="J232" s="302">
        <f t="shared" si="106"/>
        <v>2.9419864109326572</v>
      </c>
      <c r="K232" s="303"/>
      <c r="L232" s="302">
        <v>2.5144815809619669</v>
      </c>
      <c r="M232" s="302">
        <v>0.28998314238736983</v>
      </c>
      <c r="N232" s="302">
        <v>0.25707893063778425</v>
      </c>
      <c r="O232" s="302">
        <f t="shared" si="107"/>
        <v>3.0615436539871208</v>
      </c>
    </row>
    <row r="233" spans="1:15" s="236" customFormat="1" x14ac:dyDescent="0.2">
      <c r="A233" s="237" t="str">
        <f>name!E$7</f>
        <v>Administrative and secretarial occupations</v>
      </c>
      <c r="B233" s="302">
        <v>0.85375244841741782</v>
      </c>
      <c r="C233" s="302">
        <v>0.31386209748675514</v>
      </c>
      <c r="D233" s="302">
        <v>5.1821031866321268E-2</v>
      </c>
      <c r="E233" s="302">
        <f t="shared" si="105"/>
        <v>1.2194355777704942</v>
      </c>
      <c r="F233" s="303"/>
      <c r="G233" s="302">
        <v>0.74834185614525683</v>
      </c>
      <c r="H233" s="302">
        <v>0.30049456913692846</v>
      </c>
      <c r="I233" s="302">
        <v>2.2057132003540612E-2</v>
      </c>
      <c r="J233" s="302">
        <f t="shared" si="106"/>
        <v>1.0708935572857259</v>
      </c>
      <c r="K233" s="303"/>
      <c r="L233" s="302">
        <v>0.5830199637722937</v>
      </c>
      <c r="M233" s="302">
        <v>0.21810957258611957</v>
      </c>
      <c r="N233" s="302">
        <v>2.1584250450893062E-2</v>
      </c>
      <c r="O233" s="302">
        <f t="shared" si="107"/>
        <v>0.82271378680930629</v>
      </c>
    </row>
    <row r="234" spans="1:15" s="236" customFormat="1" x14ac:dyDescent="0.2">
      <c r="A234" s="237" t="str">
        <f>name!E$8</f>
        <v>Skilled trades occupations</v>
      </c>
      <c r="B234" s="302">
        <v>1.0295738072371066</v>
      </c>
      <c r="C234" s="302">
        <v>5.6191023189695218E-2</v>
      </c>
      <c r="D234" s="302">
        <v>0.14660692498223982</v>
      </c>
      <c r="E234" s="302">
        <f t="shared" si="105"/>
        <v>1.2323717554090416</v>
      </c>
      <c r="F234" s="303"/>
      <c r="G234" s="302">
        <v>0.71577187119089702</v>
      </c>
      <c r="H234" s="302">
        <v>6.7268306645921691E-2</v>
      </c>
      <c r="I234" s="302">
        <v>0.13262725389679875</v>
      </c>
      <c r="J234" s="302">
        <f>SUM(G234:I234)</f>
        <v>0.91566743173361742</v>
      </c>
      <c r="K234" s="303"/>
      <c r="L234" s="302">
        <v>0.55608480971590446</v>
      </c>
      <c r="M234" s="302">
        <v>7.66911125356389E-2</v>
      </c>
      <c r="N234" s="302">
        <v>0.2288360217902809</v>
      </c>
      <c r="O234" s="302">
        <f t="shared" si="107"/>
        <v>0.86161194404182417</v>
      </c>
    </row>
    <row r="235" spans="1:15" s="236" customFormat="1" x14ac:dyDescent="0.2">
      <c r="A235" s="237" t="str">
        <f>name!E$9</f>
        <v>Caring, leisure and other service occupations</v>
      </c>
      <c r="B235" s="302">
        <v>0.31948754468074031</v>
      </c>
      <c r="C235" s="302">
        <v>4.0648070122081582E-2</v>
      </c>
      <c r="D235" s="302">
        <v>3.8156041786732937E-2</v>
      </c>
      <c r="E235" s="302">
        <f t="shared" si="105"/>
        <v>0.39829165658955484</v>
      </c>
      <c r="F235" s="303"/>
      <c r="G235" s="302">
        <v>0.2583394347565573</v>
      </c>
      <c r="H235" s="302">
        <v>5.2097385701493762E-2</v>
      </c>
      <c r="I235" s="302">
        <v>1.7801346700515992E-2</v>
      </c>
      <c r="J235" s="302">
        <f t="shared" ref="J235:J238" si="108">SUM(G235:I235)</f>
        <v>0.32823816715856702</v>
      </c>
      <c r="K235" s="303"/>
      <c r="L235" s="302">
        <v>0.34756193816970465</v>
      </c>
      <c r="M235" s="302">
        <v>5.6138172707366103E-2</v>
      </c>
      <c r="N235" s="302">
        <v>3.0142880912768948E-2</v>
      </c>
      <c r="O235" s="302">
        <f t="shared" si="107"/>
        <v>0.4338429917898397</v>
      </c>
    </row>
    <row r="236" spans="1:15" s="236" customFormat="1" x14ac:dyDescent="0.2">
      <c r="A236" s="237" t="str">
        <f>name!E$10</f>
        <v>Sales and customer service occupations</v>
      </c>
      <c r="B236" s="302">
        <v>0.52782027321229152</v>
      </c>
      <c r="C236" s="302">
        <v>0.1318459700552457</v>
      </c>
      <c r="D236" s="302">
        <v>3.7048377986975217E-2</v>
      </c>
      <c r="E236" s="302">
        <f t="shared" si="105"/>
        <v>0.69671462125451245</v>
      </c>
      <c r="F236" s="303"/>
      <c r="G236" s="302">
        <v>0.46957535910643128</v>
      </c>
      <c r="H236" s="302">
        <v>0.16190873008975665</v>
      </c>
      <c r="I236" s="302">
        <v>2.1016722278007986E-2</v>
      </c>
      <c r="J236" s="302">
        <f t="shared" si="108"/>
        <v>0.65250081147419592</v>
      </c>
      <c r="K236" s="303"/>
      <c r="L236" s="302">
        <v>0.56693581281316152</v>
      </c>
      <c r="M236" s="302">
        <v>0.20297624853746488</v>
      </c>
      <c r="N236" s="302">
        <v>2.4009236017309657E-2</v>
      </c>
      <c r="O236" s="302">
        <f t="shared" si="107"/>
        <v>0.79392129736793604</v>
      </c>
    </row>
    <row r="237" spans="1:15" s="236" customFormat="1" x14ac:dyDescent="0.2">
      <c r="A237" s="237" t="str">
        <f>name!E$11</f>
        <v>Process, plant and machine operatives</v>
      </c>
      <c r="B237" s="302">
        <v>9.568923852350332E-2</v>
      </c>
      <c r="C237" s="302">
        <v>3.5771447721631627E-2</v>
      </c>
      <c r="D237" s="302">
        <v>3.9067019584795616E-2</v>
      </c>
      <c r="E237" s="302">
        <f t="shared" si="105"/>
        <v>0.17052770582993057</v>
      </c>
      <c r="F237" s="303"/>
      <c r="G237" s="302">
        <v>5.4641242540695072E-2</v>
      </c>
      <c r="H237" s="302">
        <v>6.9079086933731645E-2</v>
      </c>
      <c r="I237" s="302">
        <v>4.2833920306218701E-2</v>
      </c>
      <c r="J237" s="302">
        <f t="shared" si="108"/>
        <v>0.16655424978064542</v>
      </c>
      <c r="K237" s="303"/>
      <c r="L237" s="302">
        <v>6.0774653386010097E-2</v>
      </c>
      <c r="M237" s="302">
        <v>8.0549175278313401E-2</v>
      </c>
      <c r="N237" s="302">
        <v>6.6475971264709471E-2</v>
      </c>
      <c r="O237" s="302">
        <f t="shared" si="107"/>
        <v>0.20779979992903297</v>
      </c>
    </row>
    <row r="238" spans="1:15" s="236" customFormat="1" x14ac:dyDescent="0.2">
      <c r="A238" s="237" t="str">
        <f>name!E$12</f>
        <v>Elementary occupations</v>
      </c>
      <c r="B238" s="302">
        <v>0.22885279060885685</v>
      </c>
      <c r="C238" s="302">
        <v>4.8440865987380934E-2</v>
      </c>
      <c r="D238" s="302">
        <v>4.2417714145110835E-2</v>
      </c>
      <c r="E238" s="302">
        <f t="shared" si="105"/>
        <v>0.31971137074134859</v>
      </c>
      <c r="F238" s="303"/>
      <c r="G238" s="302">
        <v>8.8720755980764898E-2</v>
      </c>
      <c r="H238" s="302">
        <v>7.452210085564831E-2</v>
      </c>
      <c r="I238" s="302">
        <v>2.851246420684601E-2</v>
      </c>
      <c r="J238" s="302">
        <f t="shared" si="108"/>
        <v>0.19175532104325921</v>
      </c>
      <c r="K238" s="303"/>
      <c r="L238" s="302">
        <v>8.3942499121834449E-2</v>
      </c>
      <c r="M238" s="302">
        <v>6.3919948623451864E-2</v>
      </c>
      <c r="N238" s="302">
        <v>3.746446088316123E-2</v>
      </c>
      <c r="O238" s="302">
        <f t="shared" si="107"/>
        <v>0.18532690862844753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15.841462449955053</v>
      </c>
      <c r="C240" s="311">
        <f t="shared" ref="C240:E240" si="109">SUM(C230:C238)</f>
        <v>1.3285253277848088</v>
      </c>
      <c r="D240" s="311">
        <f t="shared" si="109"/>
        <v>1.3530122222601191</v>
      </c>
      <c r="E240" s="311">
        <f t="shared" si="109"/>
        <v>18.522999999999978</v>
      </c>
      <c r="F240" s="311"/>
      <c r="G240" s="311">
        <f t="shared" ref="G240:J240" si="110">SUM(G230:G238)</f>
        <v>14.369919291159444</v>
      </c>
      <c r="H240" s="311">
        <f t="shared" si="110"/>
        <v>1.933307446755304</v>
      </c>
      <c r="I240" s="311">
        <f t="shared" si="110"/>
        <v>1.2317732620852613</v>
      </c>
      <c r="J240" s="311">
        <f t="shared" si="110"/>
        <v>17.535000000000007</v>
      </c>
      <c r="K240" s="311"/>
      <c r="L240" s="311">
        <f t="shared" ref="L240:O240" si="111">SUM(L230:L238)</f>
        <v>15.797735963231061</v>
      </c>
      <c r="M240" s="311">
        <f t="shared" si="111"/>
        <v>2.0793813681811772</v>
      </c>
      <c r="N240" s="311">
        <f t="shared" si="111"/>
        <v>1.4038826685877841</v>
      </c>
      <c r="O240" s="311">
        <f t="shared" si="111"/>
        <v>19.28100000000002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3.0028485251571677</v>
      </c>
      <c r="C247" s="302">
        <v>0.32160140438578294</v>
      </c>
      <c r="D247" s="302">
        <v>0.45242870962363274</v>
      </c>
      <c r="E247" s="302">
        <f>SUM(B247:D247)</f>
        <v>3.7768786391665832</v>
      </c>
      <c r="F247" s="303"/>
      <c r="G247" s="302">
        <v>3.1570124617160316</v>
      </c>
      <c r="H247" s="302">
        <v>0.38646861302097985</v>
      </c>
      <c r="I247" s="302">
        <v>0.36478035707131018</v>
      </c>
      <c r="J247" s="302">
        <f>SUM(G247:I247)</f>
        <v>3.908261431808322</v>
      </c>
      <c r="K247" s="303"/>
      <c r="L247" s="302">
        <v>2.7195680475138504</v>
      </c>
      <c r="M247" s="302">
        <v>0.40920101031034928</v>
      </c>
      <c r="N247" s="302">
        <v>0.35682388606696763</v>
      </c>
      <c r="O247" s="302">
        <f>SUM(L247:N247)</f>
        <v>3.4855929438911675</v>
      </c>
    </row>
    <row r="248" spans="1:15" s="236" customFormat="1" x14ac:dyDescent="0.2">
      <c r="A248" s="237" t="str">
        <f>name!E$5</f>
        <v>Professional occupations</v>
      </c>
      <c r="B248" s="302">
        <v>3.5582846808520099</v>
      </c>
      <c r="C248" s="302">
        <v>0.24296305734839899</v>
      </c>
      <c r="D248" s="302">
        <v>1.0857179382653501</v>
      </c>
      <c r="E248" s="302">
        <f t="shared" ref="E248:E255" si="112">SUM(B248:D248)</f>
        <v>4.886965676465759</v>
      </c>
      <c r="F248" s="303"/>
      <c r="G248" s="302">
        <v>4.6636646028219095</v>
      </c>
      <c r="H248" s="302">
        <v>0.29835809166380944</v>
      </c>
      <c r="I248" s="302">
        <v>0.4517339434718981</v>
      </c>
      <c r="J248" s="302">
        <f t="shared" ref="J248:J250" si="113">SUM(G248:I248)</f>
        <v>5.4137566379576167</v>
      </c>
      <c r="K248" s="303"/>
      <c r="L248" s="302">
        <v>4.8686178857434719</v>
      </c>
      <c r="M248" s="302">
        <v>0.3037491457665602</v>
      </c>
      <c r="N248" s="302">
        <v>0.40708266216635508</v>
      </c>
      <c r="O248" s="302">
        <f t="shared" ref="O248:O255" si="114">SUM(L248:N248)</f>
        <v>5.5794496936763878</v>
      </c>
    </row>
    <row r="249" spans="1:15" s="236" customFormat="1" x14ac:dyDescent="0.2">
      <c r="A249" s="237" t="str">
        <f>name!E$6</f>
        <v>Associate professional occupations</v>
      </c>
      <c r="B249" s="302">
        <v>4.0864253905555517</v>
      </c>
      <c r="C249" s="302">
        <v>0.54646535892289128</v>
      </c>
      <c r="D249" s="302">
        <v>0.95757644801676789</v>
      </c>
      <c r="E249" s="302">
        <f t="shared" si="112"/>
        <v>5.5904671974952107</v>
      </c>
      <c r="F249" s="303"/>
      <c r="G249" s="302">
        <v>4.7594518919568545</v>
      </c>
      <c r="H249" s="302">
        <v>0.51315817466359381</v>
      </c>
      <c r="I249" s="302">
        <v>0.6972772373945445</v>
      </c>
      <c r="J249" s="302">
        <f t="shared" si="113"/>
        <v>5.9698873040149927</v>
      </c>
      <c r="K249" s="303"/>
      <c r="L249" s="302">
        <v>3.8371581178141279</v>
      </c>
      <c r="M249" s="302">
        <v>0.48497487272540496</v>
      </c>
      <c r="N249" s="302">
        <v>0.6520311746168278</v>
      </c>
      <c r="O249" s="302">
        <f t="shared" si="114"/>
        <v>4.9741641651563606</v>
      </c>
    </row>
    <row r="250" spans="1:15" s="236" customFormat="1" x14ac:dyDescent="0.2">
      <c r="A250" s="237" t="str">
        <f>name!E$7</f>
        <v>Administrative and secretarial occupations</v>
      </c>
      <c r="B250" s="302">
        <v>3.3995164506756028</v>
      </c>
      <c r="C250" s="302">
        <v>1.8961789747319033</v>
      </c>
      <c r="D250" s="302">
        <v>0.23682272428034912</v>
      </c>
      <c r="E250" s="302">
        <f t="shared" si="112"/>
        <v>5.5325181496878546</v>
      </c>
      <c r="F250" s="303"/>
      <c r="G250" s="302">
        <v>3.364513460540739</v>
      </c>
      <c r="H250" s="302">
        <v>1.3040237209157248</v>
      </c>
      <c r="I250" s="302">
        <v>0.2310261485590068</v>
      </c>
      <c r="J250" s="302">
        <f t="shared" si="113"/>
        <v>4.8995633300154706</v>
      </c>
      <c r="K250" s="303"/>
      <c r="L250" s="302">
        <v>1.912155704576205</v>
      </c>
      <c r="M250" s="302">
        <v>0.82808534188455984</v>
      </c>
      <c r="N250" s="302">
        <v>0.1404847203408377</v>
      </c>
      <c r="O250" s="302">
        <f t="shared" si="114"/>
        <v>2.8807257668016026</v>
      </c>
    </row>
    <row r="251" spans="1:15" s="236" customFormat="1" x14ac:dyDescent="0.2">
      <c r="A251" s="237" t="str">
        <f>name!E$8</f>
        <v>Skilled trades occupations</v>
      </c>
      <c r="B251" s="302">
        <v>0.21918902900476878</v>
      </c>
      <c r="C251" s="302">
        <v>5.2944493300680635E-2</v>
      </c>
      <c r="D251" s="302">
        <v>0.28198721241864005</v>
      </c>
      <c r="E251" s="302">
        <f t="shared" si="112"/>
        <v>0.55412073472408951</v>
      </c>
      <c r="F251" s="303"/>
      <c r="G251" s="302">
        <v>0.18942615071025831</v>
      </c>
      <c r="H251" s="302">
        <v>4.0142623847032696E-2</v>
      </c>
      <c r="I251" s="302">
        <v>0.10051014301643056</v>
      </c>
      <c r="J251" s="302">
        <f>SUM(G251:I251)</f>
        <v>0.3300789175737216</v>
      </c>
      <c r="K251" s="303"/>
      <c r="L251" s="302">
        <v>0.16046654092460538</v>
      </c>
      <c r="M251" s="302">
        <v>3.5718600919240742E-2</v>
      </c>
      <c r="N251" s="302">
        <v>9.4661163113997679E-2</v>
      </c>
      <c r="O251" s="302">
        <f t="shared" si="114"/>
        <v>0.2908463049578438</v>
      </c>
    </row>
    <row r="252" spans="1:15" s="236" customFormat="1" x14ac:dyDescent="0.2">
      <c r="A252" s="237" t="str">
        <f>name!E$9</f>
        <v>Caring, leisure and other service occupations</v>
      </c>
      <c r="B252" s="302">
        <v>0.11810297158202346</v>
      </c>
      <c r="C252" s="302">
        <v>1.6665302200159226E-2</v>
      </c>
      <c r="D252" s="302">
        <v>5.1511102031871404E-2</v>
      </c>
      <c r="E252" s="302">
        <f t="shared" si="112"/>
        <v>0.18627937581405407</v>
      </c>
      <c r="F252" s="303"/>
      <c r="G252" s="302">
        <v>0.14918104909116719</v>
      </c>
      <c r="H252" s="302">
        <v>1.4893243700017759E-2</v>
      </c>
      <c r="I252" s="302">
        <v>0.11826672966556173</v>
      </c>
      <c r="J252" s="302">
        <f t="shared" ref="J252:J255" si="115">SUM(G252:I252)</f>
        <v>0.28234102245674669</v>
      </c>
      <c r="K252" s="303"/>
      <c r="L252" s="302">
        <v>0.1548800969989392</v>
      </c>
      <c r="M252" s="302">
        <v>1.1015863458698785E-2</v>
      </c>
      <c r="N252" s="302">
        <v>0.13641563765879303</v>
      </c>
      <c r="O252" s="302">
        <f t="shared" si="114"/>
        <v>0.30231159811643105</v>
      </c>
    </row>
    <row r="253" spans="1:15" s="236" customFormat="1" x14ac:dyDescent="0.2">
      <c r="A253" s="237" t="str">
        <f>name!E$10</f>
        <v>Sales and customer service occupations</v>
      </c>
      <c r="B253" s="302">
        <v>0.90429856160459232</v>
      </c>
      <c r="C253" s="302">
        <v>0.51317814812120643</v>
      </c>
      <c r="D253" s="302">
        <v>0.246180043012144</v>
      </c>
      <c r="E253" s="302">
        <f t="shared" si="112"/>
        <v>1.6636567527379427</v>
      </c>
      <c r="F253" s="303"/>
      <c r="G253" s="302">
        <v>0.94241873703395584</v>
      </c>
      <c r="H253" s="302">
        <v>0.40448283173151067</v>
      </c>
      <c r="I253" s="302">
        <v>0.18527822770554578</v>
      </c>
      <c r="J253" s="302">
        <f t="shared" si="115"/>
        <v>1.5321797964710124</v>
      </c>
      <c r="K253" s="303"/>
      <c r="L253" s="302">
        <v>0.82139815816139228</v>
      </c>
      <c r="M253" s="302">
        <v>0.41887549508802047</v>
      </c>
      <c r="N253" s="302">
        <v>0.12429274641274657</v>
      </c>
      <c r="O253" s="302">
        <f t="shared" si="114"/>
        <v>1.3645663996621593</v>
      </c>
    </row>
    <row r="254" spans="1:15" s="236" customFormat="1" x14ac:dyDescent="0.2">
      <c r="A254" s="237" t="str">
        <f>name!E$11</f>
        <v>Process, plant and machine operatives</v>
      </c>
      <c r="B254" s="302">
        <v>9.2209642884913026E-2</v>
      </c>
      <c r="C254" s="302">
        <v>1.790457850604207E-2</v>
      </c>
      <c r="D254" s="302">
        <v>0.10738945094271114</v>
      </c>
      <c r="E254" s="302">
        <f t="shared" si="112"/>
        <v>0.21750367233366624</v>
      </c>
      <c r="F254" s="303"/>
      <c r="G254" s="302">
        <v>7.4509873814414845E-2</v>
      </c>
      <c r="H254" s="302">
        <v>1.4056234427224562E-2</v>
      </c>
      <c r="I254" s="302">
        <v>6.2833003436154805E-2</v>
      </c>
      <c r="J254" s="302">
        <f t="shared" si="115"/>
        <v>0.15139911167779421</v>
      </c>
      <c r="K254" s="303"/>
      <c r="L254" s="302">
        <v>7.6065175571014998E-2</v>
      </c>
      <c r="M254" s="302">
        <v>2.3210324260738314E-2</v>
      </c>
      <c r="N254" s="302">
        <v>8.4796000615364742E-2</v>
      </c>
      <c r="O254" s="302">
        <f t="shared" si="114"/>
        <v>0.18407150044711806</v>
      </c>
    </row>
    <row r="255" spans="1:15" s="236" customFormat="1" x14ac:dyDescent="0.2">
      <c r="A255" s="237" t="str">
        <f>name!E$12</f>
        <v>Elementary occupations</v>
      </c>
      <c r="B255" s="302">
        <v>0.20257982245916775</v>
      </c>
      <c r="C255" s="302">
        <v>6.0572060221511292E-2</v>
      </c>
      <c r="D255" s="302">
        <v>8.245791889417832E-2</v>
      </c>
      <c r="E255" s="302">
        <f t="shared" si="112"/>
        <v>0.34560980157485732</v>
      </c>
      <c r="F255" s="303"/>
      <c r="G255" s="302">
        <v>0.16511177010656883</v>
      </c>
      <c r="H255" s="302">
        <v>4.7753104022817044E-2</v>
      </c>
      <c r="I255" s="302">
        <v>4.4667573894925268E-2</v>
      </c>
      <c r="J255" s="302">
        <f t="shared" si="115"/>
        <v>0.25753244802431113</v>
      </c>
      <c r="K255" s="303"/>
      <c r="L255" s="302">
        <v>0.13599085322086318</v>
      </c>
      <c r="M255" s="302">
        <v>2.9554715808655527E-2</v>
      </c>
      <c r="N255" s="302">
        <v>4.472605826140566E-2</v>
      </c>
      <c r="O255" s="302">
        <f t="shared" si="114"/>
        <v>0.21027162729092438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15.583455074775797</v>
      </c>
      <c r="C257" s="311">
        <f t="shared" ref="C257:E257" si="116">SUM(C247:C255)</f>
        <v>3.6684733777385761</v>
      </c>
      <c r="D257" s="311">
        <f t="shared" si="116"/>
        <v>3.5020715474856448</v>
      </c>
      <c r="E257" s="311">
        <f t="shared" si="116"/>
        <v>22.754000000000016</v>
      </c>
      <c r="F257" s="311"/>
      <c r="G257" s="311">
        <f t="shared" ref="G257:J257" si="117">SUM(G247:G255)</f>
        <v>17.465289997791903</v>
      </c>
      <c r="H257" s="311">
        <f t="shared" si="117"/>
        <v>3.0233366379927102</v>
      </c>
      <c r="I257" s="311">
        <f t="shared" si="117"/>
        <v>2.2563733642153778</v>
      </c>
      <c r="J257" s="311">
        <f t="shared" si="117"/>
        <v>22.74499999999999</v>
      </c>
      <c r="K257" s="311"/>
      <c r="L257" s="311">
        <f t="shared" ref="L257:O257" si="118">SUM(L247:L255)</f>
        <v>14.68630058052447</v>
      </c>
      <c r="M257" s="311">
        <f t="shared" si="118"/>
        <v>2.5443853702222281</v>
      </c>
      <c r="N257" s="311">
        <f t="shared" si="118"/>
        <v>2.041314049253296</v>
      </c>
      <c r="O257" s="311">
        <f t="shared" si="118"/>
        <v>19.271999999999995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1.4723377492399894</v>
      </c>
      <c r="C264" s="302">
        <v>0.3055907160097554</v>
      </c>
      <c r="D264" s="302">
        <v>0.79268907269814337</v>
      </c>
      <c r="E264" s="302">
        <f>SUM(B264:D264)</f>
        <v>2.5706175379478879</v>
      </c>
      <c r="F264" s="303"/>
      <c r="G264" s="302">
        <v>2.0294581076792424</v>
      </c>
      <c r="H264" s="302">
        <v>0.55690384811440752</v>
      </c>
      <c r="I264" s="302">
        <v>0.76163978146424138</v>
      </c>
      <c r="J264" s="302">
        <f>SUM(G264:I264)</f>
        <v>3.3480017372578912</v>
      </c>
      <c r="K264" s="303"/>
      <c r="L264" s="302">
        <v>2.6567303099504289</v>
      </c>
      <c r="M264" s="302">
        <v>0.69817597768889161</v>
      </c>
      <c r="N264" s="302">
        <v>0.94046632849551626</v>
      </c>
      <c r="O264" s="302">
        <f>SUM(L264:N264)</f>
        <v>4.2953726161348369</v>
      </c>
    </row>
    <row r="265" spans="1:15" s="236" customFormat="1" x14ac:dyDescent="0.2">
      <c r="A265" s="237" t="str">
        <f>name!E$5</f>
        <v>Professional occupations</v>
      </c>
      <c r="B265" s="302">
        <v>1.3363539759820893</v>
      </c>
      <c r="C265" s="302">
        <v>0.23968148234322667</v>
      </c>
      <c r="D265" s="302">
        <v>0.2083176892410506</v>
      </c>
      <c r="E265" s="302">
        <f t="shared" ref="E265:E272" si="119">SUM(B265:D265)</f>
        <v>1.7843531475663665</v>
      </c>
      <c r="F265" s="303"/>
      <c r="G265" s="302">
        <v>2.0969578488360923</v>
      </c>
      <c r="H265" s="302">
        <v>0.42080313232104788</v>
      </c>
      <c r="I265" s="302">
        <v>0.19890477386206243</v>
      </c>
      <c r="J265" s="302">
        <f t="shared" ref="J265:J267" si="120">SUM(G265:I265)</f>
        <v>2.7166657550192026</v>
      </c>
      <c r="K265" s="303"/>
      <c r="L265" s="302">
        <v>2.8340574383879646</v>
      </c>
      <c r="M265" s="302">
        <v>0.56605229206934005</v>
      </c>
      <c r="N265" s="302">
        <v>0.16209079360528866</v>
      </c>
      <c r="O265" s="302">
        <f t="shared" ref="O265:O272" si="121">SUM(L265:N265)</f>
        <v>3.5622005240625936</v>
      </c>
    </row>
    <row r="266" spans="1:15" s="236" customFormat="1" x14ac:dyDescent="0.2">
      <c r="A266" s="237" t="str">
        <f>name!E$6</f>
        <v>Associate professional occupations</v>
      </c>
      <c r="B266" s="302">
        <v>1.2834167621153849</v>
      </c>
      <c r="C266" s="302">
        <v>0.32613307871763264</v>
      </c>
      <c r="D266" s="302">
        <v>0.181729057602357</v>
      </c>
      <c r="E266" s="302">
        <f t="shared" si="119"/>
        <v>1.7912788984353745</v>
      </c>
      <c r="F266" s="303"/>
      <c r="G266" s="302">
        <v>1.8036308078233878</v>
      </c>
      <c r="H266" s="302">
        <v>0.48168239048027955</v>
      </c>
      <c r="I266" s="302">
        <v>0.14304146500590245</v>
      </c>
      <c r="J266" s="302">
        <f t="shared" si="120"/>
        <v>2.4283546633095696</v>
      </c>
      <c r="K266" s="303"/>
      <c r="L266" s="302">
        <v>2.1792373790600461</v>
      </c>
      <c r="M266" s="302">
        <v>0.49835694409754833</v>
      </c>
      <c r="N266" s="302">
        <v>0.13425996063202508</v>
      </c>
      <c r="O266" s="302">
        <f t="shared" si="121"/>
        <v>2.8118542837896197</v>
      </c>
    </row>
    <row r="267" spans="1:15" s="236" customFormat="1" x14ac:dyDescent="0.2">
      <c r="A267" s="237" t="str">
        <f>name!E$7</f>
        <v>Administrative and secretarial occupations</v>
      </c>
      <c r="B267" s="302">
        <v>1.1275174415984197</v>
      </c>
      <c r="C267" s="302">
        <v>1.2173870014042443</v>
      </c>
      <c r="D267" s="302">
        <v>0.16788750647893802</v>
      </c>
      <c r="E267" s="302">
        <f t="shared" si="119"/>
        <v>2.5127919494816018</v>
      </c>
      <c r="F267" s="303"/>
      <c r="G267" s="302">
        <v>1.2647349616398114</v>
      </c>
      <c r="H267" s="302">
        <v>1.1441534063534893</v>
      </c>
      <c r="I267" s="302">
        <v>0.13466202742343164</v>
      </c>
      <c r="J267" s="302">
        <f t="shared" si="120"/>
        <v>2.5435503954167324</v>
      </c>
      <c r="K267" s="303"/>
      <c r="L267" s="302">
        <v>1.0839212997853465</v>
      </c>
      <c r="M267" s="302">
        <v>1.0160494500279083</v>
      </c>
      <c r="N267" s="302">
        <v>0.17044090800706319</v>
      </c>
      <c r="O267" s="302">
        <f t="shared" si="121"/>
        <v>2.270411657820318</v>
      </c>
    </row>
    <row r="268" spans="1:15" s="236" customFormat="1" x14ac:dyDescent="0.2">
      <c r="A268" s="237" t="str">
        <f>name!E$8</f>
        <v>Skilled trades occupations</v>
      </c>
      <c r="B268" s="302">
        <v>0.50413848663262051</v>
      </c>
      <c r="C268" s="302">
        <v>8.0807572367379565E-2</v>
      </c>
      <c r="D268" s="302">
        <v>0.36485223751752371</v>
      </c>
      <c r="E268" s="302">
        <f t="shared" si="119"/>
        <v>0.94979829651752379</v>
      </c>
      <c r="F268" s="303"/>
      <c r="G268" s="302">
        <v>0.53728535990269422</v>
      </c>
      <c r="H268" s="302">
        <v>7.8106751726651102E-2</v>
      </c>
      <c r="I268" s="302">
        <v>0.29568125495836206</v>
      </c>
      <c r="J268" s="302">
        <f>SUM(G268:I268)</f>
        <v>0.91107336658770732</v>
      </c>
      <c r="K268" s="303"/>
      <c r="L268" s="302">
        <v>0.70895190360135441</v>
      </c>
      <c r="M268" s="302">
        <v>0.12470020914933386</v>
      </c>
      <c r="N268" s="302">
        <v>0.4454149241788124</v>
      </c>
      <c r="O268" s="302">
        <f t="shared" si="121"/>
        <v>1.2790670369295007</v>
      </c>
    </row>
    <row r="269" spans="1:15" s="236" customFormat="1" x14ac:dyDescent="0.2">
      <c r="A269" s="237" t="str">
        <f>name!E$9</f>
        <v>Caring, leisure and other service occupations</v>
      </c>
      <c r="B269" s="302">
        <v>0.22570656583561782</v>
      </c>
      <c r="C269" s="302">
        <v>0.11564369067143281</v>
      </c>
      <c r="D269" s="302">
        <v>7.1907934692575837E-2</v>
      </c>
      <c r="E269" s="302">
        <f t="shared" si="119"/>
        <v>0.41325819119962648</v>
      </c>
      <c r="F269" s="303"/>
      <c r="G269" s="302">
        <v>0.25499816039357276</v>
      </c>
      <c r="H269" s="302">
        <v>0.13024802539132352</v>
      </c>
      <c r="I269" s="302">
        <v>6.580460583504838E-2</v>
      </c>
      <c r="J269" s="302">
        <f t="shared" ref="J269:J272" si="122">SUM(G269:I269)</f>
        <v>0.45105079161994466</v>
      </c>
      <c r="K269" s="303"/>
      <c r="L269" s="302">
        <v>0.35215816378275011</v>
      </c>
      <c r="M269" s="302">
        <v>0.13802135402794394</v>
      </c>
      <c r="N269" s="302">
        <v>0.13589174073225166</v>
      </c>
      <c r="O269" s="302">
        <f t="shared" si="121"/>
        <v>0.62607125854294565</v>
      </c>
    </row>
    <row r="270" spans="1:15" s="236" customFormat="1" x14ac:dyDescent="0.2">
      <c r="A270" s="237" t="str">
        <f>name!E$10</f>
        <v>Sales and customer service occupations</v>
      </c>
      <c r="B270" s="302">
        <v>0.97961591987899599</v>
      </c>
      <c r="C270" s="302">
        <v>0.47573162105335809</v>
      </c>
      <c r="D270" s="302">
        <v>0.2235720278418841</v>
      </c>
      <c r="E270" s="302">
        <f t="shared" si="119"/>
        <v>1.6789195687742382</v>
      </c>
      <c r="F270" s="303"/>
      <c r="G270" s="302">
        <v>0.97445262538459854</v>
      </c>
      <c r="H270" s="302">
        <v>0.47208139812613753</v>
      </c>
      <c r="I270" s="302">
        <v>0.14164157531003788</v>
      </c>
      <c r="J270" s="302">
        <f t="shared" si="122"/>
        <v>1.588175598820774</v>
      </c>
      <c r="K270" s="303"/>
      <c r="L270" s="302">
        <v>1.1450636371740182</v>
      </c>
      <c r="M270" s="302">
        <v>0.55439193813053955</v>
      </c>
      <c r="N270" s="302">
        <v>0.13722297640277109</v>
      </c>
      <c r="O270" s="302">
        <f t="shared" si="121"/>
        <v>1.8366785517073287</v>
      </c>
    </row>
    <row r="271" spans="1:15" s="236" customFormat="1" x14ac:dyDescent="0.2">
      <c r="A271" s="237" t="str">
        <f>name!E$11</f>
        <v>Process, plant and machine operatives</v>
      </c>
      <c r="B271" s="302">
        <v>0.12077366969302937</v>
      </c>
      <c r="C271" s="302">
        <v>2.5533509504600274E-2</v>
      </c>
      <c r="D271" s="302">
        <v>1.3692163843383703E-2</v>
      </c>
      <c r="E271" s="302">
        <f t="shared" si="119"/>
        <v>0.15999934304101335</v>
      </c>
      <c r="F271" s="303"/>
      <c r="G271" s="302">
        <v>0.12231688764021686</v>
      </c>
      <c r="H271" s="302">
        <v>3.0929337451184834E-2</v>
      </c>
      <c r="I271" s="302">
        <v>1.4686411865053125E-2</v>
      </c>
      <c r="J271" s="302">
        <f t="shared" si="122"/>
        <v>0.16793263695645483</v>
      </c>
      <c r="K271" s="303"/>
      <c r="L271" s="302">
        <v>0.13249918470070443</v>
      </c>
      <c r="M271" s="302">
        <v>3.7122655498480574E-2</v>
      </c>
      <c r="N271" s="302">
        <v>2.3992923123122366E-2</v>
      </c>
      <c r="O271" s="302">
        <f t="shared" si="121"/>
        <v>0.19361476332230737</v>
      </c>
    </row>
    <row r="272" spans="1:15" s="236" customFormat="1" x14ac:dyDescent="0.2">
      <c r="A272" s="237" t="str">
        <f>name!E$12</f>
        <v>Elementary occupations</v>
      </c>
      <c r="B272" s="302">
        <v>0.16281965622506653</v>
      </c>
      <c r="C272" s="302">
        <v>0.29786116198091755</v>
      </c>
      <c r="D272" s="302">
        <v>6.1302248830403853E-2</v>
      </c>
      <c r="E272" s="302">
        <f t="shared" si="119"/>
        <v>0.52198306703638786</v>
      </c>
      <c r="F272" s="303"/>
      <c r="G272" s="302">
        <v>0.16591257164620027</v>
      </c>
      <c r="H272" s="302">
        <v>0.24543334705738878</v>
      </c>
      <c r="I272" s="302">
        <v>4.8849136308121086E-2</v>
      </c>
      <c r="J272" s="302">
        <f t="shared" si="122"/>
        <v>0.46019505501171015</v>
      </c>
      <c r="K272" s="303"/>
      <c r="L272" s="302">
        <v>0.17205686354384528</v>
      </c>
      <c r="M272" s="302">
        <v>0.16593089563800295</v>
      </c>
      <c r="N272" s="302">
        <v>9.2741548508706223E-2</v>
      </c>
      <c r="O272" s="302">
        <f t="shared" si="121"/>
        <v>0.4307293076905544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7.212680227201214</v>
      </c>
      <c r="C274" s="311">
        <f t="shared" ref="C274:E274" si="123">SUM(C264:C272)</f>
        <v>3.0843698340525472</v>
      </c>
      <c r="D274" s="311">
        <f t="shared" si="123"/>
        <v>2.0859499387462601</v>
      </c>
      <c r="E274" s="311">
        <f t="shared" si="123"/>
        <v>12.383000000000022</v>
      </c>
      <c r="F274" s="311"/>
      <c r="G274" s="311">
        <f t="shared" ref="G274:J274" si="124">SUM(G264:G272)</f>
        <v>9.2497473309458158</v>
      </c>
      <c r="H274" s="311">
        <f t="shared" si="124"/>
        <v>3.5603416370219101</v>
      </c>
      <c r="I274" s="311">
        <f t="shared" si="124"/>
        <v>1.8049110320322606</v>
      </c>
      <c r="J274" s="311">
        <f t="shared" si="124"/>
        <v>14.614999999999986</v>
      </c>
      <c r="K274" s="311"/>
      <c r="L274" s="311">
        <f t="shared" ref="L274:O274" si="125">SUM(L264:L272)</f>
        <v>11.264676179986459</v>
      </c>
      <c r="M274" s="311">
        <f t="shared" si="125"/>
        <v>3.7988017163279886</v>
      </c>
      <c r="N274" s="311">
        <f t="shared" si="125"/>
        <v>2.2425221036855572</v>
      </c>
      <c r="O274" s="311">
        <f t="shared" si="125"/>
        <v>17.306000000000008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5.5774435957240094</v>
      </c>
      <c r="C281" s="302">
        <v>1.2944183771021973</v>
      </c>
      <c r="D281" s="302">
        <v>1.9537259088521737</v>
      </c>
      <c r="E281" s="302">
        <f>SUM(B281:D281)</f>
        <v>8.8255878816783806</v>
      </c>
      <c r="F281" s="303"/>
      <c r="G281" s="302">
        <v>6.8232710730743076</v>
      </c>
      <c r="H281" s="302">
        <v>2.0324451764236109</v>
      </c>
      <c r="I281" s="302">
        <v>1.7591998520817442</v>
      </c>
      <c r="J281" s="302">
        <f>SUM(G281:I281)</f>
        <v>10.614916101579663</v>
      </c>
      <c r="K281" s="303"/>
      <c r="L281" s="302">
        <v>7.4553452230310624</v>
      </c>
      <c r="M281" s="302">
        <v>2.7901190390542068</v>
      </c>
      <c r="N281" s="302">
        <v>2.332236981894841</v>
      </c>
      <c r="O281" s="302">
        <f>SUM(L281:N281)</f>
        <v>12.57770124398011</v>
      </c>
    </row>
    <row r="282" spans="1:15" s="236" customFormat="1" x14ac:dyDescent="0.2">
      <c r="A282" s="237" t="str">
        <f>name!E$5</f>
        <v>Professional occupations</v>
      </c>
      <c r="B282" s="302">
        <v>16.176671358357588</v>
      </c>
      <c r="C282" s="302">
        <v>2.5194241706202121</v>
      </c>
      <c r="D282" s="302">
        <v>5.9696612179417343</v>
      </c>
      <c r="E282" s="302">
        <f t="shared" ref="E282:E289" si="126">SUM(B282:D282)</f>
        <v>24.665756746919534</v>
      </c>
      <c r="F282" s="303"/>
      <c r="G282" s="302">
        <v>22.890135456455159</v>
      </c>
      <c r="H282" s="302">
        <v>3.8037718898262414</v>
      </c>
      <c r="I282" s="302">
        <v>4.9793540895437323</v>
      </c>
      <c r="J282" s="302">
        <f t="shared" ref="J282:J284" si="127">SUM(G282:I282)</f>
        <v>31.673261435825133</v>
      </c>
      <c r="K282" s="303"/>
      <c r="L282" s="302">
        <v>28.570565264152865</v>
      </c>
      <c r="M282" s="302">
        <v>5.4218592083455039</v>
      </c>
      <c r="N282" s="302">
        <v>5.4188162700228792</v>
      </c>
      <c r="O282" s="302">
        <f t="shared" ref="O282:O289" si="128">SUM(L282:N282)</f>
        <v>39.411240742521251</v>
      </c>
    </row>
    <row r="283" spans="1:15" s="236" customFormat="1" x14ac:dyDescent="0.2">
      <c r="A283" s="237" t="str">
        <f>name!E$6</f>
        <v>Associate professional occupations</v>
      </c>
      <c r="B283" s="302">
        <v>7.9528562269344141</v>
      </c>
      <c r="C283" s="302">
        <v>1.9308393114223745</v>
      </c>
      <c r="D283" s="302">
        <v>2.2623770597266772</v>
      </c>
      <c r="E283" s="302">
        <f t="shared" si="126"/>
        <v>12.146072598083466</v>
      </c>
      <c r="F283" s="303"/>
      <c r="G283" s="302">
        <v>10.046301159675734</v>
      </c>
      <c r="H283" s="302">
        <v>2.5039065060245722</v>
      </c>
      <c r="I283" s="302">
        <v>1.6979807148745583</v>
      </c>
      <c r="J283" s="302">
        <f t="shared" si="127"/>
        <v>14.248188380574865</v>
      </c>
      <c r="K283" s="303"/>
      <c r="L283" s="302">
        <v>10.672415986191057</v>
      </c>
      <c r="M283" s="302">
        <v>2.9942579078512934</v>
      </c>
      <c r="N283" s="302">
        <v>1.9983149424844386</v>
      </c>
      <c r="O283" s="302">
        <f t="shared" si="128"/>
        <v>15.664988836526788</v>
      </c>
    </row>
    <row r="284" spans="1:15" s="236" customFormat="1" x14ac:dyDescent="0.2">
      <c r="A284" s="237" t="str">
        <f>name!E$7</f>
        <v>Administrative and secretarial occupations</v>
      </c>
      <c r="B284" s="302">
        <v>5.3587820544821918</v>
      </c>
      <c r="C284" s="302">
        <v>4.8560831409564162</v>
      </c>
      <c r="D284" s="302">
        <v>1.1790089074649686</v>
      </c>
      <c r="E284" s="302">
        <f t="shared" si="126"/>
        <v>11.393874102903577</v>
      </c>
      <c r="F284" s="303"/>
      <c r="G284" s="302">
        <v>5.0364549642215879</v>
      </c>
      <c r="H284" s="302">
        <v>4.8751085100152736</v>
      </c>
      <c r="I284" s="302">
        <v>0.71663138892995748</v>
      </c>
      <c r="J284" s="302">
        <f t="shared" si="127"/>
        <v>10.628194863166819</v>
      </c>
      <c r="K284" s="303"/>
      <c r="L284" s="302">
        <v>3.2668217783978681</v>
      </c>
      <c r="M284" s="302">
        <v>4.360520590534648</v>
      </c>
      <c r="N284" s="302">
        <v>0.7540312868817165</v>
      </c>
      <c r="O284" s="302">
        <f t="shared" si="128"/>
        <v>8.3813736558142331</v>
      </c>
    </row>
    <row r="285" spans="1:15" s="236" customFormat="1" x14ac:dyDescent="0.2">
      <c r="A285" s="237" t="str">
        <f>name!E$8</f>
        <v>Skilled trades occupations</v>
      </c>
      <c r="B285" s="302">
        <v>1.3201842912335888</v>
      </c>
      <c r="C285" s="302">
        <v>0.36497743206849198</v>
      </c>
      <c r="D285" s="302">
        <v>0.43244357608596995</v>
      </c>
      <c r="E285" s="302">
        <f t="shared" si="126"/>
        <v>2.1176052993880505</v>
      </c>
      <c r="F285" s="303"/>
      <c r="G285" s="302">
        <v>1.2198422291192612</v>
      </c>
      <c r="H285" s="302">
        <v>0.24209450831870544</v>
      </c>
      <c r="I285" s="302">
        <v>0.31865625077347826</v>
      </c>
      <c r="J285" s="302">
        <f>SUM(G285:I285)</f>
        <v>1.7805929882114448</v>
      </c>
      <c r="K285" s="303"/>
      <c r="L285" s="302">
        <v>1.1379244838611073</v>
      </c>
      <c r="M285" s="302">
        <v>0.3723573816789475</v>
      </c>
      <c r="N285" s="302">
        <v>0.49495601019072633</v>
      </c>
      <c r="O285" s="302">
        <f t="shared" si="128"/>
        <v>2.0052378757307809</v>
      </c>
    </row>
    <row r="286" spans="1:15" s="236" customFormat="1" x14ac:dyDescent="0.2">
      <c r="A286" s="237" t="str">
        <f>name!E$9</f>
        <v>Caring, leisure and other service occupations</v>
      </c>
      <c r="B286" s="302">
        <v>0.80751288900911067</v>
      </c>
      <c r="C286" s="302">
        <v>0.29452040199710466</v>
      </c>
      <c r="D286" s="302">
        <v>0.55524655616083496</v>
      </c>
      <c r="E286" s="302">
        <f t="shared" si="126"/>
        <v>1.6572798471670502</v>
      </c>
      <c r="F286" s="303"/>
      <c r="G286" s="302">
        <v>0.99465294739218768</v>
      </c>
      <c r="H286" s="302">
        <v>0.47917722420126563</v>
      </c>
      <c r="I286" s="302">
        <v>0.45142459478342517</v>
      </c>
      <c r="J286" s="302">
        <f t="shared" ref="J286:J289" si="129">SUM(G286:I286)</f>
        <v>1.9252547663768784</v>
      </c>
      <c r="K286" s="303"/>
      <c r="L286" s="302">
        <v>1.2679698119950893</v>
      </c>
      <c r="M286" s="302">
        <v>0.60888545970164842</v>
      </c>
      <c r="N286" s="302">
        <v>0.77982032244151089</v>
      </c>
      <c r="O286" s="302">
        <f t="shared" si="128"/>
        <v>2.6566755941382487</v>
      </c>
    </row>
    <row r="287" spans="1:15" s="236" customFormat="1" x14ac:dyDescent="0.2">
      <c r="A287" s="237" t="str">
        <f>name!E$10</f>
        <v>Sales and customer service occupations</v>
      </c>
      <c r="B287" s="302">
        <v>1.2469968534303431</v>
      </c>
      <c r="C287" s="302">
        <v>0.872239012296813</v>
      </c>
      <c r="D287" s="302">
        <v>0.50691918840085248</v>
      </c>
      <c r="E287" s="302">
        <f t="shared" si="126"/>
        <v>2.6261550541280085</v>
      </c>
      <c r="F287" s="303"/>
      <c r="G287" s="302">
        <v>1.1736414424764265</v>
      </c>
      <c r="H287" s="302">
        <v>0.88869511154572733</v>
      </c>
      <c r="I287" s="302">
        <v>0.24803975079718682</v>
      </c>
      <c r="J287" s="302">
        <f t="shared" si="129"/>
        <v>2.3103763048193406</v>
      </c>
      <c r="K287" s="303"/>
      <c r="L287" s="302">
        <v>1.3088172278412613</v>
      </c>
      <c r="M287" s="302">
        <v>1.1257253903120017</v>
      </c>
      <c r="N287" s="302">
        <v>0.27282667110818704</v>
      </c>
      <c r="O287" s="302">
        <f t="shared" si="128"/>
        <v>2.7073692892614503</v>
      </c>
    </row>
    <row r="288" spans="1:15" s="236" customFormat="1" x14ac:dyDescent="0.2">
      <c r="A288" s="237" t="str">
        <f>name!E$11</f>
        <v>Process, plant and machine operatives</v>
      </c>
      <c r="B288" s="302">
        <v>0.48348886870417607</v>
      </c>
      <c r="C288" s="302">
        <v>0.29663183919191627</v>
      </c>
      <c r="D288" s="302">
        <v>0.12476847348510584</v>
      </c>
      <c r="E288" s="302">
        <f t="shared" si="126"/>
        <v>0.90488918138119812</v>
      </c>
      <c r="F288" s="303"/>
      <c r="G288" s="302">
        <v>0.41906019198522437</v>
      </c>
      <c r="H288" s="302">
        <v>0.27819565642469379</v>
      </c>
      <c r="I288" s="302">
        <v>0.10941123219691128</v>
      </c>
      <c r="J288" s="302">
        <f t="shared" si="129"/>
        <v>0.80666708060682946</v>
      </c>
      <c r="K288" s="303"/>
      <c r="L288" s="302">
        <v>0.42326270892723805</v>
      </c>
      <c r="M288" s="302">
        <v>0.41030659236382788</v>
      </c>
      <c r="N288" s="302">
        <v>0.16089442068135543</v>
      </c>
      <c r="O288" s="302">
        <f t="shared" si="128"/>
        <v>0.99446372197242128</v>
      </c>
    </row>
    <row r="289" spans="1:15" s="236" customFormat="1" x14ac:dyDescent="0.2">
      <c r="A289" s="237" t="str">
        <f>name!E$12</f>
        <v>Elementary occupations</v>
      </c>
      <c r="B289" s="302">
        <v>0.90334565162711611</v>
      </c>
      <c r="C289" s="302">
        <v>0.96155612294003556</v>
      </c>
      <c r="D289" s="302">
        <v>0.22887751378362922</v>
      </c>
      <c r="E289" s="302">
        <f t="shared" si="126"/>
        <v>2.0937792883507811</v>
      </c>
      <c r="F289" s="303"/>
      <c r="G289" s="302">
        <v>0.8746681316282866</v>
      </c>
      <c r="H289" s="302">
        <v>0.90064401580046127</v>
      </c>
      <c r="I289" s="302">
        <v>0.14323593141034421</v>
      </c>
      <c r="J289" s="302">
        <f t="shared" si="129"/>
        <v>1.9185480788390921</v>
      </c>
      <c r="K289" s="303"/>
      <c r="L289" s="302">
        <v>0.83140587999874693</v>
      </c>
      <c r="M289" s="302">
        <v>0.73827339506828282</v>
      </c>
      <c r="N289" s="302">
        <v>0.16826976498770974</v>
      </c>
      <c r="O289" s="302">
        <f t="shared" si="128"/>
        <v>1.7379490400547395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39.827281789502543</v>
      </c>
      <c r="C291" s="311">
        <f t="shared" ref="C291:E291" si="130">SUM(C281:C289)</f>
        <v>13.39068980859556</v>
      </c>
      <c r="D291" s="311">
        <f t="shared" si="130"/>
        <v>13.213028401901946</v>
      </c>
      <c r="E291" s="311">
        <f t="shared" si="130"/>
        <v>66.43100000000004</v>
      </c>
      <c r="F291" s="311"/>
      <c r="G291" s="311">
        <f t="shared" ref="G291:J291" si="131">SUM(G281:G289)</f>
        <v>49.47802759602817</v>
      </c>
      <c r="H291" s="311">
        <f t="shared" si="131"/>
        <v>16.004038598580554</v>
      </c>
      <c r="I291" s="311">
        <f t="shared" si="131"/>
        <v>10.423933805391339</v>
      </c>
      <c r="J291" s="311">
        <f t="shared" si="131"/>
        <v>75.906000000000063</v>
      </c>
      <c r="K291" s="311"/>
      <c r="L291" s="311">
        <f t="shared" ref="L291:O291" si="132">SUM(L281:L289)</f>
        <v>54.934528364396293</v>
      </c>
      <c r="M291" s="311">
        <f t="shared" si="132"/>
        <v>18.822304964910362</v>
      </c>
      <c r="N291" s="311">
        <f t="shared" si="132"/>
        <v>12.380166670693363</v>
      </c>
      <c r="O291" s="311">
        <f t="shared" si="132"/>
        <v>86.137000000000029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4.9788258616532097</v>
      </c>
      <c r="C298" s="302">
        <v>0.66680967712073358</v>
      </c>
      <c r="D298" s="302">
        <v>1.7415362155102685</v>
      </c>
      <c r="E298" s="302">
        <f>SUM(B298:D298)</f>
        <v>7.3871717542842115</v>
      </c>
      <c r="F298" s="303"/>
      <c r="G298" s="302">
        <v>4.7121666956143686</v>
      </c>
      <c r="H298" s="302">
        <v>1.1306910188021213</v>
      </c>
      <c r="I298" s="302">
        <v>1.3745789173401504</v>
      </c>
      <c r="J298" s="302">
        <f>SUM(G298:I298)</f>
        <v>7.2174366317566401</v>
      </c>
      <c r="K298" s="303"/>
      <c r="L298" s="302">
        <v>5.4912979680573253</v>
      </c>
      <c r="M298" s="302">
        <v>1.3634940542150575</v>
      </c>
      <c r="N298" s="302">
        <v>1.50737110347329</v>
      </c>
      <c r="O298" s="302">
        <f>SUM(L298:N298)</f>
        <v>8.3621631257456723</v>
      </c>
    </row>
    <row r="299" spans="1:15" s="236" customFormat="1" x14ac:dyDescent="0.2">
      <c r="A299" s="237" t="str">
        <f>name!E$5</f>
        <v>Professional occupations</v>
      </c>
      <c r="B299" s="302">
        <v>5.328156514647536</v>
      </c>
      <c r="C299" s="302">
        <v>0.78359140095861535</v>
      </c>
      <c r="D299" s="302">
        <v>1.265797964236997</v>
      </c>
      <c r="E299" s="302">
        <f t="shared" ref="E299:E306" si="133">SUM(B299:D299)</f>
        <v>7.3775458798431481</v>
      </c>
      <c r="F299" s="303"/>
      <c r="G299" s="302">
        <v>5.8077351418812757</v>
      </c>
      <c r="H299" s="302">
        <v>1.3623016649007005</v>
      </c>
      <c r="I299" s="302">
        <v>0.94635362739058426</v>
      </c>
      <c r="J299" s="302">
        <f t="shared" ref="J299:J301" si="134">SUM(G299:I299)</f>
        <v>8.1163904341725601</v>
      </c>
      <c r="K299" s="303"/>
      <c r="L299" s="302">
        <v>7.6166387976318983</v>
      </c>
      <c r="M299" s="302">
        <v>2.0246720942378196</v>
      </c>
      <c r="N299" s="302">
        <v>0.83519766138484808</v>
      </c>
      <c r="O299" s="302">
        <f t="shared" ref="O299:O306" si="135">SUM(L299:N299)</f>
        <v>10.476508553254567</v>
      </c>
    </row>
    <row r="300" spans="1:15" s="236" customFormat="1" x14ac:dyDescent="0.2">
      <c r="A300" s="237" t="str">
        <f>name!E$6</f>
        <v>Associate professional occupations</v>
      </c>
      <c r="B300" s="302">
        <v>6.4830111214323276</v>
      </c>
      <c r="C300" s="302">
        <v>1.1750511089026081</v>
      </c>
      <c r="D300" s="302">
        <v>2.9424134983807364</v>
      </c>
      <c r="E300" s="302">
        <f t="shared" si="133"/>
        <v>10.600475728715672</v>
      </c>
      <c r="F300" s="303"/>
      <c r="G300" s="302">
        <v>6.6807437001276684</v>
      </c>
      <c r="H300" s="302">
        <v>1.6155533970109242</v>
      </c>
      <c r="I300" s="302">
        <v>2.2157480495632287</v>
      </c>
      <c r="J300" s="302">
        <f t="shared" si="134"/>
        <v>10.512045146701823</v>
      </c>
      <c r="K300" s="303"/>
      <c r="L300" s="302">
        <v>7.1422642838249342</v>
      </c>
      <c r="M300" s="302">
        <v>1.9435846990541839</v>
      </c>
      <c r="N300" s="302">
        <v>2.2829350961421864</v>
      </c>
      <c r="O300" s="302">
        <f t="shared" si="135"/>
        <v>11.368784079021303</v>
      </c>
    </row>
    <row r="301" spans="1:15" s="236" customFormat="1" x14ac:dyDescent="0.2">
      <c r="A301" s="237" t="str">
        <f>name!E$7</f>
        <v>Administrative and secretarial occupations</v>
      </c>
      <c r="B301" s="302">
        <v>4.1677489455524261</v>
      </c>
      <c r="C301" s="302">
        <v>2.4298993825478159</v>
      </c>
      <c r="D301" s="302">
        <v>0.82789189362019056</v>
      </c>
      <c r="E301" s="302">
        <f t="shared" si="133"/>
        <v>7.425540221720432</v>
      </c>
      <c r="F301" s="303"/>
      <c r="G301" s="302">
        <v>3.7310829153031775</v>
      </c>
      <c r="H301" s="302">
        <v>2.6043985616893286</v>
      </c>
      <c r="I301" s="302">
        <v>0.55208452843570388</v>
      </c>
      <c r="J301" s="302">
        <f t="shared" si="134"/>
        <v>6.8875660054282095</v>
      </c>
      <c r="K301" s="303"/>
      <c r="L301" s="302">
        <v>3.4134121399592274</v>
      </c>
      <c r="M301" s="302">
        <v>3.0044582865936551</v>
      </c>
      <c r="N301" s="302">
        <v>0.69556583186195398</v>
      </c>
      <c r="O301" s="302">
        <f t="shared" si="135"/>
        <v>7.1134362584148363</v>
      </c>
    </row>
    <row r="302" spans="1:15" s="236" customFormat="1" x14ac:dyDescent="0.2">
      <c r="A302" s="237" t="str">
        <f>name!E$8</f>
        <v>Skilled trades occupations</v>
      </c>
      <c r="B302" s="302">
        <v>1.9743656783171937</v>
      </c>
      <c r="C302" s="302">
        <v>0.37741764035724173</v>
      </c>
      <c r="D302" s="302">
        <v>1.0491778352209282</v>
      </c>
      <c r="E302" s="302">
        <f t="shared" si="133"/>
        <v>3.4009611538953637</v>
      </c>
      <c r="F302" s="303"/>
      <c r="G302" s="302">
        <v>1.2257563029751894</v>
      </c>
      <c r="H302" s="302">
        <v>0.32857662251504838</v>
      </c>
      <c r="I302" s="302">
        <v>0.66667157383700204</v>
      </c>
      <c r="J302" s="302">
        <f>SUM(G302:I302)</f>
        <v>2.2210044993272398</v>
      </c>
      <c r="K302" s="303"/>
      <c r="L302" s="302">
        <v>1.1507300015135724</v>
      </c>
      <c r="M302" s="302">
        <v>0.47362456590557556</v>
      </c>
      <c r="N302" s="302">
        <v>0.72477116371056938</v>
      </c>
      <c r="O302" s="302">
        <f t="shared" si="135"/>
        <v>2.3491257311297176</v>
      </c>
    </row>
    <row r="303" spans="1:15" s="236" customFormat="1" x14ac:dyDescent="0.2">
      <c r="A303" s="237" t="str">
        <f>name!E$9</f>
        <v>Caring, leisure and other service occupations</v>
      </c>
      <c r="B303" s="302">
        <v>2.120737516905558</v>
      </c>
      <c r="C303" s="302">
        <v>1.7542755282525904</v>
      </c>
      <c r="D303" s="302">
        <v>1.0143247499016783</v>
      </c>
      <c r="E303" s="302">
        <f t="shared" si="133"/>
        <v>4.8893377950598271</v>
      </c>
      <c r="F303" s="303"/>
      <c r="G303" s="302">
        <v>1.9443916803591705</v>
      </c>
      <c r="H303" s="302">
        <v>1.9926380014979688</v>
      </c>
      <c r="I303" s="302">
        <v>0.82681043418775946</v>
      </c>
      <c r="J303" s="302">
        <f t="shared" ref="J303:J306" si="136">SUM(G303:I303)</f>
        <v>4.7638401160448991</v>
      </c>
      <c r="K303" s="303"/>
      <c r="L303" s="302">
        <v>2.4389636375004957</v>
      </c>
      <c r="M303" s="302">
        <v>2.4029353493102228</v>
      </c>
      <c r="N303" s="302">
        <v>1.1581335359329405</v>
      </c>
      <c r="O303" s="302">
        <f t="shared" si="135"/>
        <v>6.0000325227436591</v>
      </c>
    </row>
    <row r="304" spans="1:15" s="236" customFormat="1" x14ac:dyDescent="0.2">
      <c r="A304" s="237" t="str">
        <f>name!E$10</f>
        <v>Sales and customer service occupations</v>
      </c>
      <c r="B304" s="302">
        <v>2.3771988978361978</v>
      </c>
      <c r="C304" s="302">
        <v>1.0666667265425391</v>
      </c>
      <c r="D304" s="302">
        <v>0.58581561010906269</v>
      </c>
      <c r="E304" s="302">
        <f t="shared" si="133"/>
        <v>4.0296812344877999</v>
      </c>
      <c r="F304" s="303"/>
      <c r="G304" s="302">
        <v>2.0500993093769919</v>
      </c>
      <c r="H304" s="302">
        <v>1.2594323524076325</v>
      </c>
      <c r="I304" s="302">
        <v>0.31002041058952756</v>
      </c>
      <c r="J304" s="302">
        <f t="shared" si="136"/>
        <v>3.6195520723741517</v>
      </c>
      <c r="K304" s="303"/>
      <c r="L304" s="302">
        <v>2.6506542444038952</v>
      </c>
      <c r="M304" s="302">
        <v>1.9620644627879844</v>
      </c>
      <c r="N304" s="302">
        <v>0.27285291870370704</v>
      </c>
      <c r="O304" s="302">
        <f t="shared" si="135"/>
        <v>4.8855716258955866</v>
      </c>
    </row>
    <row r="305" spans="1:15" s="236" customFormat="1" x14ac:dyDescent="0.2">
      <c r="A305" s="237" t="str">
        <f>name!E$11</f>
        <v>Process, plant and machine operatives</v>
      </c>
      <c r="B305" s="302">
        <v>1.8795104478525793</v>
      </c>
      <c r="C305" s="302">
        <v>0.82288195298313094</v>
      </c>
      <c r="D305" s="302">
        <v>0.17864351781736626</v>
      </c>
      <c r="E305" s="302">
        <f t="shared" si="133"/>
        <v>2.8810359186530765</v>
      </c>
      <c r="F305" s="303"/>
      <c r="G305" s="302">
        <v>1.2733942163705647</v>
      </c>
      <c r="H305" s="302">
        <v>1.0304535943771731</v>
      </c>
      <c r="I305" s="302">
        <v>0.13736600034666929</v>
      </c>
      <c r="J305" s="302">
        <f t="shared" si="136"/>
        <v>2.441213811094407</v>
      </c>
      <c r="K305" s="303"/>
      <c r="L305" s="302">
        <v>1.2661321142128661</v>
      </c>
      <c r="M305" s="302">
        <v>1.3316877627305954</v>
      </c>
      <c r="N305" s="302">
        <v>0.15982103149906254</v>
      </c>
      <c r="O305" s="302">
        <f t="shared" si="135"/>
        <v>2.7576409084425237</v>
      </c>
    </row>
    <row r="306" spans="1:15" s="236" customFormat="1" x14ac:dyDescent="0.2">
      <c r="A306" s="237" t="str">
        <f>name!E$12</f>
        <v>Elementary occupations</v>
      </c>
      <c r="B306" s="302">
        <v>7.6612131693367536</v>
      </c>
      <c r="C306" s="302">
        <v>11.821913769435101</v>
      </c>
      <c r="D306" s="302">
        <v>1.6461233745685415</v>
      </c>
      <c r="E306" s="302">
        <f t="shared" si="133"/>
        <v>21.129250313340396</v>
      </c>
      <c r="F306" s="303"/>
      <c r="G306" s="302">
        <v>6.4061623781753747</v>
      </c>
      <c r="H306" s="302">
        <v>11.79483252164224</v>
      </c>
      <c r="I306" s="302">
        <v>1.1519563832824142</v>
      </c>
      <c r="J306" s="302">
        <f t="shared" si="136"/>
        <v>19.35295128310003</v>
      </c>
      <c r="K306" s="303"/>
      <c r="L306" s="302">
        <v>7.4659481134610326</v>
      </c>
      <c r="M306" s="302">
        <v>10.634214106000643</v>
      </c>
      <c r="N306" s="302">
        <v>1.476574975890411</v>
      </c>
      <c r="O306" s="302">
        <f t="shared" si="135"/>
        <v>19.576737195352088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36.970768153533776</v>
      </c>
      <c r="C308" s="311">
        <f t="shared" ref="C308:E308" si="137">SUM(C298:C306)</f>
        <v>20.898507187100378</v>
      </c>
      <c r="D308" s="311">
        <f t="shared" si="137"/>
        <v>11.251724659365768</v>
      </c>
      <c r="E308" s="311">
        <f t="shared" si="137"/>
        <v>69.120999999999924</v>
      </c>
      <c r="F308" s="311"/>
      <c r="G308" s="311">
        <f t="shared" ref="G308:J308" si="138">SUM(G298:G306)</f>
        <v>33.831532340183784</v>
      </c>
      <c r="H308" s="311">
        <f t="shared" si="138"/>
        <v>23.118877734843139</v>
      </c>
      <c r="I308" s="311">
        <f t="shared" si="138"/>
        <v>8.1815899249730411</v>
      </c>
      <c r="J308" s="311">
        <f t="shared" si="138"/>
        <v>65.131999999999962</v>
      </c>
      <c r="K308" s="311"/>
      <c r="L308" s="311">
        <f t="shared" ref="L308:O308" si="139">SUM(L298:L306)</f>
        <v>38.636041300565253</v>
      </c>
      <c r="M308" s="311">
        <f t="shared" si="139"/>
        <v>25.140735380835736</v>
      </c>
      <c r="N308" s="311">
        <f t="shared" si="139"/>
        <v>9.1132233185989691</v>
      </c>
      <c r="O308" s="311">
        <f t="shared" si="139"/>
        <v>72.889999999999958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1.5810220593448023</v>
      </c>
      <c r="C315" s="302">
        <v>0.42688350866035102</v>
      </c>
      <c r="D315" s="302">
        <v>0.16314277380282158</v>
      </c>
      <c r="E315" s="302">
        <f>SUM(B315:D315)</f>
        <v>2.1710483418079747</v>
      </c>
      <c r="F315" s="303"/>
      <c r="G315" s="302">
        <v>1.6877929367667215</v>
      </c>
      <c r="H315" s="302">
        <v>0.53113303518619326</v>
      </c>
      <c r="I315" s="302">
        <v>6.6515112212659572E-2</v>
      </c>
      <c r="J315" s="302">
        <f>SUM(G315:I315)</f>
        <v>2.2854410841655741</v>
      </c>
      <c r="K315" s="303"/>
      <c r="L315" s="302">
        <v>1.7498837411073553</v>
      </c>
      <c r="M315" s="302">
        <v>0.72843605682687862</v>
      </c>
      <c r="N315" s="302">
        <v>7.9360481374184166E-2</v>
      </c>
      <c r="O315" s="302">
        <f>SUM(L315:N315)</f>
        <v>2.5576802793084186</v>
      </c>
    </row>
    <row r="316" spans="1:15" s="236" customFormat="1" x14ac:dyDescent="0.2">
      <c r="A316" s="237" t="str">
        <f>name!E$5</f>
        <v>Professional occupations</v>
      </c>
      <c r="B316" s="302">
        <v>3.0074739493883835</v>
      </c>
      <c r="C316" s="302">
        <v>1.2060874393660415</v>
      </c>
      <c r="D316" s="302">
        <v>0.41670509917591364</v>
      </c>
      <c r="E316" s="302">
        <f t="shared" ref="E316:E323" si="140">SUM(B316:D316)</f>
        <v>4.6302664879303386</v>
      </c>
      <c r="F316" s="303"/>
      <c r="G316" s="302">
        <v>3.7182941028680552</v>
      </c>
      <c r="H316" s="302">
        <v>1.371405041205048</v>
      </c>
      <c r="I316" s="302">
        <v>0.16025983641456845</v>
      </c>
      <c r="J316" s="302">
        <f t="shared" ref="J316:J318" si="141">SUM(G316:I316)</f>
        <v>5.2499589804876718</v>
      </c>
      <c r="K316" s="303"/>
      <c r="L316" s="302">
        <v>4.4998399186656464</v>
      </c>
      <c r="M316" s="302">
        <v>1.8986434254650109</v>
      </c>
      <c r="N316" s="302">
        <v>0.15688745676890939</v>
      </c>
      <c r="O316" s="302">
        <f t="shared" ref="O316:O323" si="142">SUM(L316:N316)</f>
        <v>6.5553708008995661</v>
      </c>
    </row>
    <row r="317" spans="1:15" s="236" customFormat="1" x14ac:dyDescent="0.2">
      <c r="A317" s="237" t="str">
        <f>name!E$6</f>
        <v>Associate professional occupations</v>
      </c>
      <c r="B317" s="302">
        <v>6.4665238505453608</v>
      </c>
      <c r="C317" s="302">
        <v>1.5439259827565395</v>
      </c>
      <c r="D317" s="302">
        <v>0.19249831314289498</v>
      </c>
      <c r="E317" s="302">
        <f t="shared" si="140"/>
        <v>8.2029481464447951</v>
      </c>
      <c r="F317" s="303"/>
      <c r="G317" s="302">
        <v>7.0240005654197057</v>
      </c>
      <c r="H317" s="302">
        <v>1.4293164433609526</v>
      </c>
      <c r="I317" s="302">
        <v>6.3918325061103912E-2</v>
      </c>
      <c r="J317" s="302">
        <f t="shared" si="141"/>
        <v>8.5172353338417626</v>
      </c>
      <c r="K317" s="303"/>
      <c r="L317" s="302">
        <v>8.7796356885526645</v>
      </c>
      <c r="M317" s="302">
        <v>1.7543933358230956</v>
      </c>
      <c r="N317" s="302">
        <v>6.0156727583187533E-2</v>
      </c>
      <c r="O317" s="302">
        <f t="shared" si="142"/>
        <v>10.594185751958948</v>
      </c>
    </row>
    <row r="318" spans="1:15" s="236" customFormat="1" x14ac:dyDescent="0.2">
      <c r="A318" s="237" t="str">
        <f>name!E$7</f>
        <v>Administrative and secretarial occupations</v>
      </c>
      <c r="B318" s="302">
        <v>4.6757588977249389</v>
      </c>
      <c r="C318" s="302">
        <v>4.6624342016006706</v>
      </c>
      <c r="D318" s="302">
        <v>5.7254944568008607E-2</v>
      </c>
      <c r="E318" s="302">
        <f t="shared" si="140"/>
        <v>9.3954480438936177</v>
      </c>
      <c r="F318" s="303"/>
      <c r="G318" s="302">
        <v>4.2784554017024812</v>
      </c>
      <c r="H318" s="302">
        <v>3.6988420724838278</v>
      </c>
      <c r="I318" s="302">
        <v>1.7674061800591216E-2</v>
      </c>
      <c r="J318" s="302">
        <f t="shared" si="141"/>
        <v>7.9949715359868998</v>
      </c>
      <c r="K318" s="303"/>
      <c r="L318" s="302">
        <v>3.1852852948959516</v>
      </c>
      <c r="M318" s="302">
        <v>3.5789801731312108</v>
      </c>
      <c r="N318" s="302">
        <v>2.2567079948196057E-2</v>
      </c>
      <c r="O318" s="302">
        <f t="shared" si="142"/>
        <v>6.786832547975358</v>
      </c>
    </row>
    <row r="319" spans="1:15" s="236" customFormat="1" x14ac:dyDescent="0.2">
      <c r="A319" s="237" t="str">
        <f>name!E$8</f>
        <v>Skilled trades occupations</v>
      </c>
      <c r="B319" s="302">
        <v>0.3040158682337335</v>
      </c>
      <c r="C319" s="302">
        <v>4.3673451521941617E-2</v>
      </c>
      <c r="D319" s="302">
        <v>0.1547384215517657</v>
      </c>
      <c r="E319" s="302">
        <f t="shared" si="140"/>
        <v>0.50242774130744083</v>
      </c>
      <c r="F319" s="303"/>
      <c r="G319" s="302">
        <v>0.23911552470952771</v>
      </c>
      <c r="H319" s="302">
        <v>3.231500801139036E-2</v>
      </c>
      <c r="I319" s="302">
        <v>3.9323547041860134E-2</v>
      </c>
      <c r="J319" s="302">
        <f>SUM(G319:I319)</f>
        <v>0.31075407976277819</v>
      </c>
      <c r="K319" s="303"/>
      <c r="L319" s="302">
        <v>0.25995879769174285</v>
      </c>
      <c r="M319" s="302">
        <v>9.3712865018289696E-2</v>
      </c>
      <c r="N319" s="302">
        <v>4.1441323981984607E-2</v>
      </c>
      <c r="O319" s="302">
        <f t="shared" si="142"/>
        <v>0.39511298669201711</v>
      </c>
    </row>
    <row r="320" spans="1:15" s="236" customFormat="1" x14ac:dyDescent="0.2">
      <c r="A320" s="237" t="str">
        <f>name!E$9</f>
        <v>Caring, leisure and other service occupations</v>
      </c>
      <c r="B320" s="302">
        <v>0.58178036148255019</v>
      </c>
      <c r="C320" s="302">
        <v>0.33769405702530964</v>
      </c>
      <c r="D320" s="302">
        <v>2.7746192557229304E-2</v>
      </c>
      <c r="E320" s="302">
        <f t="shared" si="140"/>
        <v>0.94722061106508915</v>
      </c>
      <c r="F320" s="303"/>
      <c r="G320" s="302">
        <v>0.53321482385613905</v>
      </c>
      <c r="H320" s="302">
        <v>0.28646108303939016</v>
      </c>
      <c r="I320" s="302">
        <v>8.806604227362496E-3</v>
      </c>
      <c r="J320" s="302">
        <f t="shared" ref="J320:J323" si="143">SUM(G320:I320)</f>
        <v>0.82848251112289173</v>
      </c>
      <c r="K320" s="303"/>
      <c r="L320" s="302">
        <v>0.62776218570926157</v>
      </c>
      <c r="M320" s="302">
        <v>0.32113521661150357</v>
      </c>
      <c r="N320" s="302">
        <v>1.6325065501021092E-2</v>
      </c>
      <c r="O320" s="302">
        <f t="shared" si="142"/>
        <v>0.96522246782178622</v>
      </c>
    </row>
    <row r="321" spans="1:15" s="236" customFormat="1" x14ac:dyDescent="0.2">
      <c r="A321" s="237" t="str">
        <f>name!E$10</f>
        <v>Sales and customer service occupations</v>
      </c>
      <c r="B321" s="302">
        <v>0.3716018535610307</v>
      </c>
      <c r="C321" s="302">
        <v>0.44878800232858257</v>
      </c>
      <c r="D321" s="302">
        <v>2.6904999920336028E-2</v>
      </c>
      <c r="E321" s="302">
        <f t="shared" si="140"/>
        <v>0.84729485580994923</v>
      </c>
      <c r="F321" s="303"/>
      <c r="G321" s="302">
        <v>0.34632470926753778</v>
      </c>
      <c r="H321" s="302">
        <v>0.38707612037645528</v>
      </c>
      <c r="I321" s="302">
        <v>8.1961693597708534E-3</v>
      </c>
      <c r="J321" s="302">
        <f t="shared" si="143"/>
        <v>0.74159699900376397</v>
      </c>
      <c r="K321" s="303"/>
      <c r="L321" s="302">
        <v>0.41226458854239639</v>
      </c>
      <c r="M321" s="302">
        <v>0.56181478985045818</v>
      </c>
      <c r="N321" s="302">
        <v>8.8379458651489384E-3</v>
      </c>
      <c r="O321" s="302">
        <f t="shared" si="142"/>
        <v>0.98291732425800349</v>
      </c>
    </row>
    <row r="322" spans="1:15" s="236" customFormat="1" x14ac:dyDescent="0.2">
      <c r="A322" s="237" t="str">
        <f>name!E$11</f>
        <v>Process, plant and machine operatives</v>
      </c>
      <c r="B322" s="302">
        <v>0.12435727386566149</v>
      </c>
      <c r="C322" s="302">
        <v>0.12389849313508615</v>
      </c>
      <c r="D322" s="302">
        <v>5.9444993564093836E-2</v>
      </c>
      <c r="E322" s="302">
        <f t="shared" si="140"/>
        <v>0.30770076056484147</v>
      </c>
      <c r="F322" s="303"/>
      <c r="G322" s="302">
        <v>9.1135186342314642E-2</v>
      </c>
      <c r="H322" s="302">
        <v>9.0090518223717012E-2</v>
      </c>
      <c r="I322" s="302">
        <v>2.3626168942022591E-2</v>
      </c>
      <c r="J322" s="302">
        <f t="shared" si="143"/>
        <v>0.20485187350805426</v>
      </c>
      <c r="K322" s="303"/>
      <c r="L322" s="302">
        <v>9.1437315176367065E-2</v>
      </c>
      <c r="M322" s="302">
        <v>0.13415332514743034</v>
      </c>
      <c r="N322" s="302">
        <v>5.5161654402291593E-2</v>
      </c>
      <c r="O322" s="302">
        <f t="shared" si="142"/>
        <v>0.28075229472608898</v>
      </c>
    </row>
    <row r="323" spans="1:15" s="236" customFormat="1" x14ac:dyDescent="0.2">
      <c r="A323" s="237" t="str">
        <f>name!E$12</f>
        <v>Elementary occupations</v>
      </c>
      <c r="B323" s="302">
        <v>0.49432437031128695</v>
      </c>
      <c r="C323" s="302">
        <v>0.68103672688870664</v>
      </c>
      <c r="D323" s="302">
        <v>2.5283913975979667E-2</v>
      </c>
      <c r="E323" s="302">
        <f t="shared" si="140"/>
        <v>1.2006450111759732</v>
      </c>
      <c r="F323" s="303"/>
      <c r="G323" s="302">
        <v>0.38010690797843816</v>
      </c>
      <c r="H323" s="302">
        <v>0.44986084042852725</v>
      </c>
      <c r="I323" s="302">
        <v>7.7398537136839848E-3</v>
      </c>
      <c r="J323" s="302">
        <f t="shared" si="143"/>
        <v>0.83770760212064943</v>
      </c>
      <c r="K323" s="303"/>
      <c r="L323" s="302">
        <v>0.32518032712613065</v>
      </c>
      <c r="M323" s="302">
        <v>0.51841672259734406</v>
      </c>
      <c r="N323" s="302">
        <v>1.0328496636357834E-2</v>
      </c>
      <c r="O323" s="302">
        <f t="shared" si="142"/>
        <v>0.85392554635983253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17.606858484457749</v>
      </c>
      <c r="C325" s="311">
        <f t="shared" ref="C325:E325" si="144">SUM(C315:C323)</f>
        <v>9.4744218632832276</v>
      </c>
      <c r="D325" s="311">
        <f t="shared" si="144"/>
        <v>1.1237196522590436</v>
      </c>
      <c r="E325" s="311">
        <f t="shared" si="144"/>
        <v>28.205000000000016</v>
      </c>
      <c r="F325" s="311"/>
      <c r="G325" s="311">
        <f t="shared" ref="G325:J325" si="145">SUM(G315:G323)</f>
        <v>18.298440158910918</v>
      </c>
      <c r="H325" s="311">
        <f t="shared" si="145"/>
        <v>8.2765001623155019</v>
      </c>
      <c r="I325" s="311">
        <f t="shared" si="145"/>
        <v>0.39605967877362319</v>
      </c>
      <c r="J325" s="311">
        <f t="shared" si="145"/>
        <v>26.971000000000043</v>
      </c>
      <c r="K325" s="311"/>
      <c r="L325" s="311">
        <f t="shared" ref="L325:O325" si="146">SUM(L315:L323)</f>
        <v>19.931247857467515</v>
      </c>
      <c r="M325" s="311">
        <f t="shared" si="146"/>
        <v>9.5896859104712231</v>
      </c>
      <c r="N325" s="311">
        <f t="shared" si="146"/>
        <v>0.45106623206128127</v>
      </c>
      <c r="O325" s="311">
        <f t="shared" si="146"/>
        <v>29.972000000000019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0.95918319788237683</v>
      </c>
      <c r="C332" s="302">
        <v>0.47839076165744793</v>
      </c>
      <c r="D332" s="302">
        <v>0.49337747029203399</v>
      </c>
      <c r="E332" s="302">
        <f>SUM(B332:D332)</f>
        <v>1.9309514298318586</v>
      </c>
      <c r="F332" s="303"/>
      <c r="G332" s="302">
        <v>0.95963058210812036</v>
      </c>
      <c r="H332" s="302">
        <v>0.73158267638000896</v>
      </c>
      <c r="I332" s="302">
        <v>0.46559098795861886</v>
      </c>
      <c r="J332" s="302">
        <f>SUM(G332:I332)</f>
        <v>2.1568042464467485</v>
      </c>
      <c r="K332" s="303"/>
      <c r="L332" s="302">
        <v>0.94866421937974077</v>
      </c>
      <c r="M332" s="302">
        <v>0.81804198170421083</v>
      </c>
      <c r="N332" s="302">
        <v>0.43030761848370719</v>
      </c>
      <c r="O332" s="302">
        <f>SUM(L332:N332)</f>
        <v>2.1970138195676587</v>
      </c>
    </row>
    <row r="333" spans="1:15" s="236" customFormat="1" x14ac:dyDescent="0.2">
      <c r="A333" s="237" t="str">
        <f>name!E$5</f>
        <v>Professional occupations</v>
      </c>
      <c r="B333" s="302">
        <v>18.774331578224984</v>
      </c>
      <c r="C333" s="302">
        <v>11.778860813275671</v>
      </c>
      <c r="D333" s="302">
        <v>2.866699992319933</v>
      </c>
      <c r="E333" s="302">
        <f t="shared" ref="E333:E340" si="147">SUM(B333:D333)</f>
        <v>33.419892383820589</v>
      </c>
      <c r="F333" s="303"/>
      <c r="G333" s="302">
        <v>20.774258900693454</v>
      </c>
      <c r="H333" s="302">
        <v>15.320545532039411</v>
      </c>
      <c r="I333" s="302">
        <v>3.0817841496137399</v>
      </c>
      <c r="J333" s="302">
        <f t="shared" ref="J333:J335" si="148">SUM(G333:I333)</f>
        <v>39.176588582346604</v>
      </c>
      <c r="K333" s="303"/>
      <c r="L333" s="302">
        <v>22.156019179084474</v>
      </c>
      <c r="M333" s="302">
        <v>18.121980511195382</v>
      </c>
      <c r="N333" s="302">
        <v>3.2377947351878724</v>
      </c>
      <c r="O333" s="302">
        <f t="shared" ref="O333:O340" si="149">SUM(L333:N333)</f>
        <v>43.515794425467732</v>
      </c>
    </row>
    <row r="334" spans="1:15" s="236" customFormat="1" x14ac:dyDescent="0.2">
      <c r="A334" s="237" t="str">
        <f>name!E$6</f>
        <v>Associate professional occupations</v>
      </c>
      <c r="B334" s="302">
        <v>1.8328728561307439</v>
      </c>
      <c r="C334" s="302">
        <v>2.2466557228123145</v>
      </c>
      <c r="D334" s="302">
        <v>1.160960674749498</v>
      </c>
      <c r="E334" s="302">
        <f t="shared" si="147"/>
        <v>5.2404892536925569</v>
      </c>
      <c r="F334" s="303"/>
      <c r="G334" s="302">
        <v>2.000175223570253</v>
      </c>
      <c r="H334" s="302">
        <v>2.8723762795525882</v>
      </c>
      <c r="I334" s="302">
        <v>0.87680988739780519</v>
      </c>
      <c r="J334" s="302">
        <f t="shared" si="148"/>
        <v>5.7493613905206455</v>
      </c>
      <c r="K334" s="303"/>
      <c r="L334" s="302">
        <v>1.8488963456709671</v>
      </c>
      <c r="M334" s="302">
        <v>2.7542508055905568</v>
      </c>
      <c r="N334" s="302">
        <v>0.81948660920056127</v>
      </c>
      <c r="O334" s="302">
        <f t="shared" si="149"/>
        <v>5.4226337604620856</v>
      </c>
    </row>
    <row r="335" spans="1:15" s="236" customFormat="1" x14ac:dyDescent="0.2">
      <c r="A335" s="237" t="str">
        <f>name!E$7</f>
        <v>Administrative and secretarial occupations</v>
      </c>
      <c r="B335" s="302">
        <v>1.5372909549273603</v>
      </c>
      <c r="C335" s="302">
        <v>3.4372371826267583</v>
      </c>
      <c r="D335" s="302">
        <v>0.16672868717134223</v>
      </c>
      <c r="E335" s="302">
        <f t="shared" si="147"/>
        <v>5.1412568247254606</v>
      </c>
      <c r="F335" s="303"/>
      <c r="G335" s="302">
        <v>1.3819079136468297</v>
      </c>
      <c r="H335" s="302">
        <v>3.5474273353378414</v>
      </c>
      <c r="I335" s="302">
        <v>0.12433907917450492</v>
      </c>
      <c r="J335" s="302">
        <f t="shared" si="148"/>
        <v>5.0536743281591763</v>
      </c>
      <c r="K335" s="303"/>
      <c r="L335" s="302">
        <v>0.67112290333068569</v>
      </c>
      <c r="M335" s="302">
        <v>1.5531981640996633</v>
      </c>
      <c r="N335" s="302">
        <v>6.1423245448144537E-2</v>
      </c>
      <c r="O335" s="302">
        <f t="shared" si="149"/>
        <v>2.2857443128784936</v>
      </c>
    </row>
    <row r="336" spans="1:15" s="236" customFormat="1" x14ac:dyDescent="0.2">
      <c r="A336" s="237" t="str">
        <f>name!E$8</f>
        <v>Skilled trades occupations</v>
      </c>
      <c r="B336" s="302">
        <v>0.49953411906942286</v>
      </c>
      <c r="C336" s="302">
        <v>0.45079116008570741</v>
      </c>
      <c r="D336" s="302">
        <v>0.14347586163801768</v>
      </c>
      <c r="E336" s="302">
        <f t="shared" si="147"/>
        <v>1.0938011407931478</v>
      </c>
      <c r="F336" s="303"/>
      <c r="G336" s="302">
        <v>0.35842403110799709</v>
      </c>
      <c r="H336" s="302">
        <v>0.3675583789595977</v>
      </c>
      <c r="I336" s="302">
        <v>0.10919984515930861</v>
      </c>
      <c r="J336" s="302">
        <f>SUM(G336:I336)</f>
        <v>0.83518225522690337</v>
      </c>
      <c r="K336" s="303"/>
      <c r="L336" s="302">
        <v>0.1921727082294683</v>
      </c>
      <c r="M336" s="302">
        <v>0.1690049237945305</v>
      </c>
      <c r="N336" s="302">
        <v>0.16394501697070274</v>
      </c>
      <c r="O336" s="302">
        <f t="shared" si="149"/>
        <v>0.52512264899470151</v>
      </c>
    </row>
    <row r="337" spans="1:15" s="236" customFormat="1" x14ac:dyDescent="0.2">
      <c r="A337" s="237" t="str">
        <f>name!E$9</f>
        <v>Caring, leisure and other service occupations</v>
      </c>
      <c r="B337" s="302">
        <v>6.4064725897395771</v>
      </c>
      <c r="C337" s="302">
        <v>8.9790175967197126</v>
      </c>
      <c r="D337" s="302">
        <v>0.47754475446115541</v>
      </c>
      <c r="E337" s="302">
        <f t="shared" si="147"/>
        <v>15.863034940920445</v>
      </c>
      <c r="F337" s="303"/>
      <c r="G337" s="302">
        <v>6.1828245933769006</v>
      </c>
      <c r="H337" s="302">
        <v>9.8075538569807126</v>
      </c>
      <c r="I337" s="302">
        <v>0.40297090147551007</v>
      </c>
      <c r="J337" s="302">
        <f t="shared" ref="J337:J340" si="150">SUM(G337:I337)</f>
        <v>16.393349351833123</v>
      </c>
      <c r="K337" s="303"/>
      <c r="L337" s="302">
        <v>7.3563733556563546</v>
      </c>
      <c r="M337" s="302">
        <v>9.6041198082089299</v>
      </c>
      <c r="N337" s="302">
        <v>0.4980232164199041</v>
      </c>
      <c r="O337" s="302">
        <f t="shared" si="149"/>
        <v>17.458516380285189</v>
      </c>
    </row>
    <row r="338" spans="1:15" s="236" customFormat="1" x14ac:dyDescent="0.2">
      <c r="A338" s="237" t="str">
        <f>name!E$10</f>
        <v>Sales and customer service occupations</v>
      </c>
      <c r="B338" s="302">
        <v>0.1264090780131705</v>
      </c>
      <c r="C338" s="302">
        <v>0.2892905345118742</v>
      </c>
      <c r="D338" s="302">
        <v>8.9518029306622088E-2</v>
      </c>
      <c r="E338" s="302">
        <f t="shared" si="147"/>
        <v>0.50521764183166684</v>
      </c>
      <c r="F338" s="303"/>
      <c r="G338" s="302">
        <v>0.11159616723826626</v>
      </c>
      <c r="H338" s="302">
        <v>0.30238373245566463</v>
      </c>
      <c r="I338" s="302">
        <v>5.3241554593895221E-2</v>
      </c>
      <c r="J338" s="302">
        <f t="shared" si="150"/>
        <v>0.46722145428782613</v>
      </c>
      <c r="K338" s="303"/>
      <c r="L338" s="302">
        <v>0.10467816411603711</v>
      </c>
      <c r="M338" s="302">
        <v>0.27294413022273545</v>
      </c>
      <c r="N338" s="302">
        <v>5.8356713054081195E-2</v>
      </c>
      <c r="O338" s="302">
        <f t="shared" si="149"/>
        <v>0.43597900739285378</v>
      </c>
    </row>
    <row r="339" spans="1:15" s="236" customFormat="1" x14ac:dyDescent="0.2">
      <c r="A339" s="237" t="str">
        <f>name!E$11</f>
        <v>Process, plant and machine operatives</v>
      </c>
      <c r="B339" s="302">
        <v>5.6590233248045033E-2</v>
      </c>
      <c r="C339" s="302">
        <v>0.14400800480701734</v>
      </c>
      <c r="D339" s="302">
        <v>0.78801532234946325</v>
      </c>
      <c r="E339" s="302">
        <f t="shared" si="147"/>
        <v>0.98861356040452564</v>
      </c>
      <c r="F339" s="303"/>
      <c r="G339" s="302">
        <v>3.6856463492754468E-2</v>
      </c>
      <c r="H339" s="302">
        <v>0.11629672015472781</v>
      </c>
      <c r="I339" s="302">
        <v>0.755215845863769</v>
      </c>
      <c r="J339" s="302">
        <f t="shared" si="150"/>
        <v>0.9083690295112512</v>
      </c>
      <c r="K339" s="303"/>
      <c r="L339" s="302">
        <v>2.4208196266213611E-2</v>
      </c>
      <c r="M339" s="302">
        <v>0.14263678512982497</v>
      </c>
      <c r="N339" s="302">
        <v>0.76645548462125956</v>
      </c>
      <c r="O339" s="302">
        <f t="shared" si="149"/>
        <v>0.9333004660172981</v>
      </c>
    </row>
    <row r="340" spans="1:15" s="236" customFormat="1" x14ac:dyDescent="0.2">
      <c r="A340" s="237" t="str">
        <f>name!E$12</f>
        <v>Elementary occupations</v>
      </c>
      <c r="B340" s="302">
        <v>0.26867525606612552</v>
      </c>
      <c r="C340" s="302">
        <v>5.2047275847338534</v>
      </c>
      <c r="D340" s="302">
        <v>0.14333998317980531</v>
      </c>
      <c r="E340" s="302">
        <f t="shared" si="147"/>
        <v>5.6167428239797843</v>
      </c>
      <c r="F340" s="303"/>
      <c r="G340" s="302">
        <v>0.19246483051555111</v>
      </c>
      <c r="H340" s="302">
        <v>4.4899603987294494</v>
      </c>
      <c r="I340" s="302">
        <v>7.3024132422650198E-2</v>
      </c>
      <c r="J340" s="302">
        <f t="shared" si="150"/>
        <v>4.7554493616676501</v>
      </c>
      <c r="K340" s="303"/>
      <c r="L340" s="302">
        <v>6.8477117303484769E-2</v>
      </c>
      <c r="M340" s="302">
        <v>2.695762029082315</v>
      </c>
      <c r="N340" s="302">
        <v>0.13865603254820238</v>
      </c>
      <c r="O340" s="302">
        <f t="shared" si="149"/>
        <v>2.9028951789340023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30.461359863301812</v>
      </c>
      <c r="C342" s="311">
        <f t="shared" ref="C342:E342" si="151">SUM(C332:C340)</f>
        <v>33.008979361230352</v>
      </c>
      <c r="D342" s="311">
        <f t="shared" si="151"/>
        <v>6.3296607754678709</v>
      </c>
      <c r="E342" s="311">
        <f t="shared" si="151"/>
        <v>69.80000000000004</v>
      </c>
      <c r="F342" s="311"/>
      <c r="G342" s="311">
        <f t="shared" ref="G342:J342" si="152">SUM(G332:G340)</f>
        <v>31.998138705750122</v>
      </c>
      <c r="H342" s="311">
        <f t="shared" si="152"/>
        <v>37.555684910590003</v>
      </c>
      <c r="I342" s="311">
        <f t="shared" si="152"/>
        <v>5.9421763836598025</v>
      </c>
      <c r="J342" s="311">
        <f t="shared" si="152"/>
        <v>75.495999999999924</v>
      </c>
      <c r="K342" s="311"/>
      <c r="L342" s="311">
        <f t="shared" ref="L342:O342" si="153">SUM(L332:L340)</f>
        <v>33.370612189037431</v>
      </c>
      <c r="M342" s="311">
        <f t="shared" si="153"/>
        <v>36.131939139028148</v>
      </c>
      <c r="N342" s="311">
        <f t="shared" si="153"/>
        <v>6.174448671934436</v>
      </c>
      <c r="O342" s="311">
        <f t="shared" si="153"/>
        <v>75.677000000000021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3.0463457998765908</v>
      </c>
      <c r="C349" s="302">
        <v>1.0344305217670564</v>
      </c>
      <c r="D349" s="302">
        <v>0.60342670966440271</v>
      </c>
      <c r="E349" s="302">
        <f>SUM(B349:D349)</f>
        <v>4.6842030313080496</v>
      </c>
      <c r="F349" s="303"/>
      <c r="G349" s="302">
        <v>3.2705219130135776</v>
      </c>
      <c r="H349" s="302">
        <v>1.4586540427347074</v>
      </c>
      <c r="I349" s="302">
        <v>0.56970070651943094</v>
      </c>
      <c r="J349" s="302">
        <f>SUM(G349:I349)</f>
        <v>5.2988766622677161</v>
      </c>
      <c r="K349" s="303"/>
      <c r="L349" s="302">
        <v>4.3913759932555321</v>
      </c>
      <c r="M349" s="302">
        <v>1.8701627903178508</v>
      </c>
      <c r="N349" s="302">
        <v>0.78639068172782756</v>
      </c>
      <c r="O349" s="302">
        <f>SUM(L349:N349)</f>
        <v>7.0479294653012108</v>
      </c>
    </row>
    <row r="350" spans="1:15" s="236" customFormat="1" x14ac:dyDescent="0.2">
      <c r="A350" s="237" t="str">
        <f>name!E$5</f>
        <v>Professional occupations</v>
      </c>
      <c r="B350" s="302">
        <v>15.083098781707259</v>
      </c>
      <c r="C350" s="302">
        <v>8.145435522229608</v>
      </c>
      <c r="D350" s="302">
        <v>3.1954876028768138</v>
      </c>
      <c r="E350" s="302">
        <f t="shared" ref="E350:E357" si="154">SUM(B350:D350)</f>
        <v>26.424021906813682</v>
      </c>
      <c r="F350" s="303"/>
      <c r="G350" s="302">
        <v>17.230116825221405</v>
      </c>
      <c r="H350" s="302">
        <v>10.505045388290247</v>
      </c>
      <c r="I350" s="302">
        <v>3.2515813299085363</v>
      </c>
      <c r="J350" s="302">
        <f t="shared" ref="J350:J352" si="155">SUM(G350:I350)</f>
        <v>30.986743543420186</v>
      </c>
      <c r="K350" s="303"/>
      <c r="L350" s="302">
        <v>23.429275028593761</v>
      </c>
      <c r="M350" s="302">
        <v>13.11098743054653</v>
      </c>
      <c r="N350" s="302">
        <v>4.3281525430063859</v>
      </c>
      <c r="O350" s="302">
        <f t="shared" ref="O350:O357" si="156">SUM(L350:N350)</f>
        <v>40.868415002146676</v>
      </c>
    </row>
    <row r="351" spans="1:15" s="236" customFormat="1" x14ac:dyDescent="0.2">
      <c r="A351" s="237" t="str">
        <f>name!E$6</f>
        <v>Associate professional occupations</v>
      </c>
      <c r="B351" s="302">
        <v>6.0988103863960559</v>
      </c>
      <c r="C351" s="302">
        <v>4.7285835931961753</v>
      </c>
      <c r="D351" s="302">
        <v>1.3543480324587467</v>
      </c>
      <c r="E351" s="302">
        <f t="shared" si="154"/>
        <v>12.181742012050977</v>
      </c>
      <c r="F351" s="303"/>
      <c r="G351" s="302">
        <v>6.7924973805868598</v>
      </c>
      <c r="H351" s="302">
        <v>5.9434491106982472</v>
      </c>
      <c r="I351" s="302">
        <v>1.2808807217563016</v>
      </c>
      <c r="J351" s="302">
        <f t="shared" si="155"/>
        <v>14.01682721304141</v>
      </c>
      <c r="K351" s="303"/>
      <c r="L351" s="302">
        <v>8.2843823824441394</v>
      </c>
      <c r="M351" s="302">
        <v>6.7303976023009842</v>
      </c>
      <c r="N351" s="302">
        <v>1.8599603008558474</v>
      </c>
      <c r="O351" s="302">
        <f t="shared" si="156"/>
        <v>16.874740285600971</v>
      </c>
    </row>
    <row r="352" spans="1:15" s="236" customFormat="1" x14ac:dyDescent="0.2">
      <c r="A352" s="237" t="str">
        <f>name!E$7</f>
        <v>Administrative and secretarial occupations</v>
      </c>
      <c r="B352" s="302">
        <v>4.5706903786867246</v>
      </c>
      <c r="C352" s="302">
        <v>7.3955354957194235</v>
      </c>
      <c r="D352" s="302">
        <v>0.3792660381665921</v>
      </c>
      <c r="E352" s="302">
        <f t="shared" si="154"/>
        <v>12.345491912572742</v>
      </c>
      <c r="F352" s="303"/>
      <c r="G352" s="302">
        <v>4.2266521590917296</v>
      </c>
      <c r="H352" s="302">
        <v>7.3065811638514973</v>
      </c>
      <c r="I352" s="302">
        <v>0.27867807645271286</v>
      </c>
      <c r="J352" s="302">
        <f t="shared" si="155"/>
        <v>11.811911399395941</v>
      </c>
      <c r="K352" s="303"/>
      <c r="L352" s="302">
        <v>3.8248454345441441</v>
      </c>
      <c r="M352" s="302">
        <v>5.0976634359626294</v>
      </c>
      <c r="N352" s="302">
        <v>0.18781403749460504</v>
      </c>
      <c r="O352" s="302">
        <f t="shared" si="156"/>
        <v>9.1103229080013772</v>
      </c>
    </row>
    <row r="353" spans="1:15" s="236" customFormat="1" x14ac:dyDescent="0.2">
      <c r="A353" s="237" t="str">
        <f>name!E$8</f>
        <v>Skilled trades occupations</v>
      </c>
      <c r="B353" s="302">
        <v>0.61635407888618998</v>
      </c>
      <c r="C353" s="302">
        <v>0.69254766792388178</v>
      </c>
      <c r="D353" s="302">
        <v>0.2392049146296647</v>
      </c>
      <c r="E353" s="302">
        <f t="shared" si="154"/>
        <v>1.5481066614397363</v>
      </c>
      <c r="F353" s="303"/>
      <c r="G353" s="302">
        <v>0.46253762059935638</v>
      </c>
      <c r="H353" s="302">
        <v>0.5170645951676075</v>
      </c>
      <c r="I353" s="302">
        <v>0.15413708887464286</v>
      </c>
      <c r="J353" s="302">
        <f>SUM(G353:I353)</f>
        <v>1.1337393046416069</v>
      </c>
      <c r="K353" s="303"/>
      <c r="L353" s="302">
        <v>0.35607976537343405</v>
      </c>
      <c r="M353" s="302">
        <v>0.49409880273752071</v>
      </c>
      <c r="N353" s="302">
        <v>0.22330110664731898</v>
      </c>
      <c r="O353" s="302">
        <f t="shared" si="156"/>
        <v>1.0734796747582738</v>
      </c>
    </row>
    <row r="354" spans="1:15" s="236" customFormat="1" x14ac:dyDescent="0.2">
      <c r="A354" s="237" t="str">
        <f>name!E$9</f>
        <v>Caring, leisure and other service occupations</v>
      </c>
      <c r="B354" s="302">
        <v>16.138945899142037</v>
      </c>
      <c r="C354" s="302">
        <v>17.458074985038195</v>
      </c>
      <c r="D354" s="302">
        <v>3.1192335691036486</v>
      </c>
      <c r="E354" s="302">
        <f t="shared" si="154"/>
        <v>36.716254453283881</v>
      </c>
      <c r="F354" s="303"/>
      <c r="G354" s="302">
        <v>15.836665026367097</v>
      </c>
      <c r="H354" s="302">
        <v>18.625491602235186</v>
      </c>
      <c r="I354" s="302">
        <v>3.7820963227528717</v>
      </c>
      <c r="J354" s="302">
        <f t="shared" ref="J354:J357" si="157">SUM(G354:I354)</f>
        <v>38.244252951355158</v>
      </c>
      <c r="K354" s="303"/>
      <c r="L354" s="302">
        <v>21.99627367768036</v>
      </c>
      <c r="M354" s="302">
        <v>22.428271095408618</v>
      </c>
      <c r="N354" s="302">
        <v>5.0415635635668696</v>
      </c>
      <c r="O354" s="302">
        <f t="shared" si="156"/>
        <v>49.46610833665585</v>
      </c>
    </row>
    <row r="355" spans="1:15" s="236" customFormat="1" x14ac:dyDescent="0.2">
      <c r="A355" s="237" t="str">
        <f>name!E$10</f>
        <v>Sales and customer service occupations</v>
      </c>
      <c r="B355" s="302">
        <v>0.61008537081532266</v>
      </c>
      <c r="C355" s="302">
        <v>0.83402809978720649</v>
      </c>
      <c r="D355" s="302">
        <v>0.11420380002210834</v>
      </c>
      <c r="E355" s="302">
        <f t="shared" si="154"/>
        <v>1.5583172706246375</v>
      </c>
      <c r="F355" s="303"/>
      <c r="G355" s="302">
        <v>0.56559921072474606</v>
      </c>
      <c r="H355" s="302">
        <v>0.81788448555713045</v>
      </c>
      <c r="I355" s="302">
        <v>6.893766946868124E-2</v>
      </c>
      <c r="J355" s="302">
        <f t="shared" si="157"/>
        <v>1.4524213657505578</v>
      </c>
      <c r="K355" s="303"/>
      <c r="L355" s="302">
        <v>0.70893304958927106</v>
      </c>
      <c r="M355" s="302">
        <v>0.95290168781208717</v>
      </c>
      <c r="N355" s="302">
        <v>0.12097904645279126</v>
      </c>
      <c r="O355" s="302">
        <f t="shared" si="156"/>
        <v>1.7828137838541496</v>
      </c>
    </row>
    <row r="356" spans="1:15" s="236" customFormat="1" x14ac:dyDescent="0.2">
      <c r="A356" s="237" t="str">
        <f>name!E$11</f>
        <v>Process, plant and machine operatives</v>
      </c>
      <c r="B356" s="302">
        <v>0.13273860895779255</v>
      </c>
      <c r="C356" s="302">
        <v>0.30003715739050585</v>
      </c>
      <c r="D356" s="302">
        <v>3.6505119506395546E-2</v>
      </c>
      <c r="E356" s="302">
        <f t="shared" si="154"/>
        <v>0.46928088585469396</v>
      </c>
      <c r="F356" s="303"/>
      <c r="G356" s="302">
        <v>9.9553393626076167E-2</v>
      </c>
      <c r="H356" s="302">
        <v>0.20509971234246413</v>
      </c>
      <c r="I356" s="302">
        <v>2.2569116606773895E-2</v>
      </c>
      <c r="J356" s="302">
        <f t="shared" si="157"/>
        <v>0.32722222257531419</v>
      </c>
      <c r="K356" s="303"/>
      <c r="L356" s="302">
        <v>7.7895760713723686E-2</v>
      </c>
      <c r="M356" s="302">
        <v>0.19566978069706958</v>
      </c>
      <c r="N356" s="302">
        <v>1.7863177476956323E-2</v>
      </c>
      <c r="O356" s="302">
        <f t="shared" si="156"/>
        <v>0.29142871888774957</v>
      </c>
    </row>
    <row r="357" spans="1:15" s="236" customFormat="1" x14ac:dyDescent="0.2">
      <c r="A357" s="237" t="str">
        <f>name!E$12</f>
        <v>Elementary occupations</v>
      </c>
      <c r="B357" s="302">
        <v>0.77159205249370622</v>
      </c>
      <c r="C357" s="302">
        <v>2.727262709909422</v>
      </c>
      <c r="D357" s="302">
        <v>6.172710364849307E-2</v>
      </c>
      <c r="E357" s="302">
        <f t="shared" si="154"/>
        <v>3.5605818660516215</v>
      </c>
      <c r="F357" s="303"/>
      <c r="G357" s="302">
        <v>0.6506788489049824</v>
      </c>
      <c r="H357" s="302">
        <v>2.0015413674322606</v>
      </c>
      <c r="I357" s="302">
        <v>3.1785121214835579E-2</v>
      </c>
      <c r="J357" s="302">
        <f t="shared" si="157"/>
        <v>2.6840053375520787</v>
      </c>
      <c r="K357" s="303"/>
      <c r="L357" s="302">
        <v>0.38663607479965956</v>
      </c>
      <c r="M357" s="302">
        <v>1.3903348212602573</v>
      </c>
      <c r="N357" s="302">
        <v>1.0790928733813814E-2</v>
      </c>
      <c r="O357" s="302">
        <f t="shared" si="156"/>
        <v>1.7877618247937306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47.068661356961684</v>
      </c>
      <c r="C359" s="311">
        <f t="shared" ref="C359:E359" si="158">SUM(C349:C357)</f>
        <v>43.315935752961479</v>
      </c>
      <c r="D359" s="311">
        <f t="shared" si="158"/>
        <v>9.1034028900768664</v>
      </c>
      <c r="E359" s="311">
        <f t="shared" si="158"/>
        <v>99.488000000000028</v>
      </c>
      <c r="F359" s="311"/>
      <c r="G359" s="311">
        <f t="shared" ref="G359:J359" si="159">SUM(G349:G357)</f>
        <v>49.13482237813583</v>
      </c>
      <c r="H359" s="311">
        <f t="shared" si="159"/>
        <v>47.380811468309346</v>
      </c>
      <c r="I359" s="311">
        <f t="shared" si="159"/>
        <v>9.4403661535547876</v>
      </c>
      <c r="J359" s="311">
        <f t="shared" si="159"/>
        <v>105.95599999999996</v>
      </c>
      <c r="K359" s="311"/>
      <c r="L359" s="311">
        <f t="shared" ref="L359:O359" si="160">SUM(L349:L357)</f>
        <v>63.455697166994035</v>
      </c>
      <c r="M359" s="311">
        <f t="shared" si="160"/>
        <v>52.27048744704355</v>
      </c>
      <c r="N359" s="311">
        <f t="shared" si="160"/>
        <v>12.576815385962416</v>
      </c>
      <c r="O359" s="311">
        <f t="shared" si="160"/>
        <v>128.303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1.9521049156880781</v>
      </c>
      <c r="C366" s="302">
        <v>1.0734527739547015</v>
      </c>
      <c r="D366" s="302">
        <v>0.17784483580005275</v>
      </c>
      <c r="E366" s="302">
        <f>SUM(B366:D366)</f>
        <v>3.203402525442832</v>
      </c>
      <c r="F366" s="303"/>
      <c r="G366" s="302">
        <v>2.4848601647438078</v>
      </c>
      <c r="H366" s="302">
        <v>1.5525317214796941</v>
      </c>
      <c r="I366" s="302">
        <v>0.3517491229747336</v>
      </c>
      <c r="J366" s="302">
        <f>SUM(G366:I366)</f>
        <v>4.3891410091982355</v>
      </c>
      <c r="K366" s="303"/>
      <c r="L366" s="302">
        <v>2.778441941606423</v>
      </c>
      <c r="M366" s="302">
        <v>2.3664826909825405</v>
      </c>
      <c r="N366" s="302">
        <v>0.26771818959131566</v>
      </c>
      <c r="O366" s="302">
        <f>SUM(L366:N366)</f>
        <v>5.4126428221802794</v>
      </c>
    </row>
    <row r="367" spans="1:15" s="236" customFormat="1" x14ac:dyDescent="0.2">
      <c r="A367" s="237" t="str">
        <f>name!E$5</f>
        <v>Professional occupations</v>
      </c>
      <c r="B367" s="302">
        <v>1.3576013540505139</v>
      </c>
      <c r="C367" s="302">
        <v>0.64313665474753912</v>
      </c>
      <c r="D367" s="302">
        <v>0.78968980574102166</v>
      </c>
      <c r="E367" s="302">
        <f t="shared" ref="E367:E374" si="161">SUM(B367:D367)</f>
        <v>2.7904278145390746</v>
      </c>
      <c r="F367" s="303"/>
      <c r="G367" s="302">
        <v>1.9850742066071516</v>
      </c>
      <c r="H367" s="302">
        <v>1.1085307633406265</v>
      </c>
      <c r="I367" s="302">
        <v>1.6155594036649432</v>
      </c>
      <c r="J367" s="302">
        <f t="shared" ref="J367:J369" si="162">SUM(G367:I367)</f>
        <v>4.7091643736127216</v>
      </c>
      <c r="K367" s="303"/>
      <c r="L367" s="302">
        <v>1.9848191899133143</v>
      </c>
      <c r="M367" s="302">
        <v>1.4710439478789645</v>
      </c>
      <c r="N367" s="302">
        <v>1.3609818358705994</v>
      </c>
      <c r="O367" s="302">
        <f t="shared" ref="O367:O374" si="163">SUM(L367:N367)</f>
        <v>4.816844973662878</v>
      </c>
    </row>
    <row r="368" spans="1:15" s="236" customFormat="1" x14ac:dyDescent="0.2">
      <c r="A368" s="237" t="str">
        <f>name!E$6</f>
        <v>Associate professional occupations</v>
      </c>
      <c r="B368" s="302">
        <v>1.7036881461342814</v>
      </c>
      <c r="C368" s="302">
        <v>1.0373501505868741</v>
      </c>
      <c r="D368" s="302">
        <v>2.4329013944988831</v>
      </c>
      <c r="E368" s="302">
        <f t="shared" si="161"/>
        <v>5.1739396912200384</v>
      </c>
      <c r="F368" s="303"/>
      <c r="G368" s="302">
        <v>2.176721271442998</v>
      </c>
      <c r="H368" s="302">
        <v>1.4575640058296271</v>
      </c>
      <c r="I368" s="302">
        <v>5.4695461832411034</v>
      </c>
      <c r="J368" s="302">
        <f t="shared" si="162"/>
        <v>9.103831460513728</v>
      </c>
      <c r="K368" s="303"/>
      <c r="L368" s="302">
        <v>2.106626967613316</v>
      </c>
      <c r="M368" s="302">
        <v>1.2832526473612416</v>
      </c>
      <c r="N368" s="302">
        <v>5.1515589032314937</v>
      </c>
      <c r="O368" s="302">
        <f t="shared" si="163"/>
        <v>8.5414385182060517</v>
      </c>
    </row>
    <row r="369" spans="1:15" s="236" customFormat="1" x14ac:dyDescent="0.2">
      <c r="A369" s="237" t="str">
        <f>name!E$7</f>
        <v>Administrative and secretarial occupations</v>
      </c>
      <c r="B369" s="302">
        <v>0.4914834911706491</v>
      </c>
      <c r="C369" s="302">
        <v>1.4233392959074056</v>
      </c>
      <c r="D369" s="302">
        <v>7.2528883102253208E-2</v>
      </c>
      <c r="E369" s="302">
        <f t="shared" si="161"/>
        <v>1.987351670180308</v>
      </c>
      <c r="F369" s="303"/>
      <c r="G369" s="302">
        <v>0.5914752057640088</v>
      </c>
      <c r="H369" s="302">
        <v>1.4824246633458658</v>
      </c>
      <c r="I369" s="302">
        <v>0.15538079511770214</v>
      </c>
      <c r="J369" s="302">
        <f t="shared" si="162"/>
        <v>2.2292806642275766</v>
      </c>
      <c r="K369" s="303"/>
      <c r="L369" s="302">
        <v>0.34106927262194481</v>
      </c>
      <c r="M369" s="302">
        <v>0.88804106941599581</v>
      </c>
      <c r="N369" s="302">
        <v>8.8474608486833348E-2</v>
      </c>
      <c r="O369" s="302">
        <f t="shared" si="163"/>
        <v>1.3175849505247739</v>
      </c>
    </row>
    <row r="370" spans="1:15" s="236" customFormat="1" x14ac:dyDescent="0.2">
      <c r="A370" s="237" t="str">
        <f>name!E$8</f>
        <v>Skilled trades occupations</v>
      </c>
      <c r="B370" s="302">
        <v>1.1038060052040055</v>
      </c>
      <c r="C370" s="302">
        <v>0.50166103797425576</v>
      </c>
      <c r="D370" s="302">
        <v>0.32606925485208321</v>
      </c>
      <c r="E370" s="302">
        <f t="shared" si="161"/>
        <v>1.9315362980303445</v>
      </c>
      <c r="F370" s="303"/>
      <c r="G370" s="302">
        <v>1.1455566445378511</v>
      </c>
      <c r="H370" s="302">
        <v>0.54851781670443533</v>
      </c>
      <c r="I370" s="302">
        <v>0.73276903718077047</v>
      </c>
      <c r="J370" s="302">
        <f>SUM(G370:I370)</f>
        <v>2.4268434984230569</v>
      </c>
      <c r="K370" s="303"/>
      <c r="L370" s="302">
        <v>0.99637197414508316</v>
      </c>
      <c r="M370" s="302">
        <v>0.95979604546452535</v>
      </c>
      <c r="N370" s="302">
        <v>0.81344259252363615</v>
      </c>
      <c r="O370" s="302">
        <f t="shared" si="163"/>
        <v>2.7696106121332447</v>
      </c>
    </row>
    <row r="371" spans="1:15" s="236" customFormat="1" x14ac:dyDescent="0.2">
      <c r="A371" s="237" t="str">
        <f>name!E$9</f>
        <v>Caring, leisure and other service occupations</v>
      </c>
      <c r="B371" s="302">
        <v>0.61599637180298539</v>
      </c>
      <c r="C371" s="302">
        <v>1.1911599849788468</v>
      </c>
      <c r="D371" s="302">
        <v>0.12945385913803262</v>
      </c>
      <c r="E371" s="302">
        <f t="shared" si="161"/>
        <v>1.9366102159198646</v>
      </c>
      <c r="F371" s="303"/>
      <c r="G371" s="302">
        <v>0.65754939555914149</v>
      </c>
      <c r="H371" s="302">
        <v>1.1683307386545467</v>
      </c>
      <c r="I371" s="302">
        <v>0.27559279108427948</v>
      </c>
      <c r="J371" s="302">
        <f t="shared" ref="J371:J374" si="164">SUM(G371:I371)</f>
        <v>2.1014729252979678</v>
      </c>
      <c r="K371" s="303"/>
      <c r="L371" s="302">
        <v>0.56425377817815769</v>
      </c>
      <c r="M371" s="302">
        <v>1.1823566243945429</v>
      </c>
      <c r="N371" s="302">
        <v>0.24962709887391935</v>
      </c>
      <c r="O371" s="302">
        <f t="shared" si="163"/>
        <v>1.9962375014466198</v>
      </c>
    </row>
    <row r="372" spans="1:15" s="236" customFormat="1" x14ac:dyDescent="0.2">
      <c r="A372" s="237" t="str">
        <f>name!E$10</f>
        <v>Sales and customer service occupations</v>
      </c>
      <c r="B372" s="302">
        <v>0.41186513254740076</v>
      </c>
      <c r="C372" s="302">
        <v>0.74879675995058292</v>
      </c>
      <c r="D372" s="302">
        <v>3.8114364816842071E-2</v>
      </c>
      <c r="E372" s="302">
        <f t="shared" si="161"/>
        <v>1.1987762573148257</v>
      </c>
      <c r="F372" s="303"/>
      <c r="G372" s="302">
        <v>0.46877140411845725</v>
      </c>
      <c r="H372" s="302">
        <v>0.80834108751488709</v>
      </c>
      <c r="I372" s="302">
        <v>5.7709832300896394E-2</v>
      </c>
      <c r="J372" s="302">
        <f t="shared" si="164"/>
        <v>1.3348223239342407</v>
      </c>
      <c r="K372" s="303"/>
      <c r="L372" s="302">
        <v>0.42584130036706619</v>
      </c>
      <c r="M372" s="302">
        <v>0.84698210569220411</v>
      </c>
      <c r="N372" s="302">
        <v>3.768564220081369E-2</v>
      </c>
      <c r="O372" s="302">
        <f t="shared" si="163"/>
        <v>1.3105090482600839</v>
      </c>
    </row>
    <row r="373" spans="1:15" s="236" customFormat="1" x14ac:dyDescent="0.2">
      <c r="A373" s="237" t="str">
        <f>name!E$11</f>
        <v>Process, plant and machine operatives</v>
      </c>
      <c r="B373" s="302">
        <v>0.10093215702585613</v>
      </c>
      <c r="C373" s="302">
        <v>9.3220085048949214E-2</v>
      </c>
      <c r="D373" s="302">
        <v>1.8927077105271053E-2</v>
      </c>
      <c r="E373" s="302">
        <f t="shared" si="161"/>
        <v>0.21307931918007642</v>
      </c>
      <c r="F373" s="303"/>
      <c r="G373" s="302">
        <v>8.9581374958136992E-2</v>
      </c>
      <c r="H373" s="302">
        <v>0.11357357075267896</v>
      </c>
      <c r="I373" s="302">
        <v>4.6163222249077492E-2</v>
      </c>
      <c r="J373" s="302">
        <f t="shared" si="164"/>
        <v>0.24931816795989342</v>
      </c>
      <c r="K373" s="303"/>
      <c r="L373" s="302">
        <v>6.6605232139924225E-2</v>
      </c>
      <c r="M373" s="302">
        <v>0.13102781173542002</v>
      </c>
      <c r="N373" s="302">
        <v>5.5700716192628133E-2</v>
      </c>
      <c r="O373" s="302">
        <f t="shared" si="163"/>
        <v>0.25333376006797237</v>
      </c>
    </row>
    <row r="374" spans="1:15" s="236" customFormat="1" x14ac:dyDescent="0.2">
      <c r="A374" s="237" t="str">
        <f>name!E$12</f>
        <v>Elementary occupations</v>
      </c>
      <c r="B374" s="302">
        <v>0.31427213536861087</v>
      </c>
      <c r="C374" s="302">
        <v>1.9066849047960093</v>
      </c>
      <c r="D374" s="302">
        <v>5.3919168008024862E-2</v>
      </c>
      <c r="E374" s="302">
        <f t="shared" si="161"/>
        <v>2.2748762081726452</v>
      </c>
      <c r="F374" s="303"/>
      <c r="G374" s="302">
        <v>0.29266176362855323</v>
      </c>
      <c r="H374" s="302">
        <v>1.7925127531731124</v>
      </c>
      <c r="I374" s="302">
        <v>8.3951060030863306E-2</v>
      </c>
      <c r="J374" s="302">
        <f t="shared" si="164"/>
        <v>2.169125576832529</v>
      </c>
      <c r="K374" s="303"/>
      <c r="L374" s="302">
        <v>0.23494323511722973</v>
      </c>
      <c r="M374" s="302">
        <v>1.2269296566053958</v>
      </c>
      <c r="N374" s="302">
        <v>9.0924921795480285E-2</v>
      </c>
      <c r="O374" s="302">
        <f t="shared" si="163"/>
        <v>1.5527978135181058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8.0517497089923804</v>
      </c>
      <c r="C376" s="311">
        <f t="shared" ref="C376:E376" si="165">SUM(C366:C374)</f>
        <v>8.6188016479451655</v>
      </c>
      <c r="D376" s="311">
        <f t="shared" si="165"/>
        <v>4.0394486430624648</v>
      </c>
      <c r="E376" s="311">
        <f t="shared" si="165"/>
        <v>20.710000000000008</v>
      </c>
      <c r="F376" s="311"/>
      <c r="G376" s="311">
        <f t="shared" ref="G376:J376" si="166">SUM(G366:G374)</f>
        <v>9.8922514313601067</v>
      </c>
      <c r="H376" s="311">
        <f t="shared" si="166"/>
        <v>10.032327120795474</v>
      </c>
      <c r="I376" s="311">
        <f t="shared" si="166"/>
        <v>8.7884214478443692</v>
      </c>
      <c r="J376" s="311">
        <f t="shared" si="166"/>
        <v>28.712999999999948</v>
      </c>
      <c r="K376" s="311"/>
      <c r="L376" s="311">
        <f t="shared" ref="L376:O376" si="167">SUM(L366:L374)</f>
        <v>9.4989728917024596</v>
      </c>
      <c r="M376" s="311">
        <f t="shared" si="167"/>
        <v>10.35591259953083</v>
      </c>
      <c r="N376" s="311">
        <f t="shared" si="167"/>
        <v>8.116114508766719</v>
      </c>
      <c r="O376" s="311">
        <f t="shared" si="167"/>
        <v>27.971000000000007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1.9630013265654065</v>
      </c>
      <c r="C383" s="302">
        <v>0.56978512724590313</v>
      </c>
      <c r="D383" s="302">
        <v>0.86737857266281992</v>
      </c>
      <c r="E383" s="302">
        <f>SUM(B383:D383)</f>
        <v>3.4001650264741294</v>
      </c>
      <c r="F383" s="303"/>
      <c r="G383" s="302">
        <v>1.7524120514491432</v>
      </c>
      <c r="H383" s="302">
        <v>0.740804340720015</v>
      </c>
      <c r="I383" s="302">
        <v>0.77107803420306975</v>
      </c>
      <c r="J383" s="302">
        <f>SUM(G383:I383)</f>
        <v>3.2642944263722282</v>
      </c>
      <c r="K383" s="303"/>
      <c r="L383" s="302">
        <v>2.1920418851246217</v>
      </c>
      <c r="M383" s="302">
        <v>1.1562447189884506</v>
      </c>
      <c r="N383" s="302">
        <v>0.72545329852571172</v>
      </c>
      <c r="O383" s="302">
        <f>SUM(L383:N383)</f>
        <v>4.0737399026387839</v>
      </c>
    </row>
    <row r="384" spans="1:15" s="236" customFormat="1" x14ac:dyDescent="0.2">
      <c r="A384" s="237" t="str">
        <f>name!E$5</f>
        <v>Professional occupations</v>
      </c>
      <c r="B384" s="302">
        <v>2.4948526971196179</v>
      </c>
      <c r="C384" s="302">
        <v>0.64310604099528867</v>
      </c>
      <c r="D384" s="302">
        <v>2.111941725769594</v>
      </c>
      <c r="E384" s="302">
        <f t="shared" ref="E384:E391" si="168">SUM(B384:D384)</f>
        <v>5.2499004638845008</v>
      </c>
      <c r="F384" s="303"/>
      <c r="G384" s="302">
        <v>2.0172675566434219</v>
      </c>
      <c r="H384" s="302">
        <v>0.70005443635354414</v>
      </c>
      <c r="I384" s="302">
        <v>2.1887232937497454</v>
      </c>
      <c r="J384" s="302">
        <f t="shared" ref="J384:J386" si="169">SUM(G384:I384)</f>
        <v>4.9060452867467115</v>
      </c>
      <c r="K384" s="303"/>
      <c r="L384" s="302">
        <v>2.2596066684437055</v>
      </c>
      <c r="M384" s="302">
        <v>0.81240885672583907</v>
      </c>
      <c r="N384" s="302">
        <v>2.2188031297198649</v>
      </c>
      <c r="O384" s="302">
        <f t="shared" ref="O384:O391" si="170">SUM(L384:N384)</f>
        <v>5.2908186548894101</v>
      </c>
    </row>
    <row r="385" spans="1:15" s="236" customFormat="1" x14ac:dyDescent="0.2">
      <c r="A385" s="237" t="str">
        <f>name!E$6</f>
        <v>Associate professional occupations</v>
      </c>
      <c r="B385" s="302">
        <v>1.2075380507261471</v>
      </c>
      <c r="C385" s="302">
        <v>0.57102116742210873</v>
      </c>
      <c r="D385" s="302">
        <v>1.4727929784337899</v>
      </c>
      <c r="E385" s="302">
        <f t="shared" si="168"/>
        <v>3.2513521965820456</v>
      </c>
      <c r="F385" s="303"/>
      <c r="G385" s="302">
        <v>0.95989909625756875</v>
      </c>
      <c r="H385" s="302">
        <v>0.52512267987358219</v>
      </c>
      <c r="I385" s="302">
        <v>2.16625786555334</v>
      </c>
      <c r="J385" s="302">
        <f t="shared" si="169"/>
        <v>3.651279641684491</v>
      </c>
      <c r="K385" s="303"/>
      <c r="L385" s="302">
        <v>0.93016599630510588</v>
      </c>
      <c r="M385" s="302">
        <v>0.51552904152868906</v>
      </c>
      <c r="N385" s="302">
        <v>2.2091297178353275</v>
      </c>
      <c r="O385" s="302">
        <f t="shared" si="170"/>
        <v>3.6548247556691225</v>
      </c>
    </row>
    <row r="386" spans="1:15" s="236" customFormat="1" x14ac:dyDescent="0.2">
      <c r="A386" s="237" t="str">
        <f>name!E$7</f>
        <v>Administrative and secretarial occupations</v>
      </c>
      <c r="B386" s="302">
        <v>0.77911306801377589</v>
      </c>
      <c r="C386" s="302">
        <v>0.8709099104139173</v>
      </c>
      <c r="D386" s="302">
        <v>0.41155454933098456</v>
      </c>
      <c r="E386" s="302">
        <f t="shared" si="168"/>
        <v>2.0615775277586779</v>
      </c>
      <c r="F386" s="303"/>
      <c r="G386" s="302">
        <v>0.61711399866854566</v>
      </c>
      <c r="H386" s="302">
        <v>0.78715952878780238</v>
      </c>
      <c r="I386" s="302">
        <v>0.52844413848513205</v>
      </c>
      <c r="J386" s="302">
        <f t="shared" si="169"/>
        <v>1.93271766594148</v>
      </c>
      <c r="K386" s="303"/>
      <c r="L386" s="302">
        <v>0.41646884392333083</v>
      </c>
      <c r="M386" s="302">
        <v>0.61925478429713654</v>
      </c>
      <c r="N386" s="302">
        <v>0.51371737274568607</v>
      </c>
      <c r="O386" s="302">
        <f t="shared" si="170"/>
        <v>1.5494410009661534</v>
      </c>
    </row>
    <row r="387" spans="1:15" s="236" customFormat="1" x14ac:dyDescent="0.2">
      <c r="A387" s="237" t="str">
        <f>name!E$8</f>
        <v>Skilled trades occupations</v>
      </c>
      <c r="B387" s="302">
        <v>0.62207542455074505</v>
      </c>
      <c r="C387" s="302">
        <v>0.25776807304320132</v>
      </c>
      <c r="D387" s="302">
        <v>0.60832403543828806</v>
      </c>
      <c r="E387" s="302">
        <f t="shared" si="168"/>
        <v>1.4881675330322346</v>
      </c>
      <c r="F387" s="303"/>
      <c r="G387" s="302">
        <v>0.43818994270459222</v>
      </c>
      <c r="H387" s="302">
        <v>0.17924712182025043</v>
      </c>
      <c r="I387" s="302">
        <v>0.51644052629604609</v>
      </c>
      <c r="J387" s="302">
        <f>SUM(G387:I387)</f>
        <v>1.1338775908208887</v>
      </c>
      <c r="K387" s="303"/>
      <c r="L387" s="302">
        <v>0.51112492588112002</v>
      </c>
      <c r="M387" s="302">
        <v>0.33006935774094748</v>
      </c>
      <c r="N387" s="302">
        <v>0.62423703079938342</v>
      </c>
      <c r="O387" s="302">
        <f t="shared" si="170"/>
        <v>1.4654313144214508</v>
      </c>
    </row>
    <row r="388" spans="1:15" s="236" customFormat="1" x14ac:dyDescent="0.2">
      <c r="A388" s="237" t="str">
        <f>name!E$9</f>
        <v>Caring, leisure and other service occupations</v>
      </c>
      <c r="B388" s="302">
        <v>2.0303644487930295</v>
      </c>
      <c r="C388" s="302">
        <v>1.8495160969504281</v>
      </c>
      <c r="D388" s="302">
        <v>2.5582918234786489</v>
      </c>
      <c r="E388" s="302">
        <f t="shared" si="168"/>
        <v>6.4381723692221069</v>
      </c>
      <c r="F388" s="303"/>
      <c r="G388" s="302">
        <v>1.9890798502398979</v>
      </c>
      <c r="H388" s="302">
        <v>1.5328261505237133</v>
      </c>
      <c r="I388" s="302">
        <v>5.1729697409956126</v>
      </c>
      <c r="J388" s="302">
        <f t="shared" ref="J388:J391" si="171">SUM(G388:I388)</f>
        <v>8.6948757417592226</v>
      </c>
      <c r="K388" s="303"/>
      <c r="L388" s="302">
        <v>1.6214151752938923</v>
      </c>
      <c r="M388" s="302">
        <v>1.1217313948489038</v>
      </c>
      <c r="N388" s="302">
        <v>5.2882249359472588</v>
      </c>
      <c r="O388" s="302">
        <f t="shared" si="170"/>
        <v>8.0313715060900552</v>
      </c>
    </row>
    <row r="389" spans="1:15" s="236" customFormat="1" x14ac:dyDescent="0.2">
      <c r="A389" s="237" t="str">
        <f>name!E$10</f>
        <v>Sales and customer service occupations</v>
      </c>
      <c r="B389" s="302">
        <v>0.62626902858425593</v>
      </c>
      <c r="C389" s="302">
        <v>0.84076565243417034</v>
      </c>
      <c r="D389" s="302">
        <v>0.43154601414363158</v>
      </c>
      <c r="E389" s="302">
        <f t="shared" si="168"/>
        <v>1.8985806951620579</v>
      </c>
      <c r="F389" s="303"/>
      <c r="G389" s="302">
        <v>0.42041651444192646</v>
      </c>
      <c r="H389" s="302">
        <v>0.46978311862278527</v>
      </c>
      <c r="I389" s="302">
        <v>0.28874267245402024</v>
      </c>
      <c r="J389" s="302">
        <f t="shared" si="171"/>
        <v>1.178942305518732</v>
      </c>
      <c r="K389" s="303"/>
      <c r="L389" s="302">
        <v>0.374780049302604</v>
      </c>
      <c r="M389" s="302">
        <v>0.50605921091987294</v>
      </c>
      <c r="N389" s="302">
        <v>0.18702259286784839</v>
      </c>
      <c r="O389" s="302">
        <f t="shared" si="170"/>
        <v>1.0678618530903252</v>
      </c>
    </row>
    <row r="390" spans="1:15" s="236" customFormat="1" x14ac:dyDescent="0.2">
      <c r="A390" s="237" t="str">
        <f>name!E$11</f>
        <v>Process, plant and machine operatives</v>
      </c>
      <c r="B390" s="302">
        <v>0.39355516187791678</v>
      </c>
      <c r="C390" s="302">
        <v>0.2171524720064861</v>
      </c>
      <c r="D390" s="302">
        <v>0.19182727928026938</v>
      </c>
      <c r="E390" s="302">
        <f t="shared" si="168"/>
        <v>0.80253491316467218</v>
      </c>
      <c r="F390" s="303"/>
      <c r="G390" s="302">
        <v>0.2226203748948038</v>
      </c>
      <c r="H390" s="302">
        <v>0.13631444089883363</v>
      </c>
      <c r="I390" s="302">
        <v>0.25153644696276412</v>
      </c>
      <c r="J390" s="302">
        <f t="shared" si="171"/>
        <v>0.61047126275640151</v>
      </c>
      <c r="K390" s="303"/>
      <c r="L390" s="302">
        <v>0.20060134345754524</v>
      </c>
      <c r="M390" s="302">
        <v>0.16377546882184835</v>
      </c>
      <c r="N390" s="302">
        <v>0.3016925700729115</v>
      </c>
      <c r="O390" s="302">
        <f t="shared" si="170"/>
        <v>0.66606938235230506</v>
      </c>
    </row>
    <row r="391" spans="1:15" s="236" customFormat="1" x14ac:dyDescent="0.2">
      <c r="A391" s="237" t="str">
        <f>name!E$12</f>
        <v>Elementary occupations</v>
      </c>
      <c r="B391" s="302">
        <v>0.60479753253499458</v>
      </c>
      <c r="C391" s="302">
        <v>1.0734067943094794</v>
      </c>
      <c r="D391" s="302">
        <v>0.44734494787514845</v>
      </c>
      <c r="E391" s="302">
        <f t="shared" si="168"/>
        <v>2.1255492747196225</v>
      </c>
      <c r="F391" s="303"/>
      <c r="G391" s="302">
        <v>0.38621841536357698</v>
      </c>
      <c r="H391" s="302">
        <v>0.69062351080456519</v>
      </c>
      <c r="I391" s="302">
        <v>0.38265415223172428</v>
      </c>
      <c r="J391" s="302">
        <f t="shared" si="171"/>
        <v>1.4594960783998663</v>
      </c>
      <c r="K391" s="303"/>
      <c r="L391" s="302">
        <v>0.39354248298877703</v>
      </c>
      <c r="M391" s="302">
        <v>0.3903952876333257</v>
      </c>
      <c r="N391" s="302">
        <v>0.37550385926025825</v>
      </c>
      <c r="O391" s="302">
        <f t="shared" si="170"/>
        <v>1.1594416298823609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10.72156673876589</v>
      </c>
      <c r="C393" s="311">
        <f t="shared" ref="C393:E393" si="172">SUM(C383:C391)</f>
        <v>6.893431334820983</v>
      </c>
      <c r="D393" s="311">
        <f t="shared" si="172"/>
        <v>9.1010019264131756</v>
      </c>
      <c r="E393" s="311">
        <f t="shared" si="172"/>
        <v>26.716000000000044</v>
      </c>
      <c r="F393" s="311"/>
      <c r="G393" s="311">
        <f t="shared" ref="G393:J393" si="173">SUM(G383:G391)</f>
        <v>8.8032178006634787</v>
      </c>
      <c r="H393" s="311">
        <f t="shared" si="173"/>
        <v>5.7619353284050909</v>
      </c>
      <c r="I393" s="311">
        <f t="shared" si="173"/>
        <v>12.266846870931454</v>
      </c>
      <c r="J393" s="311">
        <f t="shared" si="173"/>
        <v>26.832000000000022</v>
      </c>
      <c r="K393" s="311"/>
      <c r="L393" s="311">
        <f t="shared" ref="L393:O393" si="174">SUM(L383:L391)</f>
        <v>8.8997473707207035</v>
      </c>
      <c r="M393" s="311">
        <f t="shared" si="174"/>
        <v>5.615468121505014</v>
      </c>
      <c r="N393" s="311">
        <f t="shared" si="174"/>
        <v>12.443784507774248</v>
      </c>
      <c r="O393" s="311">
        <f t="shared" si="174"/>
        <v>26.958999999999968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Essex Southend-on-Sea and Thurrock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Essex Southend-on-Sea and Thurrock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Essex Southend-on-Sea and Thurrock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85.457060714170154</v>
      </c>
      <c r="C8" s="11">
        <f t="array" ref="C8:C16">MMULT(aggregation!$B$13:$AA$21,'Occ T2'!C8:C33)</f>
        <v>96.367772575088594</v>
      </c>
      <c r="D8" s="11">
        <f t="array" ref="D8:D16">MMULT(aggregation!$B$13:$AA$21,'Occ T2'!D8:D33)</f>
        <v>99.249711616707259</v>
      </c>
      <c r="E8" s="11">
        <f t="array" ref="E8:E16">MMULT(aggregation!$B$13:$AA$21,'Occ T2'!E8:E33)</f>
        <v>102.81692348311208</v>
      </c>
      <c r="F8" s="11">
        <f t="array" ref="F8:F16">MMULT(aggregation!$B$13:$AA$21,'Occ T2'!F8:F33)</f>
        <v>116.78148846447014</v>
      </c>
      <c r="G8" s="11"/>
      <c r="H8" s="11">
        <f>F8-D8</f>
        <v>17.531776847762885</v>
      </c>
      <c r="I8" s="11">
        <f t="array" ref="I8:I16">MMULT(aggregation!$B$13:$AA$21,'Occ T2'!I8:I33)</f>
        <v>56.677881055688694</v>
      </c>
      <c r="J8" s="11">
        <f>SUM(H8:I8)</f>
        <v>74.209657903451586</v>
      </c>
      <c r="L8" s="10" t="str">
        <f>name!E4</f>
        <v>Managers, directors and senior officials</v>
      </c>
      <c r="M8" s="11">
        <f t="array" ref="M8:M16">MMULT(aggregation!$B$13:$AA$21,'Occ T2'!M8:M33)</f>
        <v>57.717969996247319</v>
      </c>
      <c r="N8" s="11">
        <f t="array" ref="N8:N16">MMULT(aggregation!$B$13:$AA$21,'Occ T2'!N8:N33)</f>
        <v>62.146155979606093</v>
      </c>
      <c r="O8" s="11">
        <f t="array" ref="O8:O16">MMULT(aggregation!$B$13:$AA$21,'Occ T2'!O8:O33)</f>
        <v>64.157161335658444</v>
      </c>
      <c r="P8" s="11">
        <f t="array" ref="P8:P16">MMULT(aggregation!$B$13:$AA$21,'Occ T2'!P8:P33)</f>
        <v>65.211788200555716</v>
      </c>
      <c r="Q8" s="11">
        <f t="array" ref="Q8:Q16">MMULT(aggregation!$B$13:$AA$21,'Occ T2'!Q8:Q33)</f>
        <v>71.671848553545161</v>
      </c>
      <c r="R8" s="11"/>
      <c r="S8" s="11">
        <f>Q8-O8</f>
        <v>7.514687217886717</v>
      </c>
      <c r="T8" s="11">
        <f t="array" ref="T8:T16">MMULT(aggregation!$B$13:$AA$21,'Occ T2'!T8:T33)</f>
        <v>32.190070410744127</v>
      </c>
      <c r="U8" s="11">
        <f>SUM(S8:T8)</f>
        <v>39.704757628630844</v>
      </c>
      <c r="W8" s="10" t="str">
        <f>name!E4</f>
        <v>Managers, directors and senior officials</v>
      </c>
      <c r="X8" s="11">
        <f t="array" ref="X8:X16">MMULT(aggregation!$B$13:$AA$21,'Occ T2'!X8:X33)</f>
        <v>27.73909071792292</v>
      </c>
      <c r="Y8" s="11">
        <f t="array" ref="Y8:Y16">MMULT(aggregation!$B$13:$AA$21,'Occ T2'!Y8:Y33)</f>
        <v>34.221616595482509</v>
      </c>
      <c r="Z8" s="11">
        <f t="array" ref="Z8:Z16">MMULT(aggregation!$B$13:$AA$21,'Occ T2'!Z8:Z33)</f>
        <v>35.092550281048851</v>
      </c>
      <c r="AA8" s="11">
        <f t="array" ref="AA8:AA16">MMULT(aggregation!$B$13:$AA$21,'Occ T2'!AA8:AA33)</f>
        <v>37.605135282556361</v>
      </c>
      <c r="AB8" s="11">
        <f t="array" ref="AB8:AB16">MMULT(aggregation!$B$13:$AA$21,'Occ T2'!AB8:AB33)</f>
        <v>45.109639910925019</v>
      </c>
      <c r="AC8" s="11"/>
      <c r="AD8" s="11">
        <f>AB8-Z8</f>
        <v>10.017089629876168</v>
      </c>
      <c r="AE8" s="11">
        <f t="array" ref="AE8:AE16">MMULT(aggregation!$B$13:$AA$21,'Occ T2'!AE8:AE33)</f>
        <v>24.487810644944563</v>
      </c>
      <c r="AF8" s="11">
        <f>SUM(AD8:AE8)</f>
        <v>34.504900274820727</v>
      </c>
    </row>
    <row r="9" spans="1:32" x14ac:dyDescent="0.2">
      <c r="A9" t="str">
        <f>name!E5</f>
        <v>Professional occupations</v>
      </c>
      <c r="B9" s="11">
        <v>155.58731462293665</v>
      </c>
      <c r="C9" s="11">
        <v>179.88937770098508</v>
      </c>
      <c r="D9" s="11">
        <v>187.9737423140179</v>
      </c>
      <c r="E9" s="11">
        <v>203.056191394579</v>
      </c>
      <c r="F9" s="11">
        <v>228.4782752799232</v>
      </c>
      <c r="G9" s="11"/>
      <c r="H9" s="11">
        <f t="shared" ref="H9:H16" si="0">F9-D9</f>
        <v>40.504532965905298</v>
      </c>
      <c r="I9" s="11">
        <v>96.997956005299443</v>
      </c>
      <c r="J9" s="11">
        <f t="shared" ref="J9:J15" si="1">SUM(H9:I9)</f>
        <v>137.50248897120474</v>
      </c>
      <c r="L9" s="10" t="str">
        <f>name!E5</f>
        <v>Professional occupations</v>
      </c>
      <c r="M9" s="11">
        <v>85.740064376602845</v>
      </c>
      <c r="N9" s="11">
        <v>95.24717367716049</v>
      </c>
      <c r="O9" s="11">
        <v>98.478696096146393</v>
      </c>
      <c r="P9" s="11">
        <v>105.96567296235368</v>
      </c>
      <c r="Q9" s="11">
        <v>116.79284897616199</v>
      </c>
      <c r="R9" s="11"/>
      <c r="S9" s="11">
        <f t="shared" ref="S9:S16" si="2">Q9-O9</f>
        <v>18.314152880015598</v>
      </c>
      <c r="T9" s="11">
        <v>40.916824301274985</v>
      </c>
      <c r="U9" s="11">
        <f t="shared" ref="U9:U12" si="3">SUM(S9:T9)</f>
        <v>59.230977181290584</v>
      </c>
      <c r="W9" s="10" t="str">
        <f>name!E5</f>
        <v>Professional occupations</v>
      </c>
      <c r="X9" s="11">
        <v>69.847250246333758</v>
      </c>
      <c r="Y9" s="11">
        <v>84.642204023824519</v>
      </c>
      <c r="Z9" s="11">
        <v>89.495046217871533</v>
      </c>
      <c r="AA9" s="11">
        <v>97.090518432225281</v>
      </c>
      <c r="AB9" s="11">
        <v>111.68542630376098</v>
      </c>
      <c r="AC9" s="11"/>
      <c r="AD9" s="11">
        <f t="shared" ref="AD9:AD16" si="4">AB9-Z9</f>
        <v>22.190380085889444</v>
      </c>
      <c r="AE9" s="11">
        <v>56.081131704024443</v>
      </c>
      <c r="AF9" s="11">
        <f t="shared" ref="AF9:AF12" si="5">SUM(AD9:AE9)</f>
        <v>78.271511789913887</v>
      </c>
    </row>
    <row r="10" spans="1:32" x14ac:dyDescent="0.2">
      <c r="A10" t="str">
        <f>name!E6</f>
        <v>Associate professional occupations</v>
      </c>
      <c r="B10" s="11">
        <v>98.927681539508498</v>
      </c>
      <c r="C10" s="11">
        <v>105.9075120805287</v>
      </c>
      <c r="D10" s="11">
        <v>114.04692823489304</v>
      </c>
      <c r="E10" s="11">
        <v>112.01952122406874</v>
      </c>
      <c r="F10" s="11">
        <v>122.50160472153671</v>
      </c>
      <c r="G10" s="11"/>
      <c r="H10" s="11">
        <f t="shared" si="0"/>
        <v>8.4546764866436632</v>
      </c>
      <c r="I10" s="11">
        <v>53.319476055420893</v>
      </c>
      <c r="J10" s="11">
        <f t="shared" si="1"/>
        <v>61.774152542064556</v>
      </c>
      <c r="L10" s="10" t="str">
        <f>name!E6</f>
        <v>Associate professional occupations</v>
      </c>
      <c r="M10" s="11">
        <v>53.730674572702078</v>
      </c>
      <c r="N10" s="11">
        <v>56.319072908859702</v>
      </c>
      <c r="O10" s="11">
        <v>60.016405283173029</v>
      </c>
      <c r="P10" s="11">
        <v>56.779686738455894</v>
      </c>
      <c r="Q10" s="11">
        <v>59.491111723087883</v>
      </c>
      <c r="R10" s="11"/>
      <c r="S10" s="11">
        <f t="shared" si="2"/>
        <v>-0.52529356008514583</v>
      </c>
      <c r="T10" s="11">
        <v>21.736696659209201</v>
      </c>
      <c r="U10" s="11">
        <f t="shared" si="3"/>
        <v>21.211403099124055</v>
      </c>
      <c r="W10" s="10" t="str">
        <f>name!E6</f>
        <v>Associate professional occupations</v>
      </c>
      <c r="X10" s="11">
        <v>45.19700696680647</v>
      </c>
      <c r="Y10" s="11">
        <v>49.588439171668959</v>
      </c>
      <c r="Z10" s="11">
        <v>54.030522951720059</v>
      </c>
      <c r="AA10" s="11">
        <v>55.23983448561286</v>
      </c>
      <c r="AB10" s="11">
        <v>63.010492998448775</v>
      </c>
      <c r="AC10" s="11"/>
      <c r="AD10" s="11">
        <f t="shared" si="4"/>
        <v>8.9799700467287167</v>
      </c>
      <c r="AE10" s="11">
        <v>31.582779396211698</v>
      </c>
      <c r="AF10" s="11">
        <f t="shared" si="5"/>
        <v>40.562749442940415</v>
      </c>
    </row>
    <row r="11" spans="1:32" x14ac:dyDescent="0.2">
      <c r="A11" t="str">
        <f>name!E7</f>
        <v>Administrative and secretarial occupations</v>
      </c>
      <c r="B11" s="11">
        <v>91.473118518408469</v>
      </c>
      <c r="C11" s="11">
        <v>89.19837784161291</v>
      </c>
      <c r="D11" s="11">
        <v>90.840055521878469</v>
      </c>
      <c r="E11" s="11">
        <v>86.247879678187871</v>
      </c>
      <c r="F11" s="11">
        <v>77.40787987362387</v>
      </c>
      <c r="G11" s="11"/>
      <c r="H11" s="11">
        <f t="shared" si="0"/>
        <v>-13.432175648254599</v>
      </c>
      <c r="I11" s="11">
        <v>42.623083640518132</v>
      </c>
      <c r="J11" s="11">
        <f t="shared" si="1"/>
        <v>29.190907992263533</v>
      </c>
      <c r="L11" s="10" t="str">
        <f>name!E7</f>
        <v>Administrative and secretarial occupations</v>
      </c>
      <c r="M11" s="11">
        <v>19.888310564309268</v>
      </c>
      <c r="N11" s="11">
        <v>18.086394679833365</v>
      </c>
      <c r="O11" s="11">
        <v>21.527316857467408</v>
      </c>
      <c r="P11" s="11">
        <v>20.974720330680906</v>
      </c>
      <c r="Q11" s="11">
        <v>23.000440468830519</v>
      </c>
      <c r="R11" s="11"/>
      <c r="S11" s="11">
        <f t="shared" si="2"/>
        <v>1.4731236113631105</v>
      </c>
      <c r="T11" s="11">
        <v>7.985668774617932</v>
      </c>
      <c r="U11" s="11">
        <f t="shared" si="3"/>
        <v>9.4587923859810417</v>
      </c>
      <c r="W11" s="10" t="str">
        <f>name!E7</f>
        <v>Administrative and secretarial occupations</v>
      </c>
      <c r="X11" s="11">
        <v>71.584807954099176</v>
      </c>
      <c r="Y11" s="11">
        <v>71.11198316177952</v>
      </c>
      <c r="Z11" s="11">
        <v>69.312738664411086</v>
      </c>
      <c r="AA11" s="11">
        <v>65.273159347506919</v>
      </c>
      <c r="AB11" s="11">
        <v>54.407439404793337</v>
      </c>
      <c r="AC11" s="11"/>
      <c r="AD11" s="11">
        <f t="shared" si="4"/>
        <v>-14.905299259617749</v>
      </c>
      <c r="AE11" s="11">
        <v>34.637414865900197</v>
      </c>
      <c r="AF11" s="11">
        <f t="shared" si="5"/>
        <v>19.732115606282449</v>
      </c>
    </row>
    <row r="12" spans="1:32" x14ac:dyDescent="0.2">
      <c r="A12" t="str">
        <f>name!E8</f>
        <v>Skilled trades occupations</v>
      </c>
      <c r="B12" s="11">
        <v>89.232165346625578</v>
      </c>
      <c r="C12" s="11">
        <v>83.662829367193694</v>
      </c>
      <c r="D12" s="11">
        <v>78.06994375969181</v>
      </c>
      <c r="E12" s="11">
        <v>82.10121782379629</v>
      </c>
      <c r="F12" s="11">
        <v>82.096461593245564</v>
      </c>
      <c r="G12" s="11"/>
      <c r="H12" s="11">
        <f t="shared" si="0"/>
        <v>4.0265178335537541</v>
      </c>
      <c r="I12" s="11">
        <v>34.687327002827196</v>
      </c>
      <c r="J12" s="11">
        <f t="shared" si="1"/>
        <v>38.71384483638095</v>
      </c>
      <c r="L12" s="10" t="str">
        <f>name!E8</f>
        <v>Skilled trades occupations</v>
      </c>
      <c r="M12" s="11">
        <v>79.796750167957967</v>
      </c>
      <c r="N12" s="11">
        <v>73.729887799065366</v>
      </c>
      <c r="O12" s="11">
        <v>67.864308250683024</v>
      </c>
      <c r="P12" s="11">
        <v>70.476712651814111</v>
      </c>
      <c r="Q12" s="11">
        <v>68.891786227035283</v>
      </c>
      <c r="R12" s="11"/>
      <c r="S12" s="11">
        <f t="shared" si="2"/>
        <v>1.0274779763522588</v>
      </c>
      <c r="T12" s="11">
        <v>27.547766112257584</v>
      </c>
      <c r="U12" s="11">
        <f t="shared" si="3"/>
        <v>28.575244088609843</v>
      </c>
      <c r="W12" s="10" t="str">
        <f>name!E8</f>
        <v>Skilled trades occupations</v>
      </c>
      <c r="X12" s="11">
        <v>9.4354151786676113</v>
      </c>
      <c r="Y12" s="11">
        <v>9.9329415681282835</v>
      </c>
      <c r="Z12" s="11">
        <v>10.205635509008783</v>
      </c>
      <c r="AA12" s="11">
        <v>11.624505171982133</v>
      </c>
      <c r="AB12" s="11">
        <v>13.204675366210251</v>
      </c>
      <c r="AC12" s="11"/>
      <c r="AD12" s="11">
        <f t="shared" si="4"/>
        <v>2.9990398572014687</v>
      </c>
      <c r="AE12" s="11">
        <v>7.139560890569614</v>
      </c>
      <c r="AF12" s="11">
        <f t="shared" si="5"/>
        <v>10.138600747771083</v>
      </c>
    </row>
    <row r="13" spans="1:32" x14ac:dyDescent="0.2">
      <c r="A13" t="str">
        <f>name!E9</f>
        <v>Caring, leisure and other service occupations</v>
      </c>
      <c r="B13" s="11">
        <v>77.531064914316701</v>
      </c>
      <c r="C13" s="11">
        <v>84.563624735165419</v>
      </c>
      <c r="D13" s="11">
        <v>82.627906553635498</v>
      </c>
      <c r="E13" s="11">
        <v>88.731026401315987</v>
      </c>
      <c r="F13" s="11">
        <v>98.092314107262126</v>
      </c>
      <c r="G13" s="11"/>
      <c r="H13" s="11">
        <f t="shared" si="0"/>
        <v>15.464407553626629</v>
      </c>
      <c r="I13" s="11">
        <v>50.830525837220151</v>
      </c>
      <c r="J13" s="11">
        <f>SUM(H13:I13)</f>
        <v>66.294933390846779</v>
      </c>
      <c r="L13" s="10" t="str">
        <f>name!E9</f>
        <v>Caring, leisure and other service occupations</v>
      </c>
      <c r="M13" s="11">
        <v>14.732740279858858</v>
      </c>
      <c r="N13" s="11">
        <v>15.058485097321801</v>
      </c>
      <c r="O13" s="11">
        <v>14.512586191958942</v>
      </c>
      <c r="P13" s="11">
        <v>16.57583866697469</v>
      </c>
      <c r="Q13" s="11">
        <v>19.445261761415161</v>
      </c>
      <c r="R13" s="11"/>
      <c r="S13" s="11">
        <f t="shared" si="2"/>
        <v>4.9326755694562188</v>
      </c>
      <c r="T13" s="11">
        <v>7.6535293885438378</v>
      </c>
      <c r="U13" s="11">
        <f>SUM(S13:T13)</f>
        <v>12.586204958000057</v>
      </c>
      <c r="W13" s="10" t="str">
        <f>name!E9</f>
        <v>Caring, leisure and other service occupations</v>
      </c>
      <c r="X13" s="11">
        <v>62.798324634457849</v>
      </c>
      <c r="Y13" s="11">
        <v>69.505139637843612</v>
      </c>
      <c r="Z13" s="11">
        <v>68.115320361676581</v>
      </c>
      <c r="AA13" s="11">
        <v>72.155187734341268</v>
      </c>
      <c r="AB13" s="11">
        <v>78.647052345846916</v>
      </c>
      <c r="AC13" s="11"/>
      <c r="AD13" s="11">
        <f t="shared" si="4"/>
        <v>10.531731984170335</v>
      </c>
      <c r="AE13" s="11">
        <v>43.176996448676306</v>
      </c>
      <c r="AF13" s="11">
        <f>SUM(AD13:AE13)</f>
        <v>53.708728432846641</v>
      </c>
    </row>
    <row r="14" spans="1:32" x14ac:dyDescent="0.2">
      <c r="A14" t="str">
        <f>name!E10</f>
        <v>Sales and customer service occupations</v>
      </c>
      <c r="B14" s="11">
        <v>73.265659624274889</v>
      </c>
      <c r="C14" s="11">
        <v>67.29894975780212</v>
      </c>
      <c r="D14" s="11">
        <v>67.016568083463156</v>
      </c>
      <c r="E14" s="11">
        <v>67.2141183013796</v>
      </c>
      <c r="F14" s="11">
        <v>67.143562532645262</v>
      </c>
      <c r="G14" s="11"/>
      <c r="H14" s="11">
        <f t="shared" si="0"/>
        <v>0.12699444918210645</v>
      </c>
      <c r="I14" s="11">
        <v>30.822356447884253</v>
      </c>
      <c r="J14" s="11">
        <f t="shared" si="1"/>
        <v>30.94935089706636</v>
      </c>
      <c r="L14" s="10" t="str">
        <f>name!E10</f>
        <v>Sales and customer service occupations</v>
      </c>
      <c r="M14" s="11">
        <v>29.046722327338561</v>
      </c>
      <c r="N14" s="11">
        <v>26.410621062527397</v>
      </c>
      <c r="O14" s="11">
        <v>27.188843959966199</v>
      </c>
      <c r="P14" s="11">
        <v>27.993433694939515</v>
      </c>
      <c r="Q14" s="11">
        <v>28.767265677887686</v>
      </c>
      <c r="R14" s="11"/>
      <c r="S14" s="11">
        <f t="shared" si="2"/>
        <v>1.5784217179214863</v>
      </c>
      <c r="T14" s="11">
        <v>9.4815687749335691</v>
      </c>
      <c r="U14" s="11">
        <f t="shared" ref="U14:U15" si="6">SUM(S14:T14)</f>
        <v>11.059990492855055</v>
      </c>
      <c r="W14" s="10" t="str">
        <f>name!E10</f>
        <v>Sales and customer service occupations</v>
      </c>
      <c r="X14" s="11">
        <v>44.218937296936289</v>
      </c>
      <c r="Y14" s="11">
        <v>40.888328695274687</v>
      </c>
      <c r="Z14" s="11">
        <v>39.827724123496999</v>
      </c>
      <c r="AA14" s="11">
        <v>39.220684606440095</v>
      </c>
      <c r="AB14" s="11">
        <v>38.376296854757555</v>
      </c>
      <c r="AC14" s="11"/>
      <c r="AD14" s="11">
        <f t="shared" si="4"/>
        <v>-1.4514272687394438</v>
      </c>
      <c r="AE14" s="11">
        <v>21.340787672950675</v>
      </c>
      <c r="AF14" s="11">
        <f t="shared" ref="AF14:AF15" si="7">SUM(AD14:AE14)</f>
        <v>19.889360404211232</v>
      </c>
    </row>
    <row r="15" spans="1:32" x14ac:dyDescent="0.2">
      <c r="A15" t="str">
        <f>name!E11</f>
        <v>Process, plant and machine operatives</v>
      </c>
      <c r="B15" s="11">
        <v>52.628124707746551</v>
      </c>
      <c r="C15" s="11">
        <v>56.637091474235255</v>
      </c>
      <c r="D15" s="11">
        <v>50.626316063611924</v>
      </c>
      <c r="E15" s="11">
        <v>59.314567363963647</v>
      </c>
      <c r="F15" s="11">
        <v>60.925548535933764</v>
      </c>
      <c r="G15" s="11"/>
      <c r="H15" s="11">
        <f t="shared" si="0"/>
        <v>10.29923247232184</v>
      </c>
      <c r="I15" s="11">
        <v>28.21560899007849</v>
      </c>
      <c r="J15" s="11">
        <f t="shared" si="1"/>
        <v>38.514841462400327</v>
      </c>
      <c r="L15" s="10" t="str">
        <f>name!E11</f>
        <v>Process, plant and machine operatives</v>
      </c>
      <c r="M15" s="11">
        <v>45.703297860685723</v>
      </c>
      <c r="N15" s="11">
        <v>49.415473343307042</v>
      </c>
      <c r="O15" s="11">
        <v>44.121960258381407</v>
      </c>
      <c r="P15" s="11">
        <v>50.320715715717654</v>
      </c>
      <c r="Q15" s="11">
        <v>51.599327429555132</v>
      </c>
      <c r="R15" s="11"/>
      <c r="S15" s="11">
        <f t="shared" si="2"/>
        <v>7.4773671711737251</v>
      </c>
      <c r="T15" s="11">
        <v>23.28620624703731</v>
      </c>
      <c r="U15" s="11">
        <f t="shared" si="6"/>
        <v>30.763573418211035</v>
      </c>
      <c r="W15" s="10" t="str">
        <f>name!E11</f>
        <v>Process, plant and machine operatives</v>
      </c>
      <c r="X15" s="11">
        <v>6.9248268470608512</v>
      </c>
      <c r="Y15" s="11">
        <v>7.2216181309282703</v>
      </c>
      <c r="Z15" s="11">
        <v>6.5043558052305652</v>
      </c>
      <c r="AA15" s="11">
        <v>8.9938516482460145</v>
      </c>
      <c r="AB15" s="11">
        <v>9.3262211063785934</v>
      </c>
      <c r="AC15" s="11"/>
      <c r="AD15" s="11">
        <f t="shared" si="4"/>
        <v>2.8218653011480281</v>
      </c>
      <c r="AE15" s="11">
        <v>4.9294027430411838</v>
      </c>
      <c r="AF15" s="11">
        <f t="shared" si="7"/>
        <v>7.7512680441892119</v>
      </c>
    </row>
    <row r="16" spans="1:32" x14ac:dyDescent="0.2">
      <c r="A16" t="str">
        <f>name!E12</f>
        <v>Elementary occupations</v>
      </c>
      <c r="B16" s="11">
        <v>102.33481001201233</v>
      </c>
      <c r="C16" s="11">
        <v>99.824464467388012</v>
      </c>
      <c r="D16" s="11">
        <v>92.751827852100845</v>
      </c>
      <c r="E16" s="11">
        <v>93.128554329596653</v>
      </c>
      <c r="F16" s="11">
        <v>89.239864891359389</v>
      </c>
      <c r="G16" s="11"/>
      <c r="H16" s="11">
        <f t="shared" si="0"/>
        <v>-3.5119629607414566</v>
      </c>
      <c r="I16" s="11">
        <v>44.095408657547097</v>
      </c>
      <c r="J16" s="11">
        <f>SUM(H16:I16)</f>
        <v>40.58344569680564</v>
      </c>
      <c r="L16" s="10" t="str">
        <f>name!E12</f>
        <v>Elementary occupations</v>
      </c>
      <c r="M16" s="11">
        <v>53.820376505143486</v>
      </c>
      <c r="N16" s="11">
        <v>49.644951647039285</v>
      </c>
      <c r="O16" s="11">
        <v>48.059172567734166</v>
      </c>
      <c r="P16" s="11">
        <v>49.517577431183412</v>
      </c>
      <c r="Q16" s="11">
        <v>47.911176366231714</v>
      </c>
      <c r="R16" s="11"/>
      <c r="S16" s="11">
        <f t="shared" si="2"/>
        <v>-0.14799620150245119</v>
      </c>
      <c r="T16" s="11">
        <v>18.794968729762459</v>
      </c>
      <c r="U16" s="11">
        <f>SUM(S16:T16)</f>
        <v>18.646972528260008</v>
      </c>
      <c r="W16" s="10" t="str">
        <f>name!E12</f>
        <v>Elementary occupations</v>
      </c>
      <c r="X16" s="11">
        <v>48.514433506868848</v>
      </c>
      <c r="Y16" s="11">
        <v>50.179512820348791</v>
      </c>
      <c r="Z16" s="11">
        <v>44.69265528436668</v>
      </c>
      <c r="AA16" s="11">
        <v>43.610976898413412</v>
      </c>
      <c r="AB16" s="11">
        <v>41.328688525127838</v>
      </c>
      <c r="AC16" s="11"/>
      <c r="AD16" s="11">
        <f t="shared" si="4"/>
        <v>-3.363966759238842</v>
      </c>
      <c r="AE16" s="11">
        <v>25.300439927784641</v>
      </c>
      <c r="AF16" s="11">
        <f>SUM(AD16:AE16)</f>
        <v>21.936473168545799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826.4369999999999</v>
      </c>
      <c r="C18" s="34">
        <f>SUM(C8:C16)</f>
        <v>863.3499999999998</v>
      </c>
      <c r="D18" s="34">
        <f>SUM(D8:D16)</f>
        <v>863.20300000000009</v>
      </c>
      <c r="E18" s="34">
        <f>SUM(E8:E16)</f>
        <v>894.62999999999988</v>
      </c>
      <c r="F18" s="34">
        <f>SUM(F8:F16)</f>
        <v>942.66700000000003</v>
      </c>
      <c r="G18" s="11"/>
      <c r="H18" s="34">
        <f>SUM(H8:H16)</f>
        <v>79.464000000000127</v>
      </c>
      <c r="I18" s="34">
        <f>SUM(I8:I16)</f>
        <v>438.26962369248429</v>
      </c>
      <c r="J18" s="34">
        <f>SUM(H18:I18)</f>
        <v>517.73362369248446</v>
      </c>
      <c r="L18" s="231" t="str">
        <f>name!E3</f>
        <v>All occupations</v>
      </c>
      <c r="M18" s="34">
        <f>SUM(M8:M16)</f>
        <v>440.17690665084609</v>
      </c>
      <c r="N18" s="34">
        <f>SUM(N8:N16)</f>
        <v>446.05821619472061</v>
      </c>
      <c r="O18" s="34">
        <f>SUM(O8:O16)</f>
        <v>445.92645080116898</v>
      </c>
      <c r="P18" s="34">
        <f>SUM(P8:P16)</f>
        <v>463.81614639267559</v>
      </c>
      <c r="Q18" s="34">
        <f>SUM(Q8:Q16)</f>
        <v>487.57106718375047</v>
      </c>
      <c r="R18" s="11"/>
      <c r="S18" s="34">
        <f>SUM(S8:S16)</f>
        <v>41.644616382581518</v>
      </c>
      <c r="T18" s="34">
        <f>SUM(T8:T16)</f>
        <v>189.59329939838102</v>
      </c>
      <c r="U18" s="34">
        <f>SUM(S18:T18)</f>
        <v>231.23791578096254</v>
      </c>
      <c r="W18" s="231" t="str">
        <f>name!E3</f>
        <v>All occupations</v>
      </c>
      <c r="X18" s="34">
        <f>SUM(X8:X16)</f>
        <v>386.26009334915375</v>
      </c>
      <c r="Y18" s="34">
        <f>SUM(Y8:Y16)</f>
        <v>417.29178380527924</v>
      </c>
      <c r="Z18" s="34">
        <f>SUM(Z8:Z16)</f>
        <v>417.27654919883116</v>
      </c>
      <c r="AA18" s="34">
        <f>SUM(AA8:AA16)</f>
        <v>430.81385360732435</v>
      </c>
      <c r="AB18" s="34">
        <f>SUM(AB8:AB16)</f>
        <v>455.09593281624922</v>
      </c>
      <c r="AC18" s="11"/>
      <c r="AD18" s="34">
        <f>SUM(AD8:AD16)</f>
        <v>37.819383617418126</v>
      </c>
      <c r="AE18" s="34">
        <f>SUM(AE8:AE16)</f>
        <v>248.67632429410332</v>
      </c>
      <c r="AF18" s="34">
        <f>SUM(AD18:AE18)</f>
        <v>286.49570791152144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10.340420469336459</v>
      </c>
      <c r="C26" s="18">
        <f t="shared" si="8"/>
        <v>11.162074775593748</v>
      </c>
      <c r="D26" s="18">
        <f t="shared" si="8"/>
        <v>11.497841367176347</v>
      </c>
      <c r="E26" s="18">
        <f t="shared" si="8"/>
        <v>11.492675573489834</v>
      </c>
      <c r="F26" s="18">
        <f t="shared" si="8"/>
        <v>12.38841377331233</v>
      </c>
      <c r="G26" s="11"/>
      <c r="H26" s="40">
        <f>IF(D8&gt;0,(H8/D8)*100,0)</f>
        <v>17.664310114541092</v>
      </c>
      <c r="I26" s="40">
        <f>IF(D8&gt;0,(I8/D8)*100,0)</f>
        <v>57.106343315709736</v>
      </c>
      <c r="J26" s="40">
        <f>IF(D8&gt;0,(J8/D8)*100,0)</f>
        <v>74.770653430250832</v>
      </c>
      <c r="L26" t="str">
        <f>$A$8</f>
        <v>Managers, directors and senior officials</v>
      </c>
      <c r="M26" s="18">
        <f t="shared" ref="M26:Q26" si="9">M8/M$18*100</f>
        <v>13.112448455191208</v>
      </c>
      <c r="N26" s="18">
        <f t="shared" si="9"/>
        <v>13.93229711354023</v>
      </c>
      <c r="O26" s="18">
        <f t="shared" si="9"/>
        <v>14.38738635494512</v>
      </c>
      <c r="P26" s="18">
        <f t="shared" si="9"/>
        <v>14.059835714590708</v>
      </c>
      <c r="Q26" s="18">
        <f t="shared" si="9"/>
        <v>14.699774735922599</v>
      </c>
      <c r="R26" s="11"/>
      <c r="S26" s="40">
        <f>IF(O8&gt;0,(S8/O8)*100,0)</f>
        <v>11.712935955148108</v>
      </c>
      <c r="T26" s="40">
        <f>IF(O8&gt;0,(T8/O8)*100,0)</f>
        <v>50.173775991009975</v>
      </c>
      <c r="U26" s="40">
        <f>IF(O8&gt;0,(U8/O8)*100,0)</f>
        <v>61.88671194615808</v>
      </c>
      <c r="W26" t="str">
        <f>$A$8</f>
        <v>Managers, directors and senior officials</v>
      </c>
      <c r="X26" s="18">
        <f t="shared" ref="X26:AB26" si="10">X8/X$18*100</f>
        <v>7.1814539465894569</v>
      </c>
      <c r="Y26" s="18">
        <f t="shared" si="10"/>
        <v>8.2008843508530074</v>
      </c>
      <c r="Z26" s="18">
        <f t="shared" si="10"/>
        <v>8.4099023413672214</v>
      </c>
      <c r="AA26" s="18">
        <f t="shared" si="10"/>
        <v>8.7288593362720555</v>
      </c>
      <c r="AB26" s="18">
        <f t="shared" si="10"/>
        <v>9.9121166897219037</v>
      </c>
      <c r="AC26" s="11"/>
      <c r="AD26" s="40">
        <f>IF(Z8&gt;0,(AD8/Z8)*100,0)</f>
        <v>28.544775314565069</v>
      </c>
      <c r="AE26" s="40">
        <f>IF(Z8&gt;0,(AE8/Z8)*100,0)</f>
        <v>69.780652727792187</v>
      </c>
      <c r="AF26" s="40">
        <f>IF(Z8&gt;0,(AF8/Z8)*100,0)</f>
        <v>98.32542804235726</v>
      </c>
    </row>
    <row r="27" spans="1:32" x14ac:dyDescent="0.2">
      <c r="A27" t="str">
        <f>$A$9</f>
        <v>Professional occupations</v>
      </c>
      <c r="B27" s="18">
        <f t="shared" si="8"/>
        <v>18.826276488460302</v>
      </c>
      <c r="C27" s="18">
        <f t="shared" si="8"/>
        <v>20.836205212368693</v>
      </c>
      <c r="D27" s="18">
        <f t="shared" si="8"/>
        <v>21.776307811026825</v>
      </c>
      <c r="E27" s="18">
        <f t="shared" si="8"/>
        <v>22.697225824595535</v>
      </c>
      <c r="F27" s="18">
        <f t="shared" si="8"/>
        <v>24.237432230037033</v>
      </c>
      <c r="G27" s="11"/>
      <c r="H27" s="40">
        <f t="shared" ref="H27:H36" si="11">IF(D9&gt;0,(H9/D9)*100,0)</f>
        <v>21.547973917676654</v>
      </c>
      <c r="I27" s="40">
        <f t="shared" ref="I27:I36" si="12">IF(D9&gt;0,(I9/D9)*100,0)</f>
        <v>51.601864606845119</v>
      </c>
      <c r="J27" s="40">
        <f t="shared" ref="J27:J36" si="13">IF(D9&gt;0,(J9/D9)*100,0)</f>
        <v>73.149838524521769</v>
      </c>
      <c r="L27" t="str">
        <f>$A$9</f>
        <v>Professional occupations</v>
      </c>
      <c r="M27" s="18">
        <f t="shared" ref="M27:Q27" si="14">M9/M$18*100</f>
        <v>19.478546711813973</v>
      </c>
      <c r="N27" s="18">
        <f t="shared" si="14"/>
        <v>21.353081328644699</v>
      </c>
      <c r="O27" s="18">
        <f t="shared" si="14"/>
        <v>22.08406698441317</v>
      </c>
      <c r="P27" s="18">
        <f t="shared" si="14"/>
        <v>22.846482121526041</v>
      </c>
      <c r="Q27" s="18">
        <f t="shared" si="14"/>
        <v>23.954015493734449</v>
      </c>
      <c r="R27" s="11"/>
      <c r="S27" s="40">
        <f t="shared" ref="S27:S34" si="15">IF(O9&gt;0,(S9/O9)*100,0)</f>
        <v>18.597070844779651</v>
      </c>
      <c r="T27" s="40">
        <f t="shared" ref="T27:T34" si="16">IF(O9&gt;0,(T9/O9)*100,0)</f>
        <v>41.548909483252302</v>
      </c>
      <c r="U27" s="40">
        <f t="shared" ref="U27:U34" si="17">IF(O9&gt;0,(U9/O9)*100,0)</f>
        <v>60.145980328031953</v>
      </c>
      <c r="W27" t="str">
        <f>$A$9</f>
        <v>Professional occupations</v>
      </c>
      <c r="X27" s="18">
        <f t="shared" ref="X27:AB27" si="18">X9/X$18*100</f>
        <v>18.082957946990511</v>
      </c>
      <c r="Y27" s="18">
        <f t="shared" si="18"/>
        <v>20.283697716732686</v>
      </c>
      <c r="Z27" s="18">
        <f t="shared" si="18"/>
        <v>21.4474181186797</v>
      </c>
      <c r="AA27" s="18">
        <f t="shared" si="18"/>
        <v>22.536535819184859</v>
      </c>
      <c r="AB27" s="18">
        <f t="shared" si="18"/>
        <v>24.54107326616241</v>
      </c>
      <c r="AC27" s="11"/>
      <c r="AD27" s="40">
        <f t="shared" ref="AD27:AD34" si="19">IF(Z9&gt;0,(AD9/Z9)*100,0)</f>
        <v>24.795093162886349</v>
      </c>
      <c r="AE27" s="40">
        <f t="shared" ref="AE27:AE34" si="20">IF(Z9&gt;0,(AE9/Z9)*100,0)</f>
        <v>62.663950770523691</v>
      </c>
      <c r="AF27" s="40">
        <f t="shared" ref="AF27:AF34" si="21">IF(Z9&gt;0,(AF9/Z9)*100,0)</f>
        <v>87.459043933410044</v>
      </c>
    </row>
    <row r="28" spans="1:32" x14ac:dyDescent="0.2">
      <c r="A28" t="str">
        <f>$A$10</f>
        <v>Associate professional occupations</v>
      </c>
      <c r="B28" s="18">
        <f t="shared" si="8"/>
        <v>11.970383893691656</v>
      </c>
      <c r="C28" s="18">
        <f t="shared" si="8"/>
        <v>12.267042576073289</v>
      </c>
      <c r="D28" s="18">
        <f t="shared" si="8"/>
        <v>13.212063469994085</v>
      </c>
      <c r="E28" s="18">
        <f t="shared" si="8"/>
        <v>12.52132403608964</v>
      </c>
      <c r="F28" s="18">
        <f t="shared" si="8"/>
        <v>12.995215141883262</v>
      </c>
      <c r="G28" s="11"/>
      <c r="H28" s="40">
        <f t="shared" si="11"/>
        <v>7.4133311764699741</v>
      </c>
      <c r="I28" s="40">
        <f t="shared" si="12"/>
        <v>46.752224615469842</v>
      </c>
      <c r="J28" s="40">
        <f t="shared" si="13"/>
        <v>54.165555791939809</v>
      </c>
      <c r="L28" t="str">
        <f>$A$10</f>
        <v>Associate professional occupations</v>
      </c>
      <c r="M28" s="18">
        <f t="shared" ref="M28:Q28" si="22">M10/M$18*100</f>
        <v>12.20660915210664</v>
      </c>
      <c r="N28" s="18">
        <f t="shared" si="22"/>
        <v>12.625946763028434</v>
      </c>
      <c r="O28" s="18">
        <f t="shared" si="22"/>
        <v>13.458812585650659</v>
      </c>
      <c r="P28" s="18">
        <f t="shared" si="22"/>
        <v>12.241852117495093</v>
      </c>
      <c r="Q28" s="18">
        <f t="shared" si="22"/>
        <v>12.201526244515144</v>
      </c>
      <c r="R28" s="11"/>
      <c r="S28" s="40">
        <f t="shared" si="15"/>
        <v>-0.87524995475266143</v>
      </c>
      <c r="T28" s="40">
        <f t="shared" si="16"/>
        <v>36.217925010086503</v>
      </c>
      <c r="U28" s="40">
        <f t="shared" si="17"/>
        <v>35.342675055333842</v>
      </c>
      <c r="W28" t="str">
        <f>$A$10</f>
        <v>Associate professional occupations</v>
      </c>
      <c r="X28" s="18">
        <f t="shared" ref="X28:AB28" si="23">X10/X$18*100</f>
        <v>11.701184705599744</v>
      </c>
      <c r="Y28" s="18">
        <f t="shared" si="23"/>
        <v>11.883396964942019</v>
      </c>
      <c r="Z28" s="18">
        <f t="shared" si="23"/>
        <v>12.948372741161322</v>
      </c>
      <c r="AA28" s="18">
        <f t="shared" si="23"/>
        <v>12.822204769664285</v>
      </c>
      <c r="AB28" s="18">
        <f t="shared" si="23"/>
        <v>13.845540787087208</v>
      </c>
      <c r="AC28" s="11"/>
      <c r="AD28" s="40">
        <f t="shared" si="19"/>
        <v>16.6201797727424</v>
      </c>
      <c r="AE28" s="40">
        <f t="shared" si="20"/>
        <v>58.453588214263732</v>
      </c>
      <c r="AF28" s="40">
        <f t="shared" si="21"/>
        <v>75.073767987006136</v>
      </c>
    </row>
    <row r="29" spans="1:32" x14ac:dyDescent="0.2">
      <c r="A29" t="str">
        <f>$A$11</f>
        <v>Administrative and secretarial occupations</v>
      </c>
      <c r="B29" s="18">
        <f t="shared" si="8"/>
        <v>11.068371638540928</v>
      </c>
      <c r="C29" s="18">
        <f t="shared" si="8"/>
        <v>10.331658984376316</v>
      </c>
      <c r="D29" s="18">
        <f t="shared" si="8"/>
        <v>10.523602851458865</v>
      </c>
      <c r="E29" s="18">
        <f t="shared" si="8"/>
        <v>9.6406201086692693</v>
      </c>
      <c r="F29" s="18">
        <f t="shared" si="8"/>
        <v>8.2115826557653833</v>
      </c>
      <c r="G29" s="11"/>
      <c r="H29" s="40">
        <f t="shared" si="11"/>
        <v>-14.786622015020139</v>
      </c>
      <c r="I29" s="40">
        <f t="shared" si="12"/>
        <v>46.92102332572059</v>
      </c>
      <c r="J29" s="40">
        <f t="shared" si="13"/>
        <v>32.134401310700447</v>
      </c>
      <c r="L29" t="str">
        <f>$A$11</f>
        <v>Administrative and secretarial occupations</v>
      </c>
      <c r="M29" s="18">
        <f t="shared" ref="M29:Q29" si="24">M11/M$18*100</f>
        <v>4.5182539710300906</v>
      </c>
      <c r="N29" s="18">
        <f t="shared" si="24"/>
        <v>4.0547161834898242</v>
      </c>
      <c r="O29" s="18">
        <f t="shared" si="24"/>
        <v>4.8275487625348497</v>
      </c>
      <c r="P29" s="18">
        <f t="shared" si="24"/>
        <v>4.5222057260859794</v>
      </c>
      <c r="Q29" s="18">
        <f t="shared" si="24"/>
        <v>4.7173513805244651</v>
      </c>
      <c r="R29" s="11"/>
      <c r="S29" s="40">
        <f t="shared" si="15"/>
        <v>6.8430432882865873</v>
      </c>
      <c r="T29" s="40">
        <f t="shared" si="16"/>
        <v>37.09551370238627</v>
      </c>
      <c r="U29" s="40">
        <f t="shared" si="17"/>
        <v>43.938556990672858</v>
      </c>
      <c r="W29" t="str">
        <f>$A$11</f>
        <v>Administrative and secretarial occupations</v>
      </c>
      <c r="X29" s="18">
        <f t="shared" ref="X29:AB29" si="25">X11/X$18*100</f>
        <v>18.532799320118016</v>
      </c>
      <c r="Y29" s="18">
        <f t="shared" si="25"/>
        <v>17.041309204152096</v>
      </c>
      <c r="Z29" s="18">
        <f t="shared" si="25"/>
        <v>16.610743833434011</v>
      </c>
      <c r="AA29" s="18">
        <f t="shared" si="25"/>
        <v>15.151128219521398</v>
      </c>
      <c r="AB29" s="18">
        <f t="shared" si="25"/>
        <v>11.955158348286323</v>
      </c>
      <c r="AC29" s="11"/>
      <c r="AD29" s="40">
        <f t="shared" si="19"/>
        <v>-21.504415417466308</v>
      </c>
      <c r="AE29" s="40">
        <f t="shared" si="20"/>
        <v>49.972653704541791</v>
      </c>
      <c r="AF29" s="40">
        <f t="shared" si="21"/>
        <v>28.468238287075483</v>
      </c>
    </row>
    <row r="30" spans="1:32" x14ac:dyDescent="0.2">
      <c r="A30" t="str">
        <f>$A$12</f>
        <v>Skilled trades occupations</v>
      </c>
      <c r="B30" s="18">
        <f t="shared" si="8"/>
        <v>10.797213259646602</v>
      </c>
      <c r="C30" s="18">
        <f t="shared" si="8"/>
        <v>9.6904881412166226</v>
      </c>
      <c r="D30" s="18">
        <f t="shared" si="8"/>
        <v>9.0442159908725763</v>
      </c>
      <c r="E30" s="18">
        <f t="shared" si="8"/>
        <v>9.1771143180752155</v>
      </c>
      <c r="F30" s="18">
        <f t="shared" si="8"/>
        <v>8.7089567782945156</v>
      </c>
      <c r="G30" s="11"/>
      <c r="H30" s="40">
        <f t="shared" si="11"/>
        <v>5.1575774743066747</v>
      </c>
      <c r="I30" s="40">
        <f t="shared" si="12"/>
        <v>44.431090035876984</v>
      </c>
      <c r="J30" s="40">
        <f t="shared" si="13"/>
        <v>49.588667510183662</v>
      </c>
      <c r="L30" t="str">
        <f>$A$12</f>
        <v>Skilled trades occupations</v>
      </c>
      <c r="M30" s="18">
        <f t="shared" ref="M30:Q30" si="26">M12/M$18*100</f>
        <v>18.128336348924766</v>
      </c>
      <c r="N30" s="18">
        <f t="shared" si="26"/>
        <v>16.529207426790137</v>
      </c>
      <c r="O30" s="18">
        <f t="shared" si="26"/>
        <v>15.218722309195909</v>
      </c>
      <c r="P30" s="18">
        <f t="shared" si="26"/>
        <v>15.194967488722824</v>
      </c>
      <c r="Q30" s="18">
        <f t="shared" si="26"/>
        <v>14.129588661804679</v>
      </c>
      <c r="R30" s="11"/>
      <c r="S30" s="40">
        <f t="shared" si="15"/>
        <v>1.5140181972486513</v>
      </c>
      <c r="T30" s="40">
        <f t="shared" si="16"/>
        <v>40.592421587057629</v>
      </c>
      <c r="U30" s="40">
        <f t="shared" si="17"/>
        <v>42.106439784306275</v>
      </c>
      <c r="W30" t="str">
        <f>$A$12</f>
        <v>Skilled trades occupations</v>
      </c>
      <c r="X30" s="18">
        <f t="shared" ref="X30:AB30" si="27">X12/X$18*100</f>
        <v>2.4427621028244859</v>
      </c>
      <c r="Y30" s="18">
        <f t="shared" si="27"/>
        <v>2.380334804953478</v>
      </c>
      <c r="Z30" s="18">
        <f t="shared" si="27"/>
        <v>2.4457726005939109</v>
      </c>
      <c r="AA30" s="18">
        <f t="shared" si="27"/>
        <v>2.698266333509685</v>
      </c>
      <c r="AB30" s="18">
        <f t="shared" si="27"/>
        <v>2.9015146948240926</v>
      </c>
      <c r="AC30" s="11"/>
      <c r="AD30" s="40">
        <f t="shared" si="19"/>
        <v>29.386115686319947</v>
      </c>
      <c r="AE30" s="40">
        <f t="shared" si="20"/>
        <v>69.957043677165771</v>
      </c>
      <c r="AF30" s="40">
        <f t="shared" si="21"/>
        <v>99.343159363485725</v>
      </c>
    </row>
    <row r="31" spans="1:32" x14ac:dyDescent="0.2">
      <c r="A31" t="str">
        <f>$A$13</f>
        <v>Caring, leisure and other service occupations</v>
      </c>
      <c r="B31" s="18">
        <f t="shared" si="8"/>
        <v>9.3813642073523695</v>
      </c>
      <c r="C31" s="18">
        <f t="shared" si="8"/>
        <v>9.7948253587960199</v>
      </c>
      <c r="D31" s="18">
        <f t="shared" si="8"/>
        <v>9.572245063285866</v>
      </c>
      <c r="E31" s="18">
        <f t="shared" si="8"/>
        <v>9.9181814159279256</v>
      </c>
      <c r="F31" s="18">
        <f t="shared" si="8"/>
        <v>10.405828792910128</v>
      </c>
      <c r="G31" s="11"/>
      <c r="H31" s="40">
        <f t="shared" si="11"/>
        <v>18.715719904616439</v>
      </c>
      <c r="I31" s="40">
        <f t="shared" si="12"/>
        <v>61.517383118287036</v>
      </c>
      <c r="J31" s="40">
        <f t="shared" si="13"/>
        <v>80.233103022903478</v>
      </c>
      <c r="L31" t="str">
        <f>$A$13</f>
        <v>Caring, leisure and other service occupations</v>
      </c>
      <c r="M31" s="18">
        <f t="shared" ref="M31:Q31" si="28">M13/M$18*100</f>
        <v>3.3470043651211019</v>
      </c>
      <c r="N31" s="18">
        <f t="shared" si="28"/>
        <v>3.3759012950785388</v>
      </c>
      <c r="O31" s="18">
        <f t="shared" si="28"/>
        <v>3.2544797838040465</v>
      </c>
      <c r="P31" s="18">
        <f t="shared" si="28"/>
        <v>3.5737950901220392</v>
      </c>
      <c r="Q31" s="18">
        <f t="shared" si="28"/>
        <v>3.9881902496250543</v>
      </c>
      <c r="R31" s="11"/>
      <c r="S31" s="40">
        <f t="shared" si="15"/>
        <v>33.988949345150417</v>
      </c>
      <c r="T31" s="40">
        <f t="shared" si="16"/>
        <v>52.737184725796602</v>
      </c>
      <c r="U31" s="40">
        <f t="shared" si="17"/>
        <v>86.726134070947026</v>
      </c>
      <c r="W31" t="str">
        <f>$A$13</f>
        <v>Caring, leisure and other service occupations</v>
      </c>
      <c r="X31" s="18">
        <f t="shared" ref="X31:AB31" si="29">X13/X$18*100</f>
        <v>16.258041075367391</v>
      </c>
      <c r="Y31" s="18">
        <f t="shared" si="29"/>
        <v>16.656244463772328</v>
      </c>
      <c r="Z31" s="18">
        <f t="shared" si="29"/>
        <v>16.323783469849349</v>
      </c>
      <c r="AA31" s="18">
        <f t="shared" si="29"/>
        <v>16.748576474541334</v>
      </c>
      <c r="AB31" s="18">
        <f t="shared" si="29"/>
        <v>17.281422811045349</v>
      </c>
      <c r="AC31" s="11"/>
      <c r="AD31" s="40">
        <f t="shared" si="19"/>
        <v>15.46161998247865</v>
      </c>
      <c r="AE31" s="40">
        <f t="shared" si="20"/>
        <v>63.388083942667308</v>
      </c>
      <c r="AF31" s="40">
        <f t="shared" si="21"/>
        <v>78.84970392514596</v>
      </c>
    </row>
    <row r="32" spans="1:32" x14ac:dyDescent="0.2">
      <c r="A32" t="str">
        <f>$A$14</f>
        <v>Sales and customer service occupations</v>
      </c>
      <c r="B32" s="18">
        <f t="shared" si="8"/>
        <v>8.865244371231551</v>
      </c>
      <c r="C32" s="18">
        <f t="shared" si="8"/>
        <v>7.7950946612384469</v>
      </c>
      <c r="D32" s="18">
        <f t="shared" si="8"/>
        <v>7.76370889390597</v>
      </c>
      <c r="E32" s="18">
        <f t="shared" si="8"/>
        <v>7.5130633112437106</v>
      </c>
      <c r="F32" s="18">
        <f t="shared" si="8"/>
        <v>7.1227233511563748</v>
      </c>
      <c r="H32" s="40">
        <f t="shared" si="11"/>
        <v>0.18949709424682296</v>
      </c>
      <c r="I32" s="40">
        <f t="shared" si="12"/>
        <v>45.992143927002886</v>
      </c>
      <c r="J32" s="40">
        <f t="shared" si="13"/>
        <v>46.18164102124971</v>
      </c>
      <c r="L32" t="str">
        <f>$A$14</f>
        <v>Sales and customer service occupations</v>
      </c>
      <c r="M32" s="18">
        <f t="shared" ref="M32:Q32" si="30">M14/M$18*100</f>
        <v>6.5988746543622714</v>
      </c>
      <c r="N32" s="18">
        <f t="shared" si="30"/>
        <v>5.9208910639139987</v>
      </c>
      <c r="O32" s="18">
        <f t="shared" si="30"/>
        <v>6.0971588276761013</v>
      </c>
      <c r="P32" s="18">
        <f t="shared" si="30"/>
        <v>6.0354590741737013</v>
      </c>
      <c r="Q32" s="18">
        <f t="shared" si="30"/>
        <v>5.9001174626808179</v>
      </c>
      <c r="S32" s="40">
        <f t="shared" si="15"/>
        <v>5.8054020989108963</v>
      </c>
      <c r="T32" s="40">
        <f t="shared" si="16"/>
        <v>34.873011845941527</v>
      </c>
      <c r="U32" s="40">
        <f t="shared" si="17"/>
        <v>40.678413944852423</v>
      </c>
      <c r="W32" t="str">
        <f>$A$14</f>
        <v>Sales and customer service occupations</v>
      </c>
      <c r="X32" s="18">
        <f t="shared" ref="X32:AB32" si="31">X14/X$18*100</f>
        <v>11.447969401531024</v>
      </c>
      <c r="Y32" s="18">
        <f t="shared" si="31"/>
        <v>9.7984983846109941</v>
      </c>
      <c r="Z32" s="18">
        <f t="shared" si="31"/>
        <v>9.5446830644966809</v>
      </c>
      <c r="AA32" s="18">
        <f t="shared" si="31"/>
        <v>9.1038587264625743</v>
      </c>
      <c r="AB32" s="18">
        <f t="shared" si="31"/>
        <v>8.4325730219725941</v>
      </c>
      <c r="AD32" s="40">
        <f t="shared" si="19"/>
        <v>-3.6442636396669004</v>
      </c>
      <c r="AE32" s="40">
        <f t="shared" si="20"/>
        <v>53.582744539400728</v>
      </c>
      <c r="AF32" s="40">
        <f t="shared" si="21"/>
        <v>49.938480899733825</v>
      </c>
    </row>
    <row r="33" spans="1:32" x14ac:dyDescent="0.2">
      <c r="A33" t="str">
        <f>$A$15</f>
        <v>Process, plant and machine operatives</v>
      </c>
      <c r="B33" s="18">
        <f t="shared" si="8"/>
        <v>6.3680746031151259</v>
      </c>
      <c r="C33" s="18">
        <f t="shared" si="8"/>
        <v>6.5601542218376396</v>
      </c>
      <c r="D33" s="18">
        <f t="shared" si="8"/>
        <v>5.8649374554550802</v>
      </c>
      <c r="E33" s="18">
        <f t="shared" si="8"/>
        <v>6.6300668839591399</v>
      </c>
      <c r="F33" s="18">
        <f t="shared" si="8"/>
        <v>6.4631039949349836</v>
      </c>
      <c r="G33" s="11"/>
      <c r="H33" s="40">
        <f t="shared" si="11"/>
        <v>20.343634048704757</v>
      </c>
      <c r="I33" s="40">
        <f t="shared" si="12"/>
        <v>55.733087421620006</v>
      </c>
      <c r="J33" s="40">
        <f t="shared" si="13"/>
        <v>76.076721470324756</v>
      </c>
      <c r="L33" t="str">
        <f>$A$15</f>
        <v>Process, plant and machine operatives</v>
      </c>
      <c r="M33" s="18">
        <f t="shared" ref="M33:Q33" si="32">M15/M$18*100</f>
        <v>10.382938579951029</v>
      </c>
      <c r="N33" s="18">
        <f t="shared" si="32"/>
        <v>11.078256503123214</v>
      </c>
      <c r="O33" s="18">
        <f t="shared" si="32"/>
        <v>9.8944478801627849</v>
      </c>
      <c r="P33" s="18">
        <f t="shared" si="32"/>
        <v>10.849280713292627</v>
      </c>
      <c r="Q33" s="18">
        <f t="shared" si="32"/>
        <v>10.582934653525891</v>
      </c>
      <c r="R33" s="11"/>
      <c r="S33" s="40">
        <f t="shared" si="15"/>
        <v>16.947042079240632</v>
      </c>
      <c r="T33" s="40">
        <f t="shared" si="16"/>
        <v>52.776907713690861</v>
      </c>
      <c r="U33" s="40">
        <f t="shared" si="17"/>
        <v>69.723949792931478</v>
      </c>
      <c r="W33" t="str">
        <f>$A$15</f>
        <v>Process, plant and machine operatives</v>
      </c>
      <c r="X33" s="18">
        <f t="shared" ref="X33:AB33" si="33">X15/X$18*100</f>
        <v>1.7927885811390987</v>
      </c>
      <c r="Y33" s="18">
        <f t="shared" si="33"/>
        <v>1.7305919769314442</v>
      </c>
      <c r="Z33" s="18">
        <f t="shared" si="33"/>
        <v>1.5587638024995403</v>
      </c>
      <c r="AA33" s="18">
        <f t="shared" si="33"/>
        <v>2.087642162139864</v>
      </c>
      <c r="AB33" s="18">
        <f t="shared" si="33"/>
        <v>2.0492868500638028</v>
      </c>
      <c r="AC33" s="11"/>
      <c r="AD33" s="40">
        <f t="shared" si="19"/>
        <v>43.384239510372218</v>
      </c>
      <c r="AE33" s="40">
        <f t="shared" si="20"/>
        <v>75.786179149011772</v>
      </c>
      <c r="AF33" s="40">
        <f t="shared" si="21"/>
        <v>119.170418659384</v>
      </c>
    </row>
    <row r="34" spans="1:32" x14ac:dyDescent="0.2">
      <c r="A34" t="str">
        <f>$A$16</f>
        <v>Elementary occupations</v>
      </c>
      <c r="B34" s="18">
        <f t="shared" si="8"/>
        <v>12.382651068624993</v>
      </c>
      <c r="C34" s="18">
        <f t="shared" si="8"/>
        <v>11.562456068499221</v>
      </c>
      <c r="D34" s="18">
        <f t="shared" si="8"/>
        <v>10.745077096824367</v>
      </c>
      <c r="E34" s="18">
        <f t="shared" si="8"/>
        <v>10.40972852794973</v>
      </c>
      <c r="F34" s="18">
        <f t="shared" si="8"/>
        <v>9.4667432817059876</v>
      </c>
      <c r="G34" s="11"/>
      <c r="H34" s="40">
        <f t="shared" si="11"/>
        <v>-3.7864083566541917</v>
      </c>
      <c r="I34" s="40">
        <f t="shared" si="12"/>
        <v>47.541282666537043</v>
      </c>
      <c r="J34" s="40">
        <f t="shared" si="13"/>
        <v>43.754874309882851</v>
      </c>
      <c r="L34" t="str">
        <f>$A$16</f>
        <v>Elementary occupations</v>
      </c>
      <c r="M34" s="18">
        <f t="shared" ref="M34:Q34" si="34">M16/M$18*100</f>
        <v>12.226987761498922</v>
      </c>
      <c r="N34" s="18">
        <f t="shared" si="34"/>
        <v>11.129702322390909</v>
      </c>
      <c r="O34" s="18">
        <f t="shared" si="34"/>
        <v>10.777376511617369</v>
      </c>
      <c r="P34" s="18">
        <f t="shared" si="34"/>
        <v>10.676121953990988</v>
      </c>
      <c r="Q34" s="18">
        <f t="shared" si="34"/>
        <v>9.8265011176669077</v>
      </c>
      <c r="R34" s="11"/>
      <c r="S34" s="40">
        <f t="shared" si="15"/>
        <v>-0.30794579597446597</v>
      </c>
      <c r="T34" s="40">
        <f t="shared" si="16"/>
        <v>39.10797403611766</v>
      </c>
      <c r="U34" s="40">
        <f t="shared" si="17"/>
        <v>38.800028240143199</v>
      </c>
      <c r="W34" t="str">
        <f>$A$16</f>
        <v>Elementary occupations</v>
      </c>
      <c r="X34" s="18">
        <f t="shared" ref="X34:AB34" si="35">X16/X$18*100</f>
        <v>12.560042919840281</v>
      </c>
      <c r="Y34" s="18">
        <f t="shared" si="35"/>
        <v>12.025042133051928</v>
      </c>
      <c r="Z34" s="18">
        <f t="shared" si="35"/>
        <v>10.710560027918259</v>
      </c>
      <c r="AA34" s="18">
        <f t="shared" si="35"/>
        <v>10.122928158703941</v>
      </c>
      <c r="AB34" s="18">
        <f t="shared" si="35"/>
        <v>9.0813135308363275</v>
      </c>
      <c r="AC34" s="11"/>
      <c r="AD34" s="40">
        <f t="shared" si="19"/>
        <v>-7.5268894583122803</v>
      </c>
      <c r="AE34" s="40">
        <f t="shared" si="20"/>
        <v>56.609838387997137</v>
      </c>
      <c r="AF34" s="40">
        <f t="shared" si="21"/>
        <v>49.082948929684861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9.2057140672588158</v>
      </c>
      <c r="I36" s="43">
        <f t="shared" si="12"/>
        <v>50.772486158236738</v>
      </c>
      <c r="J36" s="43">
        <f t="shared" si="13"/>
        <v>59.978200225495556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9.338897997138579</v>
      </c>
      <c r="T36" s="43">
        <f t="shared" ref="T36" si="37">IF(O18&gt;0,(T18/O18)*100,0)</f>
        <v>42.516719754513382</v>
      </c>
      <c r="U36" s="43">
        <f t="shared" ref="U36" si="38">IF(O18&gt;0,(U18/O18)*100,0)</f>
        <v>51.855617751651963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9.0633858265055025</v>
      </c>
      <c r="AE36" s="43">
        <f t="shared" ref="AE36" si="40">IF(Z18&gt;0,(AE18/Z18)*100,0)</f>
        <v>59.595087423810568</v>
      </c>
      <c r="AF36" s="43">
        <f t="shared" ref="AF36" si="41">IF(Z18&gt;0,(AF18/Z18)*100,0)</f>
        <v>68.658473250316064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Essex Southend-on-Sea and Thurrock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Essex Southend-on-Sea and Thurrock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Essex Southend-on-Sea and Thurrock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3.0495186293365562</v>
      </c>
      <c r="C46" s="18">
        <f t="shared" si="42"/>
        <v>2.9905630944962347</v>
      </c>
      <c r="D46" s="18">
        <f t="shared" si="42"/>
        <v>0.70871862438892652</v>
      </c>
      <c r="E46" s="18">
        <f t="shared" si="42"/>
        <v>1.2816901725923868</v>
      </c>
      <c r="F46" s="18">
        <f>IF(F$6-D$6 &lt;&gt; 0,(EXP(LN(F8/D8)/(F$6-D$6))-1)*100,0)</f>
        <v>1.0903383626337915</v>
      </c>
      <c r="H46" s="18">
        <f>IF($F$6-$D$6 &lt;&gt; 0,(EXP(LN(1+(H26/100))/($F$6-$D$6))-1)*100,0)</f>
        <v>1.0903383626337915</v>
      </c>
      <c r="I46" s="18">
        <f>IF($F$6-$D$6 &lt;&gt; 0,(EXP(LN(1+(I26/100))/($F$6-$D$6))-1)*100,0)</f>
        <v>3.0574948640798238</v>
      </c>
      <c r="J46" s="18">
        <f>IF($F$6-$D$6 &lt;&gt; 0,(EXP(LN(1+(J26/100))/($F$6-$D$6))-1)*100,0)</f>
        <v>3.7921641253473082</v>
      </c>
      <c r="L46" t="str">
        <f>$A$8</f>
        <v>Managers, directors and senior officials</v>
      </c>
      <c r="M46" s="18">
        <f t="shared" ref="M46:M54" si="43">IF(N$6-M$6 &lt;&gt; 0,(EXP(LN(N8/M8)/(N$6-M$6))-1)*100,0)</f>
        <v>1.8651914282905802</v>
      </c>
      <c r="N46" s="18">
        <f t="shared" ref="N46:N54" si="44">IF(O$6-N$6 &lt;&gt; 0,(EXP(LN(O8/N8)/(O$6-N$6))-1)*100,0)</f>
        <v>3.235928794553744</v>
      </c>
      <c r="O46" s="18">
        <f t="shared" ref="O46:O54" si="45">IF(P$6-O$6 &lt;&gt; 0,(EXP(LN(P8/O8)/(P$6-O$6))-1)*100,0)</f>
        <v>0.32662293713858759</v>
      </c>
      <c r="P46" s="18">
        <f t="shared" ref="P46:P54" si="46">IF(Q$6-P$6 &lt;&gt; 0,(EXP(LN(Q8/P8)/(Q$6-P$6))-1)*100,0)</f>
        <v>0.94905310680899468</v>
      </c>
      <c r="Q46" s="18">
        <f>IF(Q$6-O$6 &lt;&gt; 0,(EXP(LN(Q8/O8)/(Q$6-O$6))-1)*100,0)</f>
        <v>0.74114849791881987</v>
      </c>
      <c r="S46" s="18">
        <f>IF($F$6-$D$6 &lt;&gt; 0,(EXP(LN(1+(S26/100))/($F$6-$D$6))-1)*100,0)</f>
        <v>0.74114849791881987</v>
      </c>
      <c r="T46" s="18">
        <f>IF($F$6-$D$6 &lt;&gt; 0,(EXP(LN(1+(T26/100))/($F$6-$D$6))-1)*100,0)</f>
        <v>2.7478966149095507</v>
      </c>
      <c r="U46" s="18">
        <f>IF($F$6-$D$6 &lt;&gt; 0,(EXP(LN(1+(U26/100))/($F$6-$D$6))-1)*100,0)</f>
        <v>3.2636361493689536</v>
      </c>
      <c r="W46" t="str">
        <f>$A$8</f>
        <v>Managers, directors and senior officials</v>
      </c>
      <c r="X46" s="18">
        <f t="shared" ref="X46:X54" si="47">IF(Y$6-X$6 &lt;&gt; 0,(EXP(LN(Y8/X8)/(Y$6-X$6))-1)*100,0)</f>
        <v>5.3906480753731945</v>
      </c>
      <c r="Y46" s="18">
        <f t="shared" ref="Y46:Y54" si="48">IF(Z$6-Y$6 &lt;&gt; 0,(EXP(LN(Z8/Y8)/(Z$6-Y$6))-1)*100,0)</f>
        <v>2.5449811324264271</v>
      </c>
      <c r="Z46" s="18">
        <f t="shared" ref="Z46:Z54" si="49">IF(AA$6-Z$6 &lt;&gt; 0,(EXP(LN(AA8/Z8)/(AA$6-Z$6))-1)*100,0)</f>
        <v>1.392643223327017</v>
      </c>
      <c r="AA46" s="18">
        <f t="shared" ref="AA46:AA54" si="50">IF(AB$6-AA$6 &lt;&gt; 0,(EXP(LN(AB8/AA8)/(AB$6-AA$6))-1)*100,0)</f>
        <v>1.8362082473807106</v>
      </c>
      <c r="AB46" s="18">
        <f>IF(AB$6-Z$6 &lt;&gt; 0,(EXP(LN(AB8/Z8)/(AB$6-Z$6))-1)*100,0)</f>
        <v>1.6881380491298836</v>
      </c>
      <c r="AD46" s="18">
        <f>IF($F$6-$D$6 &lt;&gt; 0,(EXP(LN(1+(AD26/100))/($F$6-$D$6))-1)*100,0)</f>
        <v>1.6881380491298836</v>
      </c>
      <c r="AE46" s="18">
        <f>IF($F$6-$D$6 &lt;&gt; 0,(EXP(LN(1+(AE26/100))/($F$6-$D$6))-1)*100,0)</f>
        <v>3.5919193929426552</v>
      </c>
      <c r="AF46" s="18">
        <f>IF($F$6-$D$6 &lt;&gt; 0,(EXP(LN(1+(AF26/100))/($F$6-$D$6))-1)*100,0)</f>
        <v>4.6707236441607902</v>
      </c>
    </row>
    <row r="47" spans="1:32" x14ac:dyDescent="0.2">
      <c r="A47" t="str">
        <f>$A$9</f>
        <v>Professional occupations</v>
      </c>
      <c r="B47" s="18">
        <f t="shared" si="42"/>
        <v>3.6950042117661841</v>
      </c>
      <c r="C47" s="18">
        <f t="shared" si="42"/>
        <v>4.4940755904280039</v>
      </c>
      <c r="D47" s="18">
        <f t="shared" si="42"/>
        <v>1.5555844065922919</v>
      </c>
      <c r="E47" s="18">
        <f t="shared" si="42"/>
        <v>1.1865683741890898</v>
      </c>
      <c r="F47" s="18">
        <f>IF(F$6-D$6 &lt;&gt; 0,(EXP(LN(F9/D9)/(F$6-D$6))-1)*100,0)</f>
        <v>1.3094244916572961</v>
      </c>
      <c r="H47" s="18">
        <f t="shared" ref="H47:J56" si="51">IF($F$6-$D$6 &lt;&gt; 0,(EXP(LN(1+(H27/100))/($F$6-$D$6))-1)*100,0)</f>
        <v>1.3094244916572961</v>
      </c>
      <c r="I47" s="18">
        <f t="shared" si="51"/>
        <v>2.8127485466952207</v>
      </c>
      <c r="J47" s="18">
        <f t="shared" si="51"/>
        <v>3.7277138191025516</v>
      </c>
      <c r="L47" t="str">
        <f>$A$9</f>
        <v>Professional occupations</v>
      </c>
      <c r="M47" s="18">
        <f t="shared" si="43"/>
        <v>2.6637380291379298</v>
      </c>
      <c r="N47" s="18">
        <f t="shared" si="44"/>
        <v>3.3927751283614249</v>
      </c>
      <c r="O47" s="18">
        <f t="shared" si="45"/>
        <v>1.4762902933690869</v>
      </c>
      <c r="P47" s="18">
        <f t="shared" si="46"/>
        <v>0.97761415238952765</v>
      </c>
      <c r="Q47" s="18">
        <f>IF(Q$6-O$6 &lt;&gt; 0,(EXP(LN(Q9/O9)/(Q$6-O$6))-1)*100,0)</f>
        <v>1.1435666473060158</v>
      </c>
      <c r="S47" s="18">
        <f t="shared" ref="S47:U47" si="52">IF($F$6-$D$6 &lt;&gt; 0,(EXP(LN(1+(S27/100))/($F$6-$D$6))-1)*100,0)</f>
        <v>1.1435666473060158</v>
      </c>
      <c r="T47" s="18">
        <f t="shared" si="52"/>
        <v>2.343540074129602</v>
      </c>
      <c r="U47" s="18">
        <f t="shared" si="52"/>
        <v>3.1892373822138387</v>
      </c>
      <c r="W47" t="str">
        <f>$A$9</f>
        <v>Professional occupations</v>
      </c>
      <c r="X47" s="18">
        <f t="shared" si="47"/>
        <v>4.9202731420458612</v>
      </c>
      <c r="Y47" s="18">
        <f t="shared" si="48"/>
        <v>5.7333599118958078</v>
      </c>
      <c r="Z47" s="18">
        <f t="shared" si="49"/>
        <v>1.642552955006904</v>
      </c>
      <c r="AA47" s="18">
        <f t="shared" si="50"/>
        <v>1.4102769142103178</v>
      </c>
      <c r="AB47" s="18">
        <f>IF(AB$6-Z$6 &lt;&gt; 0,(EXP(LN(AB9/Z9)/(AB$6-Z$6))-1)*100,0)</f>
        <v>1.487643223064139</v>
      </c>
      <c r="AD47" s="18">
        <f t="shared" ref="AD47:AF47" si="53">IF($F$6-$D$6 &lt;&gt; 0,(EXP(LN(1+(AD27/100))/($F$6-$D$6))-1)*100,0)</f>
        <v>1.487643223064139</v>
      </c>
      <c r="AE47" s="18">
        <f t="shared" si="53"/>
        <v>3.296614452468738</v>
      </c>
      <c r="AF47" s="18">
        <f t="shared" si="53"/>
        <v>4.2782561543875497</v>
      </c>
    </row>
    <row r="48" spans="1:32" x14ac:dyDescent="0.2">
      <c r="A48" t="str">
        <f>$A$10</f>
        <v>Associate professional occupations</v>
      </c>
      <c r="B48" s="18">
        <f t="shared" si="42"/>
        <v>1.7190355396695889</v>
      </c>
      <c r="C48" s="18">
        <f t="shared" si="42"/>
        <v>7.6854002086040873</v>
      </c>
      <c r="D48" s="18">
        <f t="shared" si="42"/>
        <v>-0.35809454915074479</v>
      </c>
      <c r="E48" s="18">
        <f t="shared" si="42"/>
        <v>0.89852246351880272</v>
      </c>
      <c r="F48" s="18">
        <f t="shared" ref="F48:F56" si="54">IF(F$6-D$6 &lt;&gt; 0,(EXP(LN(F10/D10)/(F$6-D$6))-1)*100,0)</f>
        <v>0.4778990777197567</v>
      </c>
      <c r="H48" s="18">
        <f t="shared" si="51"/>
        <v>0.4778990777197567</v>
      </c>
      <c r="I48" s="18">
        <f t="shared" si="51"/>
        <v>2.5901456105483556</v>
      </c>
      <c r="J48" s="18">
        <f t="shared" si="51"/>
        <v>2.9277526052197134</v>
      </c>
      <c r="L48" t="str">
        <f>$A$10</f>
        <v>Associate professional occupations</v>
      </c>
      <c r="M48" s="18">
        <f t="shared" si="43"/>
        <v>1.1831745609911515</v>
      </c>
      <c r="N48" s="18">
        <f t="shared" si="44"/>
        <v>6.5649737883588077</v>
      </c>
      <c r="O48" s="18">
        <f t="shared" si="45"/>
        <v>-1.1026618679522704</v>
      </c>
      <c r="P48" s="18">
        <f>IF(Q$6-P$6 &lt;&gt; 0,(EXP(LN(Q10/P10)/(Q$6-P$6))-1)*100,0)</f>
        <v>0.46757257171932132</v>
      </c>
      <c r="Q48" s="18">
        <f t="shared" ref="Q48:Q54" si="55">IF(Q$6-O$6 &lt;&gt; 0,(EXP(LN(Q10/O10)/(Q$6-O$6))-1)*100,0)</f>
        <v>-5.8589680525522603E-2</v>
      </c>
      <c r="S48" s="18">
        <f t="shared" ref="S48:U48" si="56">IF($F$6-$D$6 &lt;&gt; 0,(EXP(LN(1+(S28/100))/($F$6-$D$6))-1)*100,0)</f>
        <v>-5.8589680525522603E-2</v>
      </c>
      <c r="T48" s="18">
        <f t="shared" si="56"/>
        <v>2.0819484055728088</v>
      </c>
      <c r="U48" s="18">
        <f t="shared" si="56"/>
        <v>2.0380891541511792</v>
      </c>
      <c r="W48" t="str">
        <f>$A$10</f>
        <v>Associate professional occupations</v>
      </c>
      <c r="X48" s="18">
        <f t="shared" si="47"/>
        <v>2.3452498873943739</v>
      </c>
      <c r="Y48" s="18">
        <f t="shared" si="48"/>
        <v>8.9579019913757829</v>
      </c>
      <c r="Z48" s="18">
        <f t="shared" si="49"/>
        <v>0.44368549303448468</v>
      </c>
      <c r="AA48" s="18">
        <f t="shared" si="50"/>
        <v>1.3248689922506829</v>
      </c>
      <c r="AB48" s="18">
        <f t="shared" ref="AB48:AB54" si="57">IF(AB$6-Z$6 &lt;&gt; 0,(EXP(LN(AB10/Z10)/(AB$6-Z$6))-1)*100,0)</f>
        <v>1.0302855418785617</v>
      </c>
      <c r="AD48" s="18">
        <f t="shared" ref="AD48:AF48" si="58">IF($F$6-$D$6 &lt;&gt; 0,(EXP(LN(1+(AD28/100))/($F$6-$D$6))-1)*100,0)</f>
        <v>1.0302855418785617</v>
      </c>
      <c r="AE48" s="18">
        <f t="shared" si="58"/>
        <v>3.1161774534880449</v>
      </c>
      <c r="AF48" s="18">
        <f t="shared" si="58"/>
        <v>3.804155261627451</v>
      </c>
    </row>
    <row r="49" spans="1:32" x14ac:dyDescent="0.2">
      <c r="A49" t="str">
        <f>$A$11</f>
        <v>Administrative and secretarial occupations</v>
      </c>
      <c r="B49" s="18">
        <f t="shared" si="42"/>
        <v>-0.62757965681996541</v>
      </c>
      <c r="C49" s="18">
        <f t="shared" si="42"/>
        <v>1.8404793001736364</v>
      </c>
      <c r="D49" s="18">
        <f t="shared" si="42"/>
        <v>-1.0321336885870003</v>
      </c>
      <c r="E49" s="18">
        <f t="shared" si="42"/>
        <v>-1.0755431208523403</v>
      </c>
      <c r="F49" s="18">
        <f t="shared" si="54"/>
        <v>-1.0610754260997002</v>
      </c>
      <c r="H49" s="18">
        <f t="shared" si="51"/>
        <v>-1.0610754260997002</v>
      </c>
      <c r="I49" s="18">
        <f t="shared" si="51"/>
        <v>2.5980082038131957</v>
      </c>
      <c r="J49" s="18">
        <f t="shared" si="51"/>
        <v>1.8750246316552754</v>
      </c>
      <c r="L49" t="str">
        <f>$A$11</f>
        <v>Administrative and secretarial occupations</v>
      </c>
      <c r="M49" s="18">
        <f t="shared" si="43"/>
        <v>-2.3463394032992801</v>
      </c>
      <c r="N49" s="18">
        <f t="shared" si="44"/>
        <v>19.024920325722672</v>
      </c>
      <c r="O49" s="18">
        <f t="shared" si="45"/>
        <v>-0.51874507391289626</v>
      </c>
      <c r="P49" s="18">
        <f t="shared" si="46"/>
        <v>0.92621756907531605</v>
      </c>
      <c r="Q49" s="18">
        <f t="shared" si="55"/>
        <v>0.44224627779212433</v>
      </c>
      <c r="S49" s="18">
        <f t="shared" ref="S49:U49" si="59">IF($F$6-$D$6 &lt;&gt; 0,(EXP(LN(1+(S29/100))/($F$6-$D$6))-1)*100,0)</f>
        <v>0.44224627779212433</v>
      </c>
      <c r="T49" s="18">
        <f t="shared" si="59"/>
        <v>2.1256615634741349</v>
      </c>
      <c r="U49" s="18">
        <f t="shared" si="59"/>
        <v>2.45782750983774</v>
      </c>
      <c r="W49" t="str">
        <f>$A$11</f>
        <v>Administrative and secretarial occupations</v>
      </c>
      <c r="X49" s="18">
        <f t="shared" si="47"/>
        <v>-0.16553808148548343</v>
      </c>
      <c r="Y49" s="18">
        <f t="shared" si="48"/>
        <v>-2.5301565465769116</v>
      </c>
      <c r="Z49" s="18">
        <f t="shared" si="49"/>
        <v>-1.1937731607320035</v>
      </c>
      <c r="AA49" s="18">
        <f t="shared" si="50"/>
        <v>-1.8043237608398988</v>
      </c>
      <c r="AB49" s="18">
        <f t="shared" si="57"/>
        <v>-1.6012272449510978</v>
      </c>
      <c r="AD49" s="18">
        <f t="shared" ref="AD49:AF49" si="60">IF($F$6-$D$6 &lt;&gt; 0,(EXP(LN(1+(AD29/100))/($F$6-$D$6))-1)*100,0)</f>
        <v>-1.6012272449510978</v>
      </c>
      <c r="AE49" s="18">
        <f t="shared" si="60"/>
        <v>2.7387171079179318</v>
      </c>
      <c r="AF49" s="18">
        <f t="shared" si="60"/>
        <v>1.6841005085521887</v>
      </c>
    </row>
    <row r="50" spans="1:32" x14ac:dyDescent="0.2">
      <c r="A50" t="str">
        <f>$A$12</f>
        <v>Skilled trades occupations</v>
      </c>
      <c r="B50" s="18">
        <f t="shared" si="42"/>
        <v>-1.5982597719567559</v>
      </c>
      <c r="C50" s="18">
        <f t="shared" si="42"/>
        <v>-6.6850304368202496</v>
      </c>
      <c r="D50" s="18">
        <f t="shared" si="42"/>
        <v>1.0120410439269811</v>
      </c>
      <c r="E50" s="18">
        <f t="shared" si="42"/>
        <v>-5.7932813567473929E-4</v>
      </c>
      <c r="F50" s="18">
        <f t="shared" si="54"/>
        <v>0.33582782256644794</v>
      </c>
      <c r="H50" s="18">
        <f t="shared" si="51"/>
        <v>0.33582782256644794</v>
      </c>
      <c r="I50" s="18">
        <f t="shared" si="51"/>
        <v>2.4811631426285841</v>
      </c>
      <c r="J50" s="18">
        <f t="shared" si="51"/>
        <v>2.7211594786927362</v>
      </c>
      <c r="L50" t="str">
        <f>$A$12</f>
        <v>Skilled trades occupations</v>
      </c>
      <c r="M50" s="18">
        <f t="shared" si="43"/>
        <v>-1.9574514019360723</v>
      </c>
      <c r="N50" s="18">
        <f t="shared" si="44"/>
        <v>-7.95549772755344</v>
      </c>
      <c r="O50" s="18">
        <f t="shared" si="45"/>
        <v>0.75830253267816783</v>
      </c>
      <c r="P50" s="18">
        <f t="shared" si="46"/>
        <v>-0.22719532288009159</v>
      </c>
      <c r="Q50" s="18">
        <f t="shared" si="55"/>
        <v>0.10022828350795265</v>
      </c>
      <c r="S50" s="18">
        <f t="shared" ref="S50:U50" si="61">IF($F$6-$D$6 &lt;&gt; 0,(EXP(LN(1+(S30/100))/($F$6-$D$6))-1)*100,0)</f>
        <v>0.10022828350795265</v>
      </c>
      <c r="T50" s="18">
        <f t="shared" si="61"/>
        <v>2.2972896783892027</v>
      </c>
      <c r="U50" s="18">
        <f t="shared" si="61"/>
        <v>2.3703647286721585</v>
      </c>
      <c r="W50" t="str">
        <f>$A$12</f>
        <v>Skilled trades occupations</v>
      </c>
      <c r="X50" s="18">
        <f t="shared" si="47"/>
        <v>1.2929492993643876</v>
      </c>
      <c r="Y50" s="18">
        <f t="shared" si="48"/>
        <v>2.7453492906420518</v>
      </c>
      <c r="Z50" s="18">
        <f t="shared" si="49"/>
        <v>2.6376935925998657</v>
      </c>
      <c r="AA50" s="18">
        <f t="shared" si="50"/>
        <v>1.282712846410905</v>
      </c>
      <c r="AB50" s="18">
        <f t="shared" si="57"/>
        <v>1.7323737984018317</v>
      </c>
      <c r="AD50" s="18">
        <f t="shared" ref="AD50:AF50" si="62">IF($F$6-$D$6 &lt;&gt; 0,(EXP(LN(1+(AD30/100))/($F$6-$D$6))-1)*100,0)</f>
        <v>1.7323737984018317</v>
      </c>
      <c r="AE50" s="18">
        <f t="shared" si="62"/>
        <v>3.5990909300174012</v>
      </c>
      <c r="AF50" s="18">
        <f t="shared" si="62"/>
        <v>4.7064468861245157</v>
      </c>
    </row>
    <row r="51" spans="1:32" x14ac:dyDescent="0.2">
      <c r="A51" t="str">
        <f>$A$13</f>
        <v>Caring, leisure and other service occupations</v>
      </c>
      <c r="B51" s="18">
        <f t="shared" si="42"/>
        <v>2.1943675479669356</v>
      </c>
      <c r="C51" s="18">
        <f t="shared" si="42"/>
        <v>-2.2890671817724972</v>
      </c>
      <c r="D51" s="18">
        <f t="shared" si="42"/>
        <v>1.4354478758619393</v>
      </c>
      <c r="E51" s="18">
        <f t="shared" si="42"/>
        <v>1.0080408186273981</v>
      </c>
      <c r="F51" s="18">
        <f t="shared" si="54"/>
        <v>1.1503093601940018</v>
      </c>
      <c r="H51" s="18">
        <f t="shared" si="51"/>
        <v>1.1503093601940018</v>
      </c>
      <c r="I51" s="18">
        <f t="shared" si="51"/>
        <v>3.2479136723789548</v>
      </c>
      <c r="J51" s="18">
        <f t="shared" si="51"/>
        <v>4.0053398200751822</v>
      </c>
      <c r="L51" t="str">
        <f>$A$13</f>
        <v>Caring, leisure and other service occupations</v>
      </c>
      <c r="M51" s="18">
        <f t="shared" si="43"/>
        <v>0.54823179692669033</v>
      </c>
      <c r="N51" s="18">
        <f t="shared" si="44"/>
        <v>-3.625191390998217</v>
      </c>
      <c r="O51" s="18">
        <f t="shared" si="45"/>
        <v>2.6942529087928602</v>
      </c>
      <c r="P51" s="18">
        <f t="shared" si="46"/>
        <v>1.6093862871071396</v>
      </c>
      <c r="Q51" s="18">
        <f t="shared" si="55"/>
        <v>1.9697290808081913</v>
      </c>
      <c r="S51" s="18">
        <f t="shared" ref="S51:U51" si="63">IF($F$6-$D$6 &lt;&gt; 0,(EXP(LN(1+(S31/100))/($F$6-$D$6))-1)*100,0)</f>
        <v>1.9697290808081913</v>
      </c>
      <c r="T51" s="18">
        <f t="shared" si="63"/>
        <v>2.863899812752968</v>
      </c>
      <c r="U51" s="18">
        <f t="shared" si="63"/>
        <v>4.2510266128818808</v>
      </c>
      <c r="W51" t="str">
        <f>$A$13</f>
        <v>Caring, leisure and other service occupations</v>
      </c>
      <c r="X51" s="18">
        <f t="shared" si="47"/>
        <v>2.5692584424064524</v>
      </c>
      <c r="Y51" s="18">
        <f t="shared" si="48"/>
        <v>-1.9995920926260791</v>
      </c>
      <c r="Z51" s="18">
        <f t="shared" si="49"/>
        <v>1.1590055855477344</v>
      </c>
      <c r="AA51" s="18">
        <f t="shared" si="50"/>
        <v>0.86523133408855646</v>
      </c>
      <c r="AB51" s="18">
        <f t="shared" si="57"/>
        <v>0.96306116811544218</v>
      </c>
      <c r="AD51" s="18">
        <f t="shared" ref="AD51:AF51" si="64">IF($F$6-$D$6 &lt;&gt; 0,(EXP(LN(1+(AD31/100))/($F$6-$D$6))-1)*100,0)</f>
        <v>0.96306116811544218</v>
      </c>
      <c r="AE51" s="18">
        <f t="shared" si="64"/>
        <v>3.3272074033971588</v>
      </c>
      <c r="AF51" s="18">
        <f t="shared" si="64"/>
        <v>3.9519279406899033</v>
      </c>
    </row>
    <row r="52" spans="1:32" x14ac:dyDescent="0.2">
      <c r="A52" t="str">
        <f>$A$14</f>
        <v>Sales and customer service occupations</v>
      </c>
      <c r="B52" s="18">
        <f t="shared" si="42"/>
        <v>-2.1012930390399087</v>
      </c>
      <c r="C52" s="18">
        <f t="shared" si="42"/>
        <v>-0.41959298823415203</v>
      </c>
      <c r="D52" s="18">
        <f t="shared" si="42"/>
        <v>5.8886242826683421E-2</v>
      </c>
      <c r="E52" s="18">
        <f t="shared" si="42"/>
        <v>-1.0502126828726421E-2</v>
      </c>
      <c r="F52" s="18">
        <f t="shared" si="54"/>
        <v>1.2621981505334112E-2</v>
      </c>
      <c r="H52" s="18">
        <f t="shared" si="51"/>
        <v>1.2621981505334112E-2</v>
      </c>
      <c r="I52" s="18">
        <f t="shared" si="51"/>
        <v>2.5546363738883526</v>
      </c>
      <c r="J52" s="18">
        <f t="shared" si="51"/>
        <v>2.5635053642552919</v>
      </c>
      <c r="L52" t="str">
        <f>$A$14</f>
        <v>Sales and customer service occupations</v>
      </c>
      <c r="M52" s="18">
        <f t="shared" si="43"/>
        <v>-2.3504221250728041</v>
      </c>
      <c r="N52" s="18">
        <f t="shared" si="44"/>
        <v>2.9466285385578495</v>
      </c>
      <c r="O52" s="18">
        <f t="shared" si="45"/>
        <v>0.58496892283279589</v>
      </c>
      <c r="P52" s="18">
        <f t="shared" si="46"/>
        <v>0.27305371971972914</v>
      </c>
      <c r="Q52" s="18">
        <f t="shared" si="55"/>
        <v>0.37691783316609051</v>
      </c>
      <c r="S52" s="18">
        <f t="shared" ref="S52:U52" si="65">IF($F$6-$D$6 &lt;&gt; 0,(EXP(LN(1+(S32/100))/($F$6-$D$6))-1)*100,0)</f>
        <v>0.37691783316609051</v>
      </c>
      <c r="T52" s="18">
        <f t="shared" si="65"/>
        <v>2.0144448165070106</v>
      </c>
      <c r="U52" s="18">
        <f t="shared" si="65"/>
        <v>2.3014597823580951</v>
      </c>
      <c r="W52" t="str">
        <f>$A$14</f>
        <v>Sales and customer service occupations</v>
      </c>
      <c r="X52" s="18">
        <f t="shared" si="47"/>
        <v>-1.9386733261926081</v>
      </c>
      <c r="Y52" s="18">
        <f t="shared" si="48"/>
        <v>-2.5939054141390194</v>
      </c>
      <c r="Z52" s="18">
        <f t="shared" si="49"/>
        <v>-0.30670827909549114</v>
      </c>
      <c r="AA52" s="18">
        <f t="shared" si="50"/>
        <v>-0.21740609549081302</v>
      </c>
      <c r="AB52" s="18">
        <f t="shared" si="57"/>
        <v>-0.24718237472770577</v>
      </c>
      <c r="AD52" s="18">
        <f t="shared" ref="AD52:AF52" si="66">IF($F$6-$D$6 &lt;&gt; 0,(EXP(LN(1+(AD32/100))/($F$6-$D$6))-1)*100,0)</f>
        <v>-0.24718237472770577</v>
      </c>
      <c r="AE52" s="18">
        <f t="shared" si="66"/>
        <v>2.9017660219839536</v>
      </c>
      <c r="AF52" s="18">
        <f t="shared" si="66"/>
        <v>2.7371562706934194</v>
      </c>
    </row>
    <row r="53" spans="1:32" x14ac:dyDescent="0.2">
      <c r="A53" t="str">
        <f>$A$15</f>
        <v>Process, plant and machine operatives</v>
      </c>
      <c r="B53" s="18">
        <f t="shared" si="42"/>
        <v>1.8522815452129526</v>
      </c>
      <c r="C53" s="18">
        <f t="shared" si="42"/>
        <v>-10.612789700469861</v>
      </c>
      <c r="D53" s="18">
        <f t="shared" si="42"/>
        <v>3.2183727731563527</v>
      </c>
      <c r="E53" s="18">
        <f t="shared" si="42"/>
        <v>0.26833609573777562</v>
      </c>
      <c r="F53" s="18">
        <f t="shared" si="54"/>
        <v>1.2421924514873783</v>
      </c>
      <c r="H53" s="18">
        <f t="shared" si="51"/>
        <v>1.2421924514873783</v>
      </c>
      <c r="I53" s="18">
        <f t="shared" si="51"/>
        <v>2.9971939349062504</v>
      </c>
      <c r="J53" s="18">
        <f t="shared" si="51"/>
        <v>3.8436941875233721</v>
      </c>
      <c r="L53" t="str">
        <f>$A$15</f>
        <v>Process, plant and machine operatives</v>
      </c>
      <c r="M53" s="18">
        <f t="shared" si="43"/>
        <v>1.971511120426972</v>
      </c>
      <c r="N53" s="18">
        <f t="shared" si="44"/>
        <v>-10.712258179031696</v>
      </c>
      <c r="O53" s="18">
        <f t="shared" si="45"/>
        <v>2.6640521996062816</v>
      </c>
      <c r="P53" s="18">
        <f t="shared" si="46"/>
        <v>0.25123308789063437</v>
      </c>
      <c r="Q53" s="18">
        <f t="shared" si="55"/>
        <v>1.0491386980440165</v>
      </c>
      <c r="S53" s="18">
        <f t="shared" ref="S53:U53" si="67">IF($F$6-$D$6 &lt;&gt; 0,(EXP(LN(1+(S33/100))/($F$6-$D$6))-1)*100,0)</f>
        <v>1.0491386980440165</v>
      </c>
      <c r="T53" s="18">
        <f t="shared" si="67"/>
        <v>2.865683078834369</v>
      </c>
      <c r="U53" s="18">
        <f t="shared" si="67"/>
        <v>3.5896125413455326</v>
      </c>
      <c r="W53" t="str">
        <f>$A$15</f>
        <v>Process, plant and machine operatives</v>
      </c>
      <c r="X53" s="18">
        <f t="shared" si="47"/>
        <v>1.0546728237084135</v>
      </c>
      <c r="Y53" s="18">
        <f t="shared" si="48"/>
        <v>-9.9321552689952028</v>
      </c>
      <c r="Z53" s="18">
        <f t="shared" si="49"/>
        <v>6.6960362911020033</v>
      </c>
      <c r="AA53" s="18">
        <f t="shared" si="50"/>
        <v>0.36354636267319496</v>
      </c>
      <c r="AB53" s="18">
        <f t="shared" si="57"/>
        <v>2.4314752993070066</v>
      </c>
      <c r="AD53" s="18">
        <f t="shared" ref="AD53:AF53" si="68">IF($F$6-$D$6 &lt;&gt; 0,(EXP(LN(1+(AD33/100))/($F$6-$D$6))-1)*100,0)</f>
        <v>2.4314752993070066</v>
      </c>
      <c r="AE53" s="18">
        <f t="shared" si="68"/>
        <v>3.8322619567832561</v>
      </c>
      <c r="AF53" s="18">
        <f t="shared" si="68"/>
        <v>5.3704405476745487</v>
      </c>
    </row>
    <row r="54" spans="1:32" x14ac:dyDescent="0.2">
      <c r="A54" t="str">
        <f>$A$16</f>
        <v>Elementary occupations</v>
      </c>
      <c r="B54" s="18">
        <f t="shared" si="42"/>
        <v>-0.61899132325033968</v>
      </c>
      <c r="C54" s="18">
        <f t="shared" si="42"/>
        <v>-7.0850734366801893</v>
      </c>
      <c r="D54" s="18">
        <f t="shared" si="42"/>
        <v>8.1101563055363535E-2</v>
      </c>
      <c r="E54" s="18">
        <f t="shared" si="42"/>
        <v>-0.42562153021397098</v>
      </c>
      <c r="F54" s="18">
        <f t="shared" si="54"/>
        <v>-0.25699954274813752</v>
      </c>
      <c r="H54" s="18">
        <f t="shared" si="51"/>
        <v>-0.25699954274813752</v>
      </c>
      <c r="I54" s="18">
        <f t="shared" si="51"/>
        <v>2.6268274688785231</v>
      </c>
      <c r="J54" s="18">
        <f t="shared" si="51"/>
        <v>2.449105758183201</v>
      </c>
      <c r="L54" t="str">
        <f>$A$16</f>
        <v>Elementary occupations</v>
      </c>
      <c r="M54" s="18">
        <f t="shared" si="43"/>
        <v>-1.998642816283025</v>
      </c>
      <c r="N54" s="18">
        <f t="shared" si="44"/>
        <v>-3.1942403541442288</v>
      </c>
      <c r="O54" s="18">
        <f t="shared" si="45"/>
        <v>0.59968480590761875</v>
      </c>
      <c r="P54" s="18">
        <f t="shared" si="46"/>
        <v>-0.32924581232427474</v>
      </c>
      <c r="Q54" s="18">
        <f t="shared" si="55"/>
        <v>-2.0559281271215202E-2</v>
      </c>
      <c r="S54" s="18">
        <f t="shared" ref="S54:U54" si="69">IF($F$6-$D$6 &lt;&gt; 0,(EXP(LN(1+(S34/100))/($F$6-$D$6))-1)*100,0)</f>
        <v>-2.0559281271215202E-2</v>
      </c>
      <c r="T54" s="18">
        <f t="shared" si="69"/>
        <v>2.2249252618554705</v>
      </c>
      <c r="U54" s="18">
        <f t="shared" si="69"/>
        <v>2.2098231785594002</v>
      </c>
      <c r="W54" t="str">
        <f>$A$16</f>
        <v>Elementary occupations</v>
      </c>
      <c r="X54" s="18">
        <f t="shared" si="47"/>
        <v>0.84720565794507152</v>
      </c>
      <c r="Y54" s="18">
        <f t="shared" si="48"/>
        <v>-10.934457565632405</v>
      </c>
      <c r="Z54" s="18">
        <f t="shared" si="49"/>
        <v>-0.48880731792151355</v>
      </c>
      <c r="AA54" s="18">
        <f t="shared" si="50"/>
        <v>-0.53607780854778575</v>
      </c>
      <c r="AB54" s="18">
        <f t="shared" si="57"/>
        <v>-0.52032347383851318</v>
      </c>
      <c r="AD54" s="18">
        <f t="shared" ref="AD54:AF54" si="70">IF($F$6-$D$6 &lt;&gt; 0,(EXP(LN(1+(AD34/100))/($F$6-$D$6))-1)*100,0)</f>
        <v>-0.52032347383851318</v>
      </c>
      <c r="AE54" s="18">
        <f t="shared" si="70"/>
        <v>3.035749859603909</v>
      </c>
      <c r="AF54" s="18">
        <f t="shared" si="70"/>
        <v>2.6979713875163291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1.0984006459009654</v>
      </c>
      <c r="C56" s="26">
        <f>IF(D$6-C$6 &lt;&gt; 0,(EXP(LN(D18/C18)/(D$6-C$6))-1)*100,0)</f>
        <v>-1.7026698326250145E-2</v>
      </c>
      <c r="D56" s="26">
        <f>IF(E$6-D$6 &lt;&gt; 0,(EXP(LN(E18/D18)/(E$6-D$6))-1)*100,0)</f>
        <v>0.71777042348430964</v>
      </c>
      <c r="E56" s="26">
        <f>IF(F$6-E$6 &lt;&gt; 0,(EXP(LN(F18/E18)/(F$6-E$6))-1)*100,0)</f>
        <v>0.5243988525019283</v>
      </c>
      <c r="F56" s="26">
        <f t="shared" si="54"/>
        <v>0.58881475638519198</v>
      </c>
      <c r="H56" s="26">
        <f t="shared" si="51"/>
        <v>0.58881475638519198</v>
      </c>
      <c r="I56" s="26">
        <f t="shared" ref="I56" si="71">IF($F$6-$D$6 &lt;&gt; 0,(EXP(LN(1+(I36/100))/($F$6-$D$6))-1)*100,0)</f>
        <v>2.7751548372997537</v>
      </c>
      <c r="J56" s="26">
        <f t="shared" ref="J56" si="72">IF($F$6-$D$6 &lt;&gt; 0,(EXP(LN(1+(J36/100))/($F$6-$D$6))-1)*100,0)</f>
        <v>3.1820266398211672</v>
      </c>
      <c r="L56" s="24" t="str">
        <f>$A$18</f>
        <v>All occupations</v>
      </c>
      <c r="M56" s="26">
        <f>IF(N$6-M$6 &lt;&gt; 0,(EXP(LN(N18/M18)/(N$6-M$6))-1)*100,0)</f>
        <v>0.33237028940780178</v>
      </c>
      <c r="N56" s="26">
        <f>IF(O$6-N$6 &lt;&gt; 0,(EXP(LN(O18/N18)/(O$6-N$6))-1)*100,0)</f>
        <v>-2.9539954375401578E-2</v>
      </c>
      <c r="O56" s="26">
        <f>IF(P$6-O$6 &lt;&gt; 0,(EXP(LN(P18/O18)/(P$6-O$6))-1)*100,0)</f>
        <v>0.78978664158755318</v>
      </c>
      <c r="P56" s="26">
        <f>IF(Q$6-P$6 &lt;&gt; 0,(EXP(LN(Q18/P18)/(Q$6-P$6))-1)*100,0)</f>
        <v>0.5007276835375718</v>
      </c>
      <c r="Q56" s="26">
        <f t="shared" ref="Q56" si="73">IF(Q$6-O$6 &lt;&gt; 0,(EXP(LN(Q18/O18)/(Q$6-O$6))-1)*100,0)</f>
        <v>0.59698844045361632</v>
      </c>
      <c r="S56" s="26">
        <f t="shared" ref="S56:U56" si="74">IF($F$6-$D$6 &lt;&gt; 0,(EXP(LN(1+(S36/100))/($F$6-$D$6))-1)*100,0)</f>
        <v>0.59698844045361632</v>
      </c>
      <c r="T56" s="26">
        <f t="shared" si="74"/>
        <v>2.3900420104133957</v>
      </c>
      <c r="U56" s="26">
        <f t="shared" si="74"/>
        <v>2.8242122147264181</v>
      </c>
      <c r="W56" s="24" t="str">
        <f>$A$18</f>
        <v>All occupations</v>
      </c>
      <c r="X56" s="26">
        <f>IF(Y$6-X$6 &lt;&gt; 0,(EXP(LN(Y18/X18)/(Y$6-X$6))-1)*100,0)</f>
        <v>1.950649801173765</v>
      </c>
      <c r="Y56" s="26">
        <f>IF(Z$6-Y$6 &lt;&gt; 0,(EXP(LN(Z18/Y18)/(Z$6-Y$6))-1)*100,0)</f>
        <v>-3.6508282787561797E-3</v>
      </c>
      <c r="Z56" s="26">
        <f>IF(AA$6-Z$6 &lt;&gt; 0,(EXP(LN(AA18/Z18)/(AA$6-Z$6))-1)*100,0)</f>
        <v>0.64058126397115167</v>
      </c>
      <c r="AA56" s="26">
        <f>IF(AB$6-AA$6 &lt;&gt; 0,(EXP(LN(AB18/AA18)/(AB$6-AA$6))-1)*100,0)</f>
        <v>0.54982738744810966</v>
      </c>
      <c r="AB56" s="26">
        <f t="shared" ref="AB56" si="75">IF(AB$6-Z$6 &lt;&gt; 0,(EXP(LN(AB18/Z18)/(AB$6-Z$6))-1)*100,0)</f>
        <v>0.58006958281844323</v>
      </c>
      <c r="AD56" s="26">
        <f t="shared" ref="AD56:AF56" si="76">IF($F$6-$D$6 &lt;&gt; 0,(EXP(LN(1+(AD36/100))/($F$6-$D$6))-1)*100,0)</f>
        <v>0.58006958281844323</v>
      </c>
      <c r="AE56" s="26">
        <f t="shared" si="76"/>
        <v>3.1655349756322337</v>
      </c>
      <c r="AF56" s="26">
        <f t="shared" si="76"/>
        <v>3.5461313619908674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10.91071186091844</v>
      </c>
      <c r="C64" s="27">
        <f t="shared" si="77"/>
        <v>2.881939041618665</v>
      </c>
      <c r="D64" s="27">
        <f t="shared" si="77"/>
        <v>3.5672118664048185</v>
      </c>
      <c r="E64" s="27">
        <f t="shared" si="77"/>
        <v>13.964564981358066</v>
      </c>
      <c r="F64" s="27">
        <f>F8-D8</f>
        <v>17.531776847762885</v>
      </c>
      <c r="L64" t="str">
        <f>$A$8</f>
        <v>Managers, directors and senior officials</v>
      </c>
      <c r="M64" s="27">
        <f t="shared" ref="M64:M72" si="78">N8-M8</f>
        <v>4.4281859833587731</v>
      </c>
      <c r="N64" s="27">
        <f t="shared" ref="N64:N72" si="79">O8-N8</f>
        <v>2.0110053560523511</v>
      </c>
      <c r="O64" s="27">
        <f t="shared" ref="O64:O72" si="80">P8-O8</f>
        <v>1.0546268648972728</v>
      </c>
      <c r="P64" s="27">
        <f t="shared" ref="P64:P72" si="81">Q8-P8</f>
        <v>6.4600603529894443</v>
      </c>
      <c r="Q64" s="27">
        <f>Q8-O8</f>
        <v>7.514687217886717</v>
      </c>
      <c r="W64" t="str">
        <f>$A$8</f>
        <v>Managers, directors and senior officials</v>
      </c>
      <c r="X64" s="27">
        <f t="shared" ref="X64:X72" si="82">Y8-X8</f>
        <v>6.4825258775595884</v>
      </c>
      <c r="Y64" s="27">
        <f t="shared" ref="Y64:Y72" si="83">Z8-Y8</f>
        <v>0.87093368556634232</v>
      </c>
      <c r="Z64" s="27">
        <f t="shared" ref="Z64:Z72" si="84">AA8-Z8</f>
        <v>2.5125850015075102</v>
      </c>
      <c r="AA64" s="27">
        <f t="shared" ref="AA64:AA72" si="85">AB8-AA8</f>
        <v>7.5045046283686574</v>
      </c>
      <c r="AB64" s="27">
        <f>AB8-Z8</f>
        <v>10.017089629876168</v>
      </c>
    </row>
    <row r="65" spans="1:31" x14ac:dyDescent="0.2">
      <c r="A65" t="str">
        <f>$A$9</f>
        <v>Professional occupations</v>
      </c>
      <c r="B65" s="27">
        <f t="shared" si="77"/>
        <v>24.302063078048434</v>
      </c>
      <c r="C65" s="27">
        <f t="shared" si="77"/>
        <v>8.0843646130328182</v>
      </c>
      <c r="D65" s="27">
        <f t="shared" si="77"/>
        <v>15.082449080561105</v>
      </c>
      <c r="E65" s="27">
        <f t="shared" si="77"/>
        <v>25.422083885344193</v>
      </c>
      <c r="F65" s="27">
        <f t="shared" ref="F65:F72" si="86">F9-D9</f>
        <v>40.504532965905298</v>
      </c>
      <c r="L65" t="str">
        <f>$A$9</f>
        <v>Professional occupations</v>
      </c>
      <c r="M65" s="27">
        <f t="shared" si="78"/>
        <v>9.5071093005576444</v>
      </c>
      <c r="N65" s="27">
        <f t="shared" si="79"/>
        <v>3.2315224189859038</v>
      </c>
      <c r="O65" s="27">
        <f t="shared" si="80"/>
        <v>7.4869768662072858</v>
      </c>
      <c r="P65" s="27">
        <f t="shared" si="81"/>
        <v>10.827176013808312</v>
      </c>
      <c r="Q65" s="27">
        <f t="shared" ref="Q65:Q72" si="87">Q9-O9</f>
        <v>18.314152880015598</v>
      </c>
      <c r="W65" t="str">
        <f>$A$9</f>
        <v>Professional occupations</v>
      </c>
      <c r="X65" s="27">
        <f t="shared" si="82"/>
        <v>14.794953777490761</v>
      </c>
      <c r="Y65" s="27">
        <f t="shared" si="83"/>
        <v>4.8528421940470139</v>
      </c>
      <c r="Z65" s="27">
        <f t="shared" si="84"/>
        <v>7.5954722143537481</v>
      </c>
      <c r="AA65" s="27">
        <f t="shared" si="85"/>
        <v>14.594907871535696</v>
      </c>
      <c r="AB65" s="27">
        <f t="shared" ref="AB65:AB72" si="88">AB9-Z9</f>
        <v>22.190380085889444</v>
      </c>
    </row>
    <row r="66" spans="1:31" x14ac:dyDescent="0.2">
      <c r="A66" t="str">
        <f>$A$10</f>
        <v>Associate professional occupations</v>
      </c>
      <c r="B66" s="27">
        <f t="shared" si="77"/>
        <v>6.9798305410202062</v>
      </c>
      <c r="C66" s="27">
        <f t="shared" si="77"/>
        <v>8.1394161543643406</v>
      </c>
      <c r="D66" s="27">
        <f t="shared" si="77"/>
        <v>-2.0274070108243052</v>
      </c>
      <c r="E66" s="27">
        <f t="shared" si="77"/>
        <v>10.482083497467968</v>
      </c>
      <c r="F66" s="27">
        <f t="shared" si="86"/>
        <v>8.4546764866436632</v>
      </c>
      <c r="L66" t="str">
        <f>$A$10</f>
        <v>Associate professional occupations</v>
      </c>
      <c r="M66" s="27">
        <f t="shared" si="78"/>
        <v>2.5883983361576242</v>
      </c>
      <c r="N66" s="27">
        <f t="shared" si="79"/>
        <v>3.6973323743133264</v>
      </c>
      <c r="O66" s="27">
        <f t="shared" si="80"/>
        <v>-3.2367185447171352</v>
      </c>
      <c r="P66" s="27">
        <f t="shared" si="81"/>
        <v>2.7114249846319893</v>
      </c>
      <c r="Q66" s="27">
        <f t="shared" si="87"/>
        <v>-0.52529356008514583</v>
      </c>
      <c r="W66" t="str">
        <f>$A$10</f>
        <v>Associate professional occupations</v>
      </c>
      <c r="X66" s="27">
        <f t="shared" si="82"/>
        <v>4.3914322048624896</v>
      </c>
      <c r="Y66" s="27">
        <f t="shared" si="83"/>
        <v>4.4420837800510995</v>
      </c>
      <c r="Z66" s="27">
        <f t="shared" si="84"/>
        <v>1.2093115338928015</v>
      </c>
      <c r="AA66" s="27">
        <f t="shared" si="85"/>
        <v>7.7706585128359151</v>
      </c>
      <c r="AB66" s="27">
        <f t="shared" si="88"/>
        <v>8.9799700467287167</v>
      </c>
    </row>
    <row r="67" spans="1:31" x14ac:dyDescent="0.2">
      <c r="A67" t="str">
        <f>$A$11</f>
        <v>Administrative and secretarial occupations</v>
      </c>
      <c r="B67" s="27">
        <f t="shared" si="77"/>
        <v>-2.2747406767955596</v>
      </c>
      <c r="C67" s="27">
        <f t="shared" si="77"/>
        <v>1.641677680265559</v>
      </c>
      <c r="D67" s="27">
        <f t="shared" si="77"/>
        <v>-4.5921758436905975</v>
      </c>
      <c r="E67" s="27">
        <f t="shared" si="77"/>
        <v>-8.8399998045640018</v>
      </c>
      <c r="F67" s="27">
        <f t="shared" si="86"/>
        <v>-13.432175648254599</v>
      </c>
      <c r="L67" t="str">
        <f>$A$11</f>
        <v>Administrative and secretarial occupations</v>
      </c>
      <c r="M67" s="27">
        <f t="shared" si="78"/>
        <v>-1.8019158844759033</v>
      </c>
      <c r="N67" s="27">
        <f t="shared" si="79"/>
        <v>3.4409221776340431</v>
      </c>
      <c r="O67" s="27">
        <f t="shared" si="80"/>
        <v>-0.55259652678650184</v>
      </c>
      <c r="P67" s="27">
        <f t="shared" si="81"/>
        <v>2.0257201381496124</v>
      </c>
      <c r="Q67" s="27">
        <f t="shared" si="87"/>
        <v>1.4731236113631105</v>
      </c>
      <c r="W67" t="str">
        <f>$A$11</f>
        <v>Administrative and secretarial occupations</v>
      </c>
      <c r="X67" s="27">
        <f t="shared" si="82"/>
        <v>-0.47282479231965624</v>
      </c>
      <c r="Y67" s="27">
        <f t="shared" si="83"/>
        <v>-1.7992444973684343</v>
      </c>
      <c r="Z67" s="27">
        <f t="shared" si="84"/>
        <v>-4.0395793169041667</v>
      </c>
      <c r="AA67" s="27">
        <f t="shared" si="85"/>
        <v>-10.865719942713582</v>
      </c>
      <c r="AB67" s="27">
        <f t="shared" si="88"/>
        <v>-14.905299259617749</v>
      </c>
    </row>
    <row r="68" spans="1:31" x14ac:dyDescent="0.2">
      <c r="A68" t="str">
        <f>$A$12</f>
        <v>Skilled trades occupations</v>
      </c>
      <c r="B68" s="27">
        <f t="shared" si="77"/>
        <v>-5.5693359794318837</v>
      </c>
      <c r="C68" s="27">
        <f t="shared" si="77"/>
        <v>-5.5928856075018842</v>
      </c>
      <c r="D68" s="27">
        <f t="shared" si="77"/>
        <v>4.0312740641044797</v>
      </c>
      <c r="E68" s="27">
        <f t="shared" si="77"/>
        <v>-4.7562305507256042E-3</v>
      </c>
      <c r="F68" s="27">
        <f t="shared" si="86"/>
        <v>4.0265178335537541</v>
      </c>
      <c r="L68" t="str">
        <f>$A$12</f>
        <v>Skilled trades occupations</v>
      </c>
      <c r="M68" s="27">
        <f t="shared" si="78"/>
        <v>-6.0668623688926004</v>
      </c>
      <c r="N68" s="27">
        <f t="shared" si="79"/>
        <v>-5.8655795483823425</v>
      </c>
      <c r="O68" s="27">
        <f t="shared" si="80"/>
        <v>2.6124044011310872</v>
      </c>
      <c r="P68" s="27">
        <f t="shared" si="81"/>
        <v>-1.5849264247788284</v>
      </c>
      <c r="Q68" s="27">
        <f t="shared" si="87"/>
        <v>1.0274779763522588</v>
      </c>
      <c r="W68" t="str">
        <f>$A$12</f>
        <v>Skilled trades occupations</v>
      </c>
      <c r="X68" s="27">
        <f t="shared" si="82"/>
        <v>0.49752638946067229</v>
      </c>
      <c r="Y68" s="27">
        <f t="shared" si="83"/>
        <v>0.27269394088049914</v>
      </c>
      <c r="Z68" s="27">
        <f t="shared" si="84"/>
        <v>1.4188696629733499</v>
      </c>
      <c r="AA68" s="27">
        <f t="shared" si="85"/>
        <v>1.5801701942281188</v>
      </c>
      <c r="AB68" s="27">
        <f t="shared" si="88"/>
        <v>2.9990398572014687</v>
      </c>
    </row>
    <row r="69" spans="1:31" x14ac:dyDescent="0.2">
      <c r="A69" t="str">
        <f>$A$13</f>
        <v>Caring, leisure and other service occupations</v>
      </c>
      <c r="B69" s="27">
        <f t="shared" si="77"/>
        <v>7.0325598208487179</v>
      </c>
      <c r="C69" s="27">
        <f t="shared" si="77"/>
        <v>-1.9357181815299214</v>
      </c>
      <c r="D69" s="27">
        <f t="shared" si="77"/>
        <v>6.1031198476804889</v>
      </c>
      <c r="E69" s="27">
        <f t="shared" si="77"/>
        <v>9.3612877059461397</v>
      </c>
      <c r="F69" s="27">
        <f t="shared" si="86"/>
        <v>15.464407553626629</v>
      </c>
      <c r="L69" t="str">
        <f>$A$13</f>
        <v>Caring, leisure and other service occupations</v>
      </c>
      <c r="M69" s="27">
        <f t="shared" si="78"/>
        <v>0.32574481746294381</v>
      </c>
      <c r="N69" s="27">
        <f t="shared" si="79"/>
        <v>-0.54589890536285957</v>
      </c>
      <c r="O69" s="27">
        <f t="shared" si="80"/>
        <v>2.0632524750157479</v>
      </c>
      <c r="P69" s="27">
        <f t="shared" si="81"/>
        <v>2.8694230944404708</v>
      </c>
      <c r="Q69" s="27">
        <f t="shared" si="87"/>
        <v>4.9326755694562188</v>
      </c>
      <c r="W69" t="str">
        <f>$A$13</f>
        <v>Caring, leisure and other service occupations</v>
      </c>
      <c r="X69" s="27">
        <f t="shared" si="82"/>
        <v>6.7068150033857634</v>
      </c>
      <c r="Y69" s="27">
        <f t="shared" si="83"/>
        <v>-1.3898192761670316</v>
      </c>
      <c r="Z69" s="27">
        <f t="shared" si="84"/>
        <v>4.0398673726646877</v>
      </c>
      <c r="AA69" s="27">
        <f t="shared" si="85"/>
        <v>6.4918646115056475</v>
      </c>
      <c r="AB69" s="27">
        <f t="shared" si="88"/>
        <v>10.531731984170335</v>
      </c>
    </row>
    <row r="70" spans="1:31" x14ac:dyDescent="0.2">
      <c r="A70" t="str">
        <f>$A$14</f>
        <v>Sales and customer service occupations</v>
      </c>
      <c r="B70" s="27">
        <f t="shared" si="77"/>
        <v>-5.9667098664727689</v>
      </c>
      <c r="C70" s="27">
        <f t="shared" si="77"/>
        <v>-0.28238167433896422</v>
      </c>
      <c r="D70" s="27">
        <f t="shared" si="77"/>
        <v>0.19755021791644367</v>
      </c>
      <c r="E70" s="27">
        <f t="shared" si="77"/>
        <v>-7.0555768734337221E-2</v>
      </c>
      <c r="F70" s="27">
        <f t="shared" si="86"/>
        <v>0.12699444918210645</v>
      </c>
      <c r="L70" t="str">
        <f>$A$14</f>
        <v>Sales and customer service occupations</v>
      </c>
      <c r="M70" s="27">
        <f t="shared" si="78"/>
        <v>-2.6361012648111632</v>
      </c>
      <c r="N70" s="27">
        <f t="shared" si="79"/>
        <v>0.77822289743880191</v>
      </c>
      <c r="O70" s="27">
        <f t="shared" si="80"/>
        <v>0.80458973497331598</v>
      </c>
      <c r="P70" s="27">
        <f t="shared" si="81"/>
        <v>0.77383198294817035</v>
      </c>
      <c r="Q70" s="27">
        <f t="shared" si="87"/>
        <v>1.5784217179214863</v>
      </c>
      <c r="W70" t="str">
        <f>$A$14</f>
        <v>Sales and customer service occupations</v>
      </c>
      <c r="X70" s="27">
        <f t="shared" si="82"/>
        <v>-3.3306086016616021</v>
      </c>
      <c r="Y70" s="27">
        <f t="shared" si="83"/>
        <v>-1.060604571777688</v>
      </c>
      <c r="Z70" s="27">
        <f t="shared" si="84"/>
        <v>-0.60703951705690429</v>
      </c>
      <c r="AA70" s="27">
        <f t="shared" si="85"/>
        <v>-0.84438775168253954</v>
      </c>
      <c r="AB70" s="27">
        <f t="shared" si="88"/>
        <v>-1.4514272687394438</v>
      </c>
    </row>
    <row r="71" spans="1:31" x14ac:dyDescent="0.2">
      <c r="A71" t="str">
        <f>$A$15</f>
        <v>Process, plant and machine operatives</v>
      </c>
      <c r="B71" s="27">
        <f t="shared" si="77"/>
        <v>4.0089667664887045</v>
      </c>
      <c r="C71" s="27">
        <f t="shared" si="77"/>
        <v>-6.0107754106233315</v>
      </c>
      <c r="D71" s="27">
        <f t="shared" si="77"/>
        <v>8.6882513003517232</v>
      </c>
      <c r="E71" s="27">
        <f t="shared" si="77"/>
        <v>1.610981171970117</v>
      </c>
      <c r="F71" s="27">
        <f t="shared" si="86"/>
        <v>10.29923247232184</v>
      </c>
      <c r="L71" t="str">
        <f>$A$15</f>
        <v>Process, plant and machine operatives</v>
      </c>
      <c r="M71" s="27">
        <f t="shared" si="78"/>
        <v>3.7121754826213191</v>
      </c>
      <c r="N71" s="27">
        <f t="shared" si="79"/>
        <v>-5.2935130849256353</v>
      </c>
      <c r="O71" s="27">
        <f t="shared" si="80"/>
        <v>6.1987554573362473</v>
      </c>
      <c r="P71" s="27">
        <f t="shared" si="81"/>
        <v>1.2786117138374777</v>
      </c>
      <c r="Q71" s="27">
        <f t="shared" si="87"/>
        <v>7.4773671711737251</v>
      </c>
      <c r="W71" t="str">
        <f>$A$15</f>
        <v>Process, plant and machine operatives</v>
      </c>
      <c r="X71" s="27">
        <f t="shared" si="82"/>
        <v>0.29679128386741915</v>
      </c>
      <c r="Y71" s="27">
        <f t="shared" si="83"/>
        <v>-0.71726232569770509</v>
      </c>
      <c r="Z71" s="27">
        <f t="shared" si="84"/>
        <v>2.4894958430154492</v>
      </c>
      <c r="AA71" s="27">
        <f t="shared" si="85"/>
        <v>0.3323694581325789</v>
      </c>
      <c r="AB71" s="27">
        <f t="shared" si="88"/>
        <v>2.8218653011480281</v>
      </c>
    </row>
    <row r="72" spans="1:31" x14ac:dyDescent="0.2">
      <c r="A72" t="str">
        <f>$A$16</f>
        <v>Elementary occupations</v>
      </c>
      <c r="B72" s="27">
        <f t="shared" si="77"/>
        <v>-2.5103455446243146</v>
      </c>
      <c r="C72" s="27">
        <f t="shared" si="77"/>
        <v>-7.0726366152871663</v>
      </c>
      <c r="D72" s="27">
        <f t="shared" si="77"/>
        <v>0.3767264774958079</v>
      </c>
      <c r="E72" s="27">
        <f t="shared" si="77"/>
        <v>-3.8886894382372645</v>
      </c>
      <c r="F72" s="27">
        <f t="shared" si="86"/>
        <v>-3.5119629607414566</v>
      </c>
      <c r="L72" t="str">
        <f>$A$16</f>
        <v>Elementary occupations</v>
      </c>
      <c r="M72" s="27">
        <f t="shared" si="78"/>
        <v>-4.1754248581042006</v>
      </c>
      <c r="N72" s="27">
        <f t="shared" si="79"/>
        <v>-1.5857790793051194</v>
      </c>
      <c r="O72" s="27">
        <f t="shared" si="80"/>
        <v>1.4584048634492461</v>
      </c>
      <c r="P72" s="27">
        <f t="shared" si="81"/>
        <v>-1.6064010649516973</v>
      </c>
      <c r="Q72" s="27">
        <f t="shared" si="87"/>
        <v>-0.14799620150245119</v>
      </c>
      <c r="W72" t="str">
        <f>$A$16</f>
        <v>Elementary occupations</v>
      </c>
      <c r="X72" s="27">
        <f t="shared" si="82"/>
        <v>1.6650793134799429</v>
      </c>
      <c r="Y72" s="27">
        <f t="shared" si="83"/>
        <v>-5.4868575359821108</v>
      </c>
      <c r="Z72" s="27">
        <f t="shared" si="84"/>
        <v>-1.0816783859532677</v>
      </c>
      <c r="AA72" s="27">
        <f t="shared" si="85"/>
        <v>-2.2822883732855743</v>
      </c>
      <c r="AB72" s="27">
        <f t="shared" si="88"/>
        <v>-3.363966759238842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36.912999999999897</v>
      </c>
      <c r="C74" s="29">
        <f t="shared" ref="C74" si="89">D18-C18</f>
        <v>-0.14699999999970714</v>
      </c>
      <c r="D74" s="29">
        <f>E18-D18</f>
        <v>31.426999999999794</v>
      </c>
      <c r="E74" s="29">
        <f>F18-E18</f>
        <v>48.037000000000148</v>
      </c>
      <c r="F74" s="29">
        <f>F18-D18</f>
        <v>79.463999999999942</v>
      </c>
      <c r="L74" s="24" t="str">
        <f>$A$18</f>
        <v>All occupations</v>
      </c>
      <c r="M74" s="29">
        <f>N18-M18</f>
        <v>5.8813095438745222</v>
      </c>
      <c r="N74" s="29">
        <f t="shared" ref="N74" si="90">O18-N18</f>
        <v>-0.13176539355163186</v>
      </c>
      <c r="O74" s="29">
        <f>P18-O18</f>
        <v>17.889695591506609</v>
      </c>
      <c r="P74" s="29">
        <f>Q18-P18</f>
        <v>23.754920791074881</v>
      </c>
      <c r="Q74" s="29">
        <f>Q18-O18</f>
        <v>41.644616382581489</v>
      </c>
      <c r="W74" s="24" t="str">
        <f>$A$18</f>
        <v>All occupations</v>
      </c>
      <c r="X74" s="29">
        <f>Y18-X18</f>
        <v>31.031690456125489</v>
      </c>
      <c r="Y74" s="29">
        <f t="shared" ref="Y74" si="91">Z18-Y18</f>
        <v>-1.5234606448075283E-2</v>
      </c>
      <c r="Z74" s="29">
        <f>AA18-Z18</f>
        <v>13.537304408493185</v>
      </c>
      <c r="AA74" s="29">
        <f>AB18-AA18</f>
        <v>24.28207920892487</v>
      </c>
      <c r="AB74" s="29">
        <f>AB18-Z18</f>
        <v>37.819383617418055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85.457060714170154</v>
      </c>
      <c r="C80" s="11">
        <f t="shared" si="92"/>
        <v>96.367772575088594</v>
      </c>
      <c r="D80" s="11">
        <f t="shared" si="92"/>
        <v>99.249711616707259</v>
      </c>
      <c r="E80" s="11">
        <f t="shared" si="92"/>
        <v>102.81692348311208</v>
      </c>
      <c r="F80" s="11">
        <f t="shared" si="92"/>
        <v>116.78148846447014</v>
      </c>
      <c r="H80" s="40">
        <f>IF(D$6-B$6 &lt;&gt; 0,(EXP(LN(D8/B8)/(D$6-B$6))-1)*100,0)</f>
        <v>3.0377248231235221</v>
      </c>
      <c r="I80" s="40">
        <f t="shared" ref="I80:I88" si="93">F46</f>
        <v>1.0903383626337915</v>
      </c>
      <c r="L80" t="str">
        <f t="shared" ref="L80:Q88" si="94">L8</f>
        <v>Managers, directors and senior officials</v>
      </c>
      <c r="M80" s="11">
        <f t="shared" si="94"/>
        <v>57.717969996247319</v>
      </c>
      <c r="N80" s="11">
        <f t="shared" si="94"/>
        <v>62.146155979606093</v>
      </c>
      <c r="O80" s="11">
        <f t="shared" si="94"/>
        <v>64.157161335658444</v>
      </c>
      <c r="P80" s="11">
        <f t="shared" si="94"/>
        <v>65.211788200555716</v>
      </c>
      <c r="Q80" s="11">
        <f t="shared" si="94"/>
        <v>71.671848553545161</v>
      </c>
      <c r="S80" s="40">
        <f t="shared" ref="S80:S88" si="95">IF(O$6-M$6 &lt;&gt; 0,(EXP(LN(O8/M8)/(O$6-M$6))-1)*100,0)</f>
        <v>2.1378750905922228</v>
      </c>
      <c r="T80" s="40">
        <f t="shared" ref="T80:T88" si="96">Q46</f>
        <v>0.74114849791881987</v>
      </c>
      <c r="W80" t="str">
        <f t="shared" ref="W80:AB88" si="97">W8</f>
        <v>Managers, directors and senior officials</v>
      </c>
      <c r="X80" s="11">
        <f t="shared" si="97"/>
        <v>27.73909071792292</v>
      </c>
      <c r="Y80" s="11">
        <f t="shared" si="97"/>
        <v>34.221616595482509</v>
      </c>
      <c r="Z80" s="11">
        <f t="shared" si="97"/>
        <v>35.092550281048851</v>
      </c>
      <c r="AA80" s="11">
        <f t="shared" si="97"/>
        <v>37.605135282556361</v>
      </c>
      <c r="AB80" s="11">
        <f t="shared" si="97"/>
        <v>45.109639910925019</v>
      </c>
      <c r="AD80" s="40">
        <f t="shared" ref="AD80:AD88" si="98">IF(Z$6-X$6 &lt;&gt; 0,(EXP(LN(Z8/X8)/(Z$6-X$6))-1)*100,0)</f>
        <v>4.8152662825442727</v>
      </c>
      <c r="AE80" s="40">
        <f t="shared" ref="AE80:AE88" si="99">AB46</f>
        <v>1.6881380491298836</v>
      </c>
    </row>
    <row r="81" spans="1:31" x14ac:dyDescent="0.2">
      <c r="A81" t="str">
        <f t="shared" si="92"/>
        <v>Professional occupations</v>
      </c>
      <c r="B81" s="11">
        <f t="shared" si="92"/>
        <v>155.58731462293665</v>
      </c>
      <c r="C81" s="11">
        <f t="shared" si="92"/>
        <v>179.88937770098508</v>
      </c>
      <c r="D81" s="11">
        <f t="shared" si="92"/>
        <v>187.9737423140179</v>
      </c>
      <c r="E81" s="11">
        <f t="shared" si="92"/>
        <v>203.056191394579</v>
      </c>
      <c r="F81" s="11">
        <f t="shared" si="92"/>
        <v>228.4782752799232</v>
      </c>
      <c r="H81" s="40">
        <f t="shared" ref="H81:H88" si="100">IF(D$6-B$6 &lt;&gt; 0,(EXP(LN(D9/B9)/(D$6-B$6))-1)*100,0)</f>
        <v>3.8543281428185638</v>
      </c>
      <c r="I81" s="40">
        <f t="shared" si="93"/>
        <v>1.3094244916572961</v>
      </c>
      <c r="L81" t="str">
        <f t="shared" si="94"/>
        <v>Professional occupations</v>
      </c>
      <c r="M81" s="11">
        <f t="shared" si="94"/>
        <v>85.740064376602845</v>
      </c>
      <c r="N81" s="11">
        <f t="shared" si="94"/>
        <v>95.24717367716049</v>
      </c>
      <c r="O81" s="11">
        <f t="shared" si="94"/>
        <v>98.478696096146393</v>
      </c>
      <c r="P81" s="11">
        <f t="shared" si="94"/>
        <v>105.96567296235368</v>
      </c>
      <c r="Q81" s="11">
        <f t="shared" si="94"/>
        <v>116.79284897616199</v>
      </c>
      <c r="S81" s="40">
        <f t="shared" si="95"/>
        <v>2.8091330410632942</v>
      </c>
      <c r="T81" s="40">
        <f t="shared" si="96"/>
        <v>1.1435666473060158</v>
      </c>
      <c r="W81" t="str">
        <f t="shared" si="97"/>
        <v>Professional occupations</v>
      </c>
      <c r="X81" s="11">
        <f t="shared" si="97"/>
        <v>69.847250246333758</v>
      </c>
      <c r="Y81" s="11">
        <f t="shared" si="97"/>
        <v>84.642204023824519</v>
      </c>
      <c r="Z81" s="11">
        <f t="shared" si="97"/>
        <v>89.495046217871533</v>
      </c>
      <c r="AA81" s="11">
        <f t="shared" si="97"/>
        <v>97.090518432225281</v>
      </c>
      <c r="AB81" s="11">
        <f t="shared" si="97"/>
        <v>111.68542630376098</v>
      </c>
      <c r="AD81" s="40">
        <f t="shared" si="98"/>
        <v>5.0823887415594848</v>
      </c>
      <c r="AE81" s="40">
        <f t="shared" si="99"/>
        <v>1.487643223064139</v>
      </c>
    </row>
    <row r="82" spans="1:31" x14ac:dyDescent="0.2">
      <c r="A82" t="str">
        <f t="shared" si="92"/>
        <v>Associate professional occupations</v>
      </c>
      <c r="B82" s="11">
        <f t="shared" si="92"/>
        <v>98.927681539508498</v>
      </c>
      <c r="C82" s="11">
        <f t="shared" si="92"/>
        <v>105.9075120805287</v>
      </c>
      <c r="D82" s="11">
        <f t="shared" si="92"/>
        <v>114.04692823489304</v>
      </c>
      <c r="E82" s="11">
        <f t="shared" si="92"/>
        <v>112.01952122406874</v>
      </c>
      <c r="F82" s="11">
        <f t="shared" si="92"/>
        <v>122.50160472153671</v>
      </c>
      <c r="H82" s="40">
        <f t="shared" si="100"/>
        <v>2.8852583037948243</v>
      </c>
      <c r="I82" s="40">
        <f t="shared" si="93"/>
        <v>0.4778990777197567</v>
      </c>
      <c r="L82" t="str">
        <f t="shared" si="94"/>
        <v>Associate professional occupations</v>
      </c>
      <c r="M82" s="11">
        <f t="shared" si="94"/>
        <v>53.730674572702078</v>
      </c>
      <c r="N82" s="11">
        <f t="shared" si="94"/>
        <v>56.319072908859702</v>
      </c>
      <c r="O82" s="11">
        <f t="shared" si="94"/>
        <v>60.016405283173029</v>
      </c>
      <c r="P82" s="11">
        <f t="shared" si="94"/>
        <v>56.779686738455894</v>
      </c>
      <c r="Q82" s="11">
        <f t="shared" si="94"/>
        <v>59.491111723087883</v>
      </c>
      <c r="S82" s="40">
        <f t="shared" si="95"/>
        <v>2.2373390036110496</v>
      </c>
      <c r="T82" s="40">
        <f t="shared" si="96"/>
        <v>-5.8589680525522603E-2</v>
      </c>
      <c r="W82" t="str">
        <f t="shared" si="97"/>
        <v>Associate professional occupations</v>
      </c>
      <c r="X82" s="11">
        <f t="shared" si="97"/>
        <v>45.19700696680647</v>
      </c>
      <c r="Y82" s="11">
        <f t="shared" si="97"/>
        <v>49.588439171668959</v>
      </c>
      <c r="Z82" s="11">
        <f t="shared" si="97"/>
        <v>54.030522951720059</v>
      </c>
      <c r="AA82" s="11">
        <f t="shared" si="97"/>
        <v>55.23983448561286</v>
      </c>
      <c r="AB82" s="11">
        <f t="shared" si="97"/>
        <v>63.010492998448775</v>
      </c>
      <c r="AD82" s="40">
        <f t="shared" si="98"/>
        <v>3.6348681042756681</v>
      </c>
      <c r="AE82" s="40">
        <f t="shared" si="99"/>
        <v>1.0302855418785617</v>
      </c>
    </row>
    <row r="83" spans="1:31" x14ac:dyDescent="0.2">
      <c r="A83" t="str">
        <f t="shared" si="92"/>
        <v>Administrative and secretarial occupations</v>
      </c>
      <c r="B83" s="11">
        <f t="shared" si="92"/>
        <v>91.473118518408469</v>
      </c>
      <c r="C83" s="11">
        <f t="shared" si="92"/>
        <v>89.19837784161291</v>
      </c>
      <c r="D83" s="11">
        <f t="shared" si="92"/>
        <v>90.840055521878469</v>
      </c>
      <c r="E83" s="11">
        <f t="shared" si="92"/>
        <v>86.247879678187871</v>
      </c>
      <c r="F83" s="11">
        <f t="shared" si="92"/>
        <v>77.40787987362387</v>
      </c>
      <c r="H83" s="40">
        <f t="shared" si="100"/>
        <v>-0.13879986358800167</v>
      </c>
      <c r="I83" s="40">
        <f t="shared" si="93"/>
        <v>-1.0610754260997002</v>
      </c>
      <c r="L83" t="str">
        <f t="shared" si="94"/>
        <v>Administrative and secretarial occupations</v>
      </c>
      <c r="M83" s="11">
        <f t="shared" si="94"/>
        <v>19.888310564309268</v>
      </c>
      <c r="N83" s="11">
        <f t="shared" si="94"/>
        <v>18.086394679833365</v>
      </c>
      <c r="O83" s="11">
        <f t="shared" si="94"/>
        <v>21.527316857467408</v>
      </c>
      <c r="P83" s="11">
        <f t="shared" si="94"/>
        <v>20.974720330680906</v>
      </c>
      <c r="Q83" s="11">
        <f t="shared" si="94"/>
        <v>23.000440468830519</v>
      </c>
      <c r="S83" s="40">
        <f t="shared" si="95"/>
        <v>1.5964193557069128</v>
      </c>
      <c r="T83" s="40">
        <f t="shared" si="96"/>
        <v>0.44224627779212433</v>
      </c>
      <c r="W83" t="str">
        <f t="shared" si="97"/>
        <v>Administrative and secretarial occupations</v>
      </c>
      <c r="X83" s="11">
        <f t="shared" si="97"/>
        <v>71.584807954099176</v>
      </c>
      <c r="Y83" s="11">
        <f t="shared" si="97"/>
        <v>71.11198316177952</v>
      </c>
      <c r="Z83" s="11">
        <f t="shared" si="97"/>
        <v>69.312738664411086</v>
      </c>
      <c r="AA83" s="11">
        <f t="shared" si="97"/>
        <v>65.273159347506919</v>
      </c>
      <c r="AB83" s="11">
        <f t="shared" si="97"/>
        <v>54.407439404793337</v>
      </c>
      <c r="AD83" s="40">
        <f t="shared" si="98"/>
        <v>-0.64300707719014971</v>
      </c>
      <c r="AE83" s="40">
        <f t="shared" si="99"/>
        <v>-1.6012272449510978</v>
      </c>
    </row>
    <row r="84" spans="1:31" x14ac:dyDescent="0.2">
      <c r="A84" t="str">
        <f t="shared" si="92"/>
        <v>Skilled trades occupations</v>
      </c>
      <c r="B84" s="11">
        <f t="shared" si="92"/>
        <v>89.232165346625578</v>
      </c>
      <c r="C84" s="11">
        <f t="shared" si="92"/>
        <v>83.662829367193694</v>
      </c>
      <c r="D84" s="11">
        <f t="shared" si="92"/>
        <v>78.06994375969181</v>
      </c>
      <c r="E84" s="11">
        <f t="shared" si="92"/>
        <v>82.10121782379629</v>
      </c>
      <c r="F84" s="11">
        <f t="shared" si="92"/>
        <v>82.096461593245564</v>
      </c>
      <c r="H84" s="40">
        <f t="shared" si="100"/>
        <v>-2.6373273602348091</v>
      </c>
      <c r="I84" s="40">
        <f t="shared" si="93"/>
        <v>0.33582782256644794</v>
      </c>
      <c r="L84" t="str">
        <f t="shared" si="94"/>
        <v>Skilled trades occupations</v>
      </c>
      <c r="M84" s="11">
        <f t="shared" si="94"/>
        <v>79.796750167957967</v>
      </c>
      <c r="N84" s="11">
        <f t="shared" si="94"/>
        <v>73.729887799065366</v>
      </c>
      <c r="O84" s="11">
        <f t="shared" si="94"/>
        <v>67.864308250683024</v>
      </c>
      <c r="P84" s="11">
        <f t="shared" si="94"/>
        <v>70.476712651814111</v>
      </c>
      <c r="Q84" s="11">
        <f t="shared" si="94"/>
        <v>68.891786227035283</v>
      </c>
      <c r="S84" s="40">
        <f t="shared" si="95"/>
        <v>-3.1875425041905325</v>
      </c>
      <c r="T84" s="40">
        <f t="shared" si="96"/>
        <v>0.10022828350795265</v>
      </c>
      <c r="W84" t="str">
        <f t="shared" si="97"/>
        <v>Skilled trades occupations</v>
      </c>
      <c r="X84" s="11">
        <f t="shared" si="97"/>
        <v>9.4354151786676113</v>
      </c>
      <c r="Y84" s="11">
        <f t="shared" si="97"/>
        <v>9.9329415681282835</v>
      </c>
      <c r="Z84" s="11">
        <f t="shared" si="97"/>
        <v>10.205635509008783</v>
      </c>
      <c r="AA84" s="11">
        <f t="shared" si="97"/>
        <v>11.624505171982133</v>
      </c>
      <c r="AB84" s="11">
        <f t="shared" si="97"/>
        <v>13.204675366210251</v>
      </c>
      <c r="AD84" s="40">
        <f t="shared" si="98"/>
        <v>1.581777456810185</v>
      </c>
      <c r="AE84" s="40">
        <f t="shared" si="99"/>
        <v>1.7323737984018317</v>
      </c>
    </row>
    <row r="85" spans="1:31" x14ac:dyDescent="0.2">
      <c r="A85" t="str">
        <f t="shared" si="92"/>
        <v>Caring, leisure and other service occupations</v>
      </c>
      <c r="B85" s="11">
        <f t="shared" si="92"/>
        <v>77.531064914316701</v>
      </c>
      <c r="C85" s="11">
        <f t="shared" si="92"/>
        <v>84.563624735165419</v>
      </c>
      <c r="D85" s="11">
        <f t="shared" si="92"/>
        <v>82.627906553635498</v>
      </c>
      <c r="E85" s="11">
        <f t="shared" si="92"/>
        <v>88.731026401315987</v>
      </c>
      <c r="F85" s="11">
        <f t="shared" si="92"/>
        <v>98.092314107262126</v>
      </c>
      <c r="H85" s="40">
        <f t="shared" si="100"/>
        <v>1.2815175811360158</v>
      </c>
      <c r="I85" s="40">
        <f t="shared" si="93"/>
        <v>1.1503093601940018</v>
      </c>
      <c r="L85" t="str">
        <f t="shared" si="94"/>
        <v>Caring, leisure and other service occupations</v>
      </c>
      <c r="M85" s="11">
        <f t="shared" si="94"/>
        <v>14.732740279858858</v>
      </c>
      <c r="N85" s="11">
        <f t="shared" si="94"/>
        <v>15.058485097321801</v>
      </c>
      <c r="O85" s="11">
        <f t="shared" si="94"/>
        <v>14.512586191958942</v>
      </c>
      <c r="P85" s="11">
        <f t="shared" si="94"/>
        <v>16.57583866697469</v>
      </c>
      <c r="Q85" s="11">
        <f t="shared" si="94"/>
        <v>19.445261761415161</v>
      </c>
      <c r="S85" s="40">
        <f t="shared" si="95"/>
        <v>-0.30066630974637798</v>
      </c>
      <c r="T85" s="40">
        <f t="shared" si="96"/>
        <v>1.9697290808081913</v>
      </c>
      <c r="W85" t="str">
        <f t="shared" si="97"/>
        <v>Caring, leisure and other service occupations</v>
      </c>
      <c r="X85" s="11">
        <f t="shared" si="97"/>
        <v>62.798324634457849</v>
      </c>
      <c r="Y85" s="11">
        <f t="shared" si="97"/>
        <v>69.505139637843612</v>
      </c>
      <c r="Z85" s="11">
        <f t="shared" si="97"/>
        <v>68.115320361676581</v>
      </c>
      <c r="AA85" s="11">
        <f t="shared" si="97"/>
        <v>72.155187734341268</v>
      </c>
      <c r="AB85" s="11">
        <f t="shared" si="97"/>
        <v>78.647052345846916</v>
      </c>
      <c r="AD85" s="40">
        <f>IF(Z$6-X$6 &lt;&gt; 0,(EXP(LN(Z13/X13)/(Z$6-X$6))-1)*100,0)</f>
        <v>1.638757942632818</v>
      </c>
      <c r="AE85" s="40">
        <f t="shared" si="99"/>
        <v>0.96306116811544218</v>
      </c>
    </row>
    <row r="86" spans="1:31" x14ac:dyDescent="0.2">
      <c r="A86" t="str">
        <f t="shared" si="92"/>
        <v>Sales and customer service occupations</v>
      </c>
      <c r="B86" s="11">
        <f t="shared" si="92"/>
        <v>73.265659624274889</v>
      </c>
      <c r="C86" s="11">
        <f t="shared" si="92"/>
        <v>67.29894975780212</v>
      </c>
      <c r="D86" s="11">
        <f t="shared" si="92"/>
        <v>67.016568083463156</v>
      </c>
      <c r="E86" s="11">
        <f t="shared" si="92"/>
        <v>67.2141183013796</v>
      </c>
      <c r="F86" s="11">
        <f t="shared" si="92"/>
        <v>67.143562532645262</v>
      </c>
      <c r="H86" s="40">
        <f t="shared" si="100"/>
        <v>-1.7672405461602869</v>
      </c>
      <c r="I86" s="40">
        <f t="shared" si="93"/>
        <v>1.2621981505334112E-2</v>
      </c>
      <c r="L86" t="str">
        <f t="shared" si="94"/>
        <v>Sales and customer service occupations</v>
      </c>
      <c r="M86" s="11">
        <f t="shared" si="94"/>
        <v>29.046722327338561</v>
      </c>
      <c r="N86" s="11">
        <f t="shared" si="94"/>
        <v>26.410621062527397</v>
      </c>
      <c r="O86" s="11">
        <f t="shared" si="94"/>
        <v>27.188843959966199</v>
      </c>
      <c r="P86" s="11">
        <f t="shared" si="94"/>
        <v>27.993433694939515</v>
      </c>
      <c r="Q86" s="11">
        <f t="shared" si="94"/>
        <v>28.767265677887686</v>
      </c>
      <c r="S86" s="40">
        <f t="shared" si="95"/>
        <v>-1.3132783999295072</v>
      </c>
      <c r="T86" s="40">
        <f t="shared" si="96"/>
        <v>0.37691783316609051</v>
      </c>
      <c r="W86" t="str">
        <f t="shared" si="97"/>
        <v>Sales and customer service occupations</v>
      </c>
      <c r="X86" s="11">
        <f t="shared" si="97"/>
        <v>44.218937296936289</v>
      </c>
      <c r="Y86" s="11">
        <f t="shared" si="97"/>
        <v>40.888328695274687</v>
      </c>
      <c r="Z86" s="11">
        <f t="shared" si="97"/>
        <v>39.827724123496999</v>
      </c>
      <c r="AA86" s="11">
        <f t="shared" si="97"/>
        <v>39.220684606440095</v>
      </c>
      <c r="AB86" s="11">
        <f t="shared" si="97"/>
        <v>38.376296854757555</v>
      </c>
      <c r="AD86" s="40">
        <f t="shared" si="98"/>
        <v>-2.0700714081337557</v>
      </c>
      <c r="AE86" s="40">
        <f t="shared" si="99"/>
        <v>-0.24718237472770577</v>
      </c>
    </row>
    <row r="87" spans="1:31" x14ac:dyDescent="0.2">
      <c r="A87" t="str">
        <f t="shared" si="92"/>
        <v>Process, plant and machine operatives</v>
      </c>
      <c r="B87" s="11">
        <f t="shared" si="92"/>
        <v>52.628124707746551</v>
      </c>
      <c r="C87" s="11">
        <f t="shared" si="92"/>
        <v>56.637091474235255</v>
      </c>
      <c r="D87" s="11">
        <f t="shared" si="92"/>
        <v>50.626316063611924</v>
      </c>
      <c r="E87" s="11">
        <f t="shared" si="92"/>
        <v>59.314567363963647</v>
      </c>
      <c r="F87" s="11">
        <f t="shared" si="92"/>
        <v>60.925548535933764</v>
      </c>
      <c r="H87" s="40">
        <f t="shared" si="100"/>
        <v>-0.77258303029652531</v>
      </c>
      <c r="I87" s="40">
        <f t="shared" si="93"/>
        <v>1.2421924514873783</v>
      </c>
      <c r="L87" t="str">
        <f t="shared" si="94"/>
        <v>Process, plant and machine operatives</v>
      </c>
      <c r="M87" s="11">
        <f t="shared" si="94"/>
        <v>45.703297860685723</v>
      </c>
      <c r="N87" s="11">
        <f t="shared" si="94"/>
        <v>49.415473343307042</v>
      </c>
      <c r="O87" s="11">
        <f t="shared" si="94"/>
        <v>44.121960258381407</v>
      </c>
      <c r="P87" s="11">
        <f t="shared" si="94"/>
        <v>50.320715715717654</v>
      </c>
      <c r="Q87" s="11">
        <f t="shared" si="94"/>
        <v>51.599327429555132</v>
      </c>
      <c r="S87" s="40">
        <f t="shared" si="95"/>
        <v>-0.70178262381913603</v>
      </c>
      <c r="T87" s="40">
        <f t="shared" si="96"/>
        <v>1.0491386980440165</v>
      </c>
      <c r="W87" t="str">
        <f t="shared" si="97"/>
        <v>Process, plant and machine operatives</v>
      </c>
      <c r="X87" s="11">
        <f t="shared" si="97"/>
        <v>6.9248268470608512</v>
      </c>
      <c r="Y87" s="11">
        <f t="shared" si="97"/>
        <v>7.2216181309282703</v>
      </c>
      <c r="Z87" s="11">
        <f t="shared" si="97"/>
        <v>6.5043558052305652</v>
      </c>
      <c r="AA87" s="11">
        <f t="shared" si="97"/>
        <v>8.9938516482460145</v>
      </c>
      <c r="AB87" s="11">
        <f t="shared" si="97"/>
        <v>9.3262211063785934</v>
      </c>
      <c r="AD87" s="40">
        <f t="shared" si="98"/>
        <v>-1.2450043153848789</v>
      </c>
      <c r="AE87" s="40">
        <f t="shared" si="99"/>
        <v>2.4314752993070066</v>
      </c>
    </row>
    <row r="88" spans="1:31" x14ac:dyDescent="0.2">
      <c r="A88" t="str">
        <f t="shared" si="92"/>
        <v>Elementary occupations</v>
      </c>
      <c r="B88" s="11">
        <f t="shared" si="92"/>
        <v>102.33481001201233</v>
      </c>
      <c r="C88" s="11">
        <f t="shared" si="92"/>
        <v>99.824464467388012</v>
      </c>
      <c r="D88" s="11">
        <f t="shared" si="92"/>
        <v>92.751827852100845</v>
      </c>
      <c r="E88" s="11">
        <f t="shared" si="92"/>
        <v>93.128554329596653</v>
      </c>
      <c r="F88" s="11">
        <f t="shared" si="92"/>
        <v>89.239864891359389</v>
      </c>
      <c r="H88" s="40">
        <f t="shared" si="100"/>
        <v>-1.9472411004403667</v>
      </c>
      <c r="I88" s="40">
        <f t="shared" si="93"/>
        <v>-0.25699954274813752</v>
      </c>
      <c r="L88" t="str">
        <f t="shared" si="94"/>
        <v>Elementary occupations</v>
      </c>
      <c r="M88" s="11">
        <f t="shared" si="94"/>
        <v>53.820376505143486</v>
      </c>
      <c r="N88" s="11">
        <f t="shared" si="94"/>
        <v>49.644951647039285</v>
      </c>
      <c r="O88" s="11">
        <f t="shared" si="94"/>
        <v>48.059172567734166</v>
      </c>
      <c r="P88" s="11">
        <f t="shared" si="94"/>
        <v>49.517577431183412</v>
      </c>
      <c r="Q88" s="11">
        <f t="shared" si="94"/>
        <v>47.911176366231714</v>
      </c>
      <c r="S88" s="40">
        <f t="shared" si="95"/>
        <v>-2.2389378235747381</v>
      </c>
      <c r="T88" s="40">
        <f t="shared" si="96"/>
        <v>-2.0559281271215202E-2</v>
      </c>
      <c r="W88" t="str">
        <f t="shared" si="97"/>
        <v>Elementary occupations</v>
      </c>
      <c r="X88" s="11">
        <f t="shared" si="97"/>
        <v>48.514433506868848</v>
      </c>
      <c r="Y88" s="11">
        <f t="shared" si="97"/>
        <v>50.179512820348791</v>
      </c>
      <c r="Z88" s="11">
        <f t="shared" si="97"/>
        <v>44.69265528436668</v>
      </c>
      <c r="AA88" s="11">
        <f t="shared" si="97"/>
        <v>43.610976898413412</v>
      </c>
      <c r="AB88" s="11">
        <f t="shared" si="97"/>
        <v>41.328688525127838</v>
      </c>
      <c r="AD88" s="40">
        <f t="shared" si="98"/>
        <v>-1.6276517349824937</v>
      </c>
      <c r="AE88" s="40">
        <f t="shared" si="99"/>
        <v>-0.52032347383851318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826.4369999999999</v>
      </c>
      <c r="C90" s="34">
        <f t="shared" si="101"/>
        <v>863.3499999999998</v>
      </c>
      <c r="D90" s="34">
        <f t="shared" si="101"/>
        <v>863.20300000000009</v>
      </c>
      <c r="E90" s="34">
        <f t="shared" si="101"/>
        <v>894.62999999999988</v>
      </c>
      <c r="F90" s="34">
        <f t="shared" si="101"/>
        <v>942.66700000000003</v>
      </c>
      <c r="H90" s="43">
        <f>IF(D$6-B$6 &lt;&gt; 0,(EXP(LN(D18/B18)/(D$6-B$6))-1)*100,0)</f>
        <v>0.87432408040100107</v>
      </c>
      <c r="I90" s="43">
        <f>F56</f>
        <v>0.58881475638519198</v>
      </c>
      <c r="L90" s="24" t="str">
        <f t="shared" ref="L90:Q90" si="102">L18</f>
        <v>All occupations</v>
      </c>
      <c r="M90" s="34">
        <f t="shared" si="102"/>
        <v>440.17690665084609</v>
      </c>
      <c r="N90" s="34">
        <f t="shared" si="102"/>
        <v>446.05821619472061</v>
      </c>
      <c r="O90" s="34">
        <f t="shared" si="102"/>
        <v>445.92645080116898</v>
      </c>
      <c r="P90" s="34">
        <f t="shared" si="102"/>
        <v>463.81614639267559</v>
      </c>
      <c r="Q90" s="34">
        <f t="shared" si="102"/>
        <v>487.57106718375047</v>
      </c>
      <c r="S90" s="43">
        <f>IF(O$6-M$6 &lt;&gt; 0,(EXP(LN(O18/M18)/(O$6-M$6))-1)*100,0)</f>
        <v>0.25988357794610728</v>
      </c>
      <c r="T90" s="43">
        <f>Q56</f>
        <v>0.59698844045361632</v>
      </c>
      <c r="W90" s="24" t="str">
        <f t="shared" ref="W90:AB90" si="103">W18</f>
        <v>All occupations</v>
      </c>
      <c r="X90" s="34">
        <f t="shared" si="103"/>
        <v>386.26009334915375</v>
      </c>
      <c r="Y90" s="34">
        <f t="shared" si="103"/>
        <v>417.29178380527924</v>
      </c>
      <c r="Z90" s="34">
        <f t="shared" si="103"/>
        <v>417.27654919883116</v>
      </c>
      <c r="AA90" s="34">
        <f t="shared" si="103"/>
        <v>430.81385360732435</v>
      </c>
      <c r="AB90" s="34">
        <f t="shared" si="103"/>
        <v>455.09593281624922</v>
      </c>
      <c r="AD90" s="43">
        <f>IF(Z$6-X$6 &lt;&gt; 0,(EXP(LN(Z18/X18)/(Z$6-X$6))-1)*100,0)</f>
        <v>1.5567577640603236</v>
      </c>
      <c r="AE90" s="43">
        <f>AB56</f>
        <v>0.58006958281844323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Essex Southend-on-Sea and Thurrock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Essex Southend-on-Sea and Thurrock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Essex Southend-on-Sea and Thurrock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58.04382214414732</v>
      </c>
      <c r="C8" s="11">
        <v>67.635110860761046</v>
      </c>
      <c r="D8" s="11">
        <v>69.998475636006759</v>
      </c>
      <c r="E8" s="11">
        <v>66.279849569617042</v>
      </c>
      <c r="F8" s="11">
        <v>74.111270550590163</v>
      </c>
      <c r="G8" s="10"/>
      <c r="H8" s="11">
        <f>F8-D8</f>
        <v>4.1127949145834037</v>
      </c>
      <c r="I8" s="11">
        <f>'RD T1'!E7</f>
        <v>35.289920612675417</v>
      </c>
      <c r="J8" s="11">
        <f>SUM(H8:I8)</f>
        <v>39.40271552725882</v>
      </c>
      <c r="L8" s="10" t="str">
        <f>name!D4</f>
        <v>11 Corporate managers and directors</v>
      </c>
      <c r="M8" s="11">
        <v>41.205572573304622</v>
      </c>
      <c r="N8" s="11">
        <v>45.836858185664809</v>
      </c>
      <c r="O8" s="11">
        <v>47.436240395169627</v>
      </c>
      <c r="P8" s="11">
        <v>43.663934874846952</v>
      </c>
      <c r="Q8" s="11">
        <v>46.829032464763145</v>
      </c>
      <c r="R8" s="10"/>
      <c r="S8" s="11">
        <f>Q8-O8</f>
        <v>-0.60720793040648147</v>
      </c>
      <c r="T8" s="11">
        <f>'RD T1'!T7</f>
        <v>20.990906592249889</v>
      </c>
      <c r="U8" s="11">
        <f>SUM(S8:T8)</f>
        <v>20.383698661843408</v>
      </c>
      <c r="W8" s="10" t="str">
        <f>name!D4</f>
        <v>11 Corporate managers and directors</v>
      </c>
      <c r="X8" s="11">
        <v>16.838249570842756</v>
      </c>
      <c r="Y8" s="11">
        <v>21.798252675096244</v>
      </c>
      <c r="Z8" s="11">
        <v>22.562235240837175</v>
      </c>
      <c r="AA8" s="11">
        <v>22.615914694770119</v>
      </c>
      <c r="AB8" s="11">
        <v>27.282238085827036</v>
      </c>
      <c r="AC8" s="10"/>
      <c r="AD8" s="11">
        <f>AB8-Z8</f>
        <v>4.7200028449898603</v>
      </c>
      <c r="AE8" s="11">
        <f>'RD T1'!T36</f>
        <v>14.299014020425522</v>
      </c>
      <c r="AF8" s="11">
        <f>SUM(AD8:AE8)</f>
        <v>19.019016865415381</v>
      </c>
    </row>
    <row r="9" spans="1:32" x14ac:dyDescent="0.2">
      <c r="A9" s="10" t="str">
        <f>name!D5</f>
        <v>12 Other managers and proprietors</v>
      </c>
      <c r="B9" s="11">
        <v>27.413238570022834</v>
      </c>
      <c r="C9" s="11">
        <v>28.732661714327548</v>
      </c>
      <c r="D9" s="11">
        <v>29.251235980700496</v>
      </c>
      <c r="E9" s="11">
        <v>36.537073913495028</v>
      </c>
      <c r="F9" s="11">
        <v>42.670217913879981</v>
      </c>
      <c r="H9" s="11">
        <f t="shared" ref="H9:H32" si="2">F9-D9</f>
        <v>13.418981933179484</v>
      </c>
      <c r="I9" s="11">
        <f>'RD T1'!E8</f>
        <v>21.387960443013277</v>
      </c>
      <c r="J9" s="11">
        <f>SUM(H9:I9)</f>
        <v>34.806942376192765</v>
      </c>
      <c r="L9" s="10" t="str">
        <f>name!D5</f>
        <v>12 Other managers and proprietors</v>
      </c>
      <c r="M9" s="11">
        <v>16.512397422942694</v>
      </c>
      <c r="N9" s="11">
        <v>16.309297793941283</v>
      </c>
      <c r="O9" s="11">
        <v>16.720920940488821</v>
      </c>
      <c r="P9" s="11">
        <v>21.547853325708765</v>
      </c>
      <c r="Q9" s="11">
        <v>24.842816088782012</v>
      </c>
      <c r="S9" s="11">
        <f t="shared" ref="S9:S32" si="3">Q9-O9</f>
        <v>8.1218951482931914</v>
      </c>
      <c r="T9" s="11">
        <f>'RD T1'!T8</f>
        <v>11.199163818494236</v>
      </c>
      <c r="U9" s="11">
        <f>SUM(S9:T9)</f>
        <v>19.321058966787426</v>
      </c>
      <c r="W9" s="10" t="str">
        <f>name!D5</f>
        <v>12 Other managers and proprietors</v>
      </c>
      <c r="X9" s="11">
        <v>10.900841147080165</v>
      </c>
      <c r="Y9" s="11">
        <v>12.423363920386265</v>
      </c>
      <c r="Z9" s="11">
        <v>12.530315040211677</v>
      </c>
      <c r="AA9" s="11">
        <v>14.989220587786244</v>
      </c>
      <c r="AB9" s="11">
        <v>17.827401825097983</v>
      </c>
      <c r="AD9" s="11">
        <f t="shared" ref="AD9:AD32" si="4">AB9-Z9</f>
        <v>5.2970867848863055</v>
      </c>
      <c r="AE9" s="11">
        <f>'RD T1'!T37</f>
        <v>10.188796624519041</v>
      </c>
      <c r="AF9" s="11">
        <f>SUM(AD9:AE9)</f>
        <v>15.485883409405346</v>
      </c>
    </row>
    <row r="10" spans="1:32" x14ac:dyDescent="0.2">
      <c r="A10" s="10" t="str">
        <f>name!D6</f>
        <v>21 Science, research, engineering and technology professionals</v>
      </c>
      <c r="B10" s="11">
        <v>47.878800004795295</v>
      </c>
      <c r="C10" s="11">
        <v>53.865506685085279</v>
      </c>
      <c r="D10" s="11">
        <v>56.687748049961037</v>
      </c>
      <c r="E10" s="11">
        <v>60.160623786237764</v>
      </c>
      <c r="F10" s="11">
        <v>67.488384848656253</v>
      </c>
      <c r="G10" s="11"/>
      <c r="H10" s="11">
        <f t="shared" si="2"/>
        <v>10.800636798695216</v>
      </c>
      <c r="I10" s="11">
        <f>'RD T1'!E9</f>
        <v>23.076866038686664</v>
      </c>
      <c r="J10" s="11">
        <f t="shared" ref="J10:J32" si="5">SUM(H10:I10)</f>
        <v>33.877502837381883</v>
      </c>
      <c r="L10" s="10" t="str">
        <f>name!D6</f>
        <v>21 Science, research, engineering and technology professionals</v>
      </c>
      <c r="M10" s="11">
        <v>38.448225545619422</v>
      </c>
      <c r="N10" s="11">
        <v>43.63016673543359</v>
      </c>
      <c r="O10" s="11">
        <v>44.046940073477174</v>
      </c>
      <c r="P10" s="11">
        <v>45.285092065035016</v>
      </c>
      <c r="Q10" s="11">
        <v>49.399972846645774</v>
      </c>
      <c r="R10" s="11"/>
      <c r="S10" s="11">
        <f t="shared" si="3"/>
        <v>5.3530327731686</v>
      </c>
      <c r="T10" s="11">
        <f>'RD T1'!T9</f>
        <v>15.109551539775993</v>
      </c>
      <c r="U10" s="11">
        <f t="shared" ref="U10:U32" si="6">SUM(S10:T10)</f>
        <v>20.462584312944593</v>
      </c>
      <c r="W10" s="10" t="str">
        <f>name!D6</f>
        <v>21 Science, research, engineering and technology professionals</v>
      </c>
      <c r="X10" s="11">
        <v>9.4305744591758565</v>
      </c>
      <c r="Y10" s="11">
        <v>10.235339949651697</v>
      </c>
      <c r="Z10" s="11">
        <v>12.640807976483853</v>
      </c>
      <c r="AA10" s="11">
        <v>14.875531721202726</v>
      </c>
      <c r="AB10" s="11">
        <v>18.088412002010401</v>
      </c>
      <c r="AC10" s="11"/>
      <c r="AD10" s="11">
        <f t="shared" si="4"/>
        <v>5.4476040255265481</v>
      </c>
      <c r="AE10" s="11">
        <f>'RD T1'!T38</f>
        <v>7.9673144989106737</v>
      </c>
      <c r="AF10" s="11">
        <f t="shared" ref="AF10:AF32" si="7">SUM(AD10:AE10)</f>
        <v>13.414918524437223</v>
      </c>
    </row>
    <row r="11" spans="1:32" x14ac:dyDescent="0.2">
      <c r="A11" s="10" t="str">
        <f>name!D7</f>
        <v>22 Health professionals</v>
      </c>
      <c r="B11" s="11">
        <v>28.757483349072352</v>
      </c>
      <c r="C11" s="11">
        <v>34.635460020354088</v>
      </c>
      <c r="D11" s="11">
        <v>33.637989939326211</v>
      </c>
      <c r="E11" s="11">
        <v>36.627020971046164</v>
      </c>
      <c r="F11" s="11">
        <v>41.338210807629025</v>
      </c>
      <c r="G11" s="11"/>
      <c r="H11" s="11">
        <f t="shared" si="2"/>
        <v>7.7002208683028144</v>
      </c>
      <c r="I11" s="11">
        <f>'RD T1'!E10</f>
        <v>20.30746758634519</v>
      </c>
      <c r="J11" s="11">
        <f t="shared" si="5"/>
        <v>28.007688454648004</v>
      </c>
      <c r="L11" s="10" t="str">
        <f>name!D7</f>
        <v>22 Health professionals</v>
      </c>
      <c r="M11" s="11">
        <v>8.1108819338241513</v>
      </c>
      <c r="N11" s="11">
        <v>9.0488604749760064</v>
      </c>
      <c r="O11" s="11">
        <v>8.8687912127737167</v>
      </c>
      <c r="P11" s="11">
        <v>9.6738346528237216</v>
      </c>
      <c r="Q11" s="11">
        <v>10.952929610189843</v>
      </c>
      <c r="R11" s="11"/>
      <c r="S11" s="11">
        <f t="shared" si="3"/>
        <v>2.0841383974161261</v>
      </c>
      <c r="T11" s="11">
        <f>'RD T1'!T10</f>
        <v>3.8216980647607186</v>
      </c>
      <c r="U11" s="11">
        <f t="shared" si="6"/>
        <v>5.9058364621768451</v>
      </c>
      <c r="W11" s="10" t="str">
        <f>name!D7</f>
        <v>22 Health professionals</v>
      </c>
      <c r="X11" s="11">
        <v>20.646601415248217</v>
      </c>
      <c r="Y11" s="11">
        <v>25.586599545378071</v>
      </c>
      <c r="Z11" s="11">
        <v>24.769198726552492</v>
      </c>
      <c r="AA11" s="11">
        <v>26.953186318222411</v>
      </c>
      <c r="AB11" s="11">
        <v>30.385281197439156</v>
      </c>
      <c r="AC11" s="11"/>
      <c r="AD11" s="11">
        <f t="shared" si="4"/>
        <v>5.6160824708866635</v>
      </c>
      <c r="AE11" s="11">
        <f>'RD T1'!T39</f>
        <v>16.485769521584473</v>
      </c>
      <c r="AF11" s="11">
        <f t="shared" si="7"/>
        <v>22.101851992471136</v>
      </c>
    </row>
    <row r="12" spans="1:32" x14ac:dyDescent="0.2">
      <c r="A12" s="10" t="str">
        <f>name!D8</f>
        <v>23 Teaching and other educational professionals</v>
      </c>
      <c r="B12" s="11">
        <v>34.028366671079333</v>
      </c>
      <c r="C12" s="11">
        <v>38.477746941607563</v>
      </c>
      <c r="D12" s="11">
        <v>40.10045341948743</v>
      </c>
      <c r="E12" s="11">
        <v>41.28928117711461</v>
      </c>
      <c r="F12" s="11">
        <v>45.002570355241339</v>
      </c>
      <c r="G12" s="11"/>
      <c r="H12" s="11">
        <f t="shared" si="2"/>
        <v>4.9021169357539094</v>
      </c>
      <c r="I12" s="11">
        <f>'RD T1'!E11</f>
        <v>21.533582199048411</v>
      </c>
      <c r="J12" s="11">
        <f t="shared" si="5"/>
        <v>26.43569913480232</v>
      </c>
      <c r="L12" s="10" t="str">
        <f>name!D8</f>
        <v>23 Teaching and other educational professionals</v>
      </c>
      <c r="M12" s="11">
        <v>12.06899586855387</v>
      </c>
      <c r="N12" s="11">
        <v>11.971998574817784</v>
      </c>
      <c r="O12" s="11">
        <v>12.847511521951819</v>
      </c>
      <c r="P12" s="11">
        <v>13.654983796074937</v>
      </c>
      <c r="Q12" s="11">
        <v>14.713413481161828</v>
      </c>
      <c r="R12" s="11"/>
      <c r="S12" s="11">
        <f t="shared" si="3"/>
        <v>1.8659019592100083</v>
      </c>
      <c r="T12" s="11">
        <f>'RD T1'!T11</f>
        <v>5.8589757626338059</v>
      </c>
      <c r="U12" s="11">
        <f t="shared" si="6"/>
        <v>7.7248777218438143</v>
      </c>
      <c r="W12" s="10" t="str">
        <f>name!D8</f>
        <v>23 Teaching and other educational professionals</v>
      </c>
      <c r="X12" s="11">
        <v>21.959370802525456</v>
      </c>
      <c r="Y12" s="11">
        <v>26.505748366789803</v>
      </c>
      <c r="Z12" s="11">
        <v>27.252941897535596</v>
      </c>
      <c r="AA12" s="11">
        <v>27.634297381039701</v>
      </c>
      <c r="AB12" s="11">
        <v>30.289156874079499</v>
      </c>
      <c r="AC12" s="11"/>
      <c r="AD12" s="11">
        <f t="shared" si="4"/>
        <v>3.0362149765439028</v>
      </c>
      <c r="AE12" s="11">
        <f>'RD T1'!T40</f>
        <v>15.674606436414606</v>
      </c>
      <c r="AF12" s="11">
        <f t="shared" si="7"/>
        <v>18.710821412958509</v>
      </c>
    </row>
    <row r="13" spans="1:32" x14ac:dyDescent="0.2">
      <c r="A13" s="10" t="str">
        <f>name!D9</f>
        <v>24 Business, media and public service professionals</v>
      </c>
      <c r="B13" s="11">
        <v>44.922664597989673</v>
      </c>
      <c r="C13" s="11">
        <v>52.910664053938156</v>
      </c>
      <c r="D13" s="11">
        <v>57.54755090524322</v>
      </c>
      <c r="E13" s="11">
        <v>64.979265460180486</v>
      </c>
      <c r="F13" s="11">
        <v>74.649109268396572</v>
      </c>
      <c r="G13" s="11"/>
      <c r="H13" s="11">
        <f t="shared" si="2"/>
        <v>17.101558363153352</v>
      </c>
      <c r="I13" s="11">
        <f>'RD T1'!E12</f>
        <v>32.080040181219168</v>
      </c>
      <c r="J13" s="11">
        <f t="shared" si="5"/>
        <v>49.18159854437252</v>
      </c>
      <c r="L13" s="10" t="str">
        <f>name!D9</f>
        <v>24 Business, media and public service professionals</v>
      </c>
      <c r="M13" s="11">
        <v>27.1119610286054</v>
      </c>
      <c r="N13" s="11">
        <v>30.5961478919331</v>
      </c>
      <c r="O13" s="11">
        <v>32.715453287943689</v>
      </c>
      <c r="P13" s="11">
        <v>37.351762448420004</v>
      </c>
      <c r="Q13" s="11">
        <v>41.726533038164547</v>
      </c>
      <c r="R13" s="11"/>
      <c r="S13" s="11">
        <f t="shared" si="3"/>
        <v>9.0110797502208584</v>
      </c>
      <c r="T13" s="11">
        <f>'RD T1'!T12</f>
        <v>16.126598934104475</v>
      </c>
      <c r="U13" s="11">
        <f t="shared" si="6"/>
        <v>25.137678684325333</v>
      </c>
      <c r="W13" s="10" t="str">
        <f>name!D9</f>
        <v>24 Business, media and public service professionals</v>
      </c>
      <c r="X13" s="11">
        <v>17.810703569384231</v>
      </c>
      <c r="Y13" s="11">
        <v>22.314516162004953</v>
      </c>
      <c r="Z13" s="11">
        <v>24.832097617299599</v>
      </c>
      <c r="AA13" s="11">
        <v>27.627503011760435</v>
      </c>
      <c r="AB13" s="11">
        <v>32.922576230231918</v>
      </c>
      <c r="AC13" s="11"/>
      <c r="AD13" s="11">
        <f t="shared" si="4"/>
        <v>8.0904786129323192</v>
      </c>
      <c r="AE13" s="11">
        <f>'RD T1'!T41</f>
        <v>15.953441247114689</v>
      </c>
      <c r="AF13" s="11">
        <f t="shared" si="7"/>
        <v>24.043919860047009</v>
      </c>
    </row>
    <row r="14" spans="1:32" x14ac:dyDescent="0.2">
      <c r="A14" s="10" t="str">
        <f>name!D10</f>
        <v>31 Science, engineering and technology associate professionals</v>
      </c>
      <c r="B14" s="11">
        <v>13.403488654234831</v>
      </c>
      <c r="C14" s="11">
        <v>15.685666937731895</v>
      </c>
      <c r="D14" s="11">
        <v>17.447950629284087</v>
      </c>
      <c r="E14" s="11">
        <v>15.551206050009034</v>
      </c>
      <c r="F14" s="11">
        <v>17.001023226084467</v>
      </c>
      <c r="G14" s="11"/>
      <c r="H14" s="11">
        <f t="shared" si="2"/>
        <v>-0.44692740319961999</v>
      </c>
      <c r="I14" s="11">
        <f>'RD T1'!E13</f>
        <v>6.6618669746961228</v>
      </c>
      <c r="J14" s="11">
        <f t="shared" si="5"/>
        <v>6.2149395714965028</v>
      </c>
      <c r="L14" s="10" t="str">
        <f>name!D10</f>
        <v>31 Science, engineering and technology associate professionals</v>
      </c>
      <c r="M14" s="11">
        <v>9.6335298933349147</v>
      </c>
      <c r="N14" s="11">
        <v>11.702082577533716</v>
      </c>
      <c r="O14" s="11">
        <v>12.539280736780817</v>
      </c>
      <c r="P14" s="11">
        <v>10.491515459733362</v>
      </c>
      <c r="Q14" s="11">
        <v>10.980289236371489</v>
      </c>
      <c r="R14" s="11"/>
      <c r="S14" s="11">
        <f t="shared" si="3"/>
        <v>-1.5589915004093289</v>
      </c>
      <c r="T14" s="11">
        <f>'RD T1'!T13</f>
        <v>3.9719799820019168</v>
      </c>
      <c r="U14" s="11">
        <f t="shared" si="6"/>
        <v>2.4129884815925879</v>
      </c>
      <c r="W14" s="10" t="str">
        <f>name!D10</f>
        <v>31 Science, engineering and technology associate professionals</v>
      </c>
      <c r="X14" s="11">
        <v>3.7699587608999146</v>
      </c>
      <c r="Y14" s="11">
        <v>3.9835843601981793</v>
      </c>
      <c r="Z14" s="11">
        <v>4.9086698925032533</v>
      </c>
      <c r="AA14" s="11">
        <v>5.0596905902756433</v>
      </c>
      <c r="AB14" s="11">
        <v>6.0207339897129959</v>
      </c>
      <c r="AC14" s="11"/>
      <c r="AD14" s="11">
        <f t="shared" si="4"/>
        <v>1.1120640972097426</v>
      </c>
      <c r="AE14" s="11">
        <f>'RD T1'!T42</f>
        <v>2.6898869926942077</v>
      </c>
      <c r="AF14" s="11">
        <f t="shared" si="7"/>
        <v>3.8019510899039504</v>
      </c>
    </row>
    <row r="15" spans="1:32" x14ac:dyDescent="0.2">
      <c r="A15" s="10" t="str">
        <f>name!D11</f>
        <v>32 Health and social care associate professionals</v>
      </c>
      <c r="B15" s="11">
        <v>12.294453855042798</v>
      </c>
      <c r="C15" s="11">
        <v>14.552670598473533</v>
      </c>
      <c r="D15" s="11">
        <v>14.676912857595536</v>
      </c>
      <c r="E15" s="11">
        <v>15.015493827337304</v>
      </c>
      <c r="F15" s="11">
        <v>17.03014340980155</v>
      </c>
      <c r="G15" s="11"/>
      <c r="H15" s="11">
        <f t="shared" si="2"/>
        <v>2.3532305522060142</v>
      </c>
      <c r="I15" s="11">
        <f>'RD T1'!E14</f>
        <v>9.2111499624573945</v>
      </c>
      <c r="J15" s="11">
        <f t="shared" si="5"/>
        <v>11.564380514663409</v>
      </c>
      <c r="L15" s="10" t="str">
        <f>name!D11</f>
        <v>32 Health and social care associate professionals</v>
      </c>
      <c r="M15" s="11">
        <v>2.5193610794614107</v>
      </c>
      <c r="N15" s="11">
        <v>2.4761063884016052</v>
      </c>
      <c r="O15" s="11">
        <v>2.5679215123489878</v>
      </c>
      <c r="P15" s="11">
        <v>2.3130673657193563</v>
      </c>
      <c r="Q15" s="11">
        <v>2.5030057182979539</v>
      </c>
      <c r="R15" s="11"/>
      <c r="S15" s="11">
        <f t="shared" si="3"/>
        <v>-6.491579405103387E-2</v>
      </c>
      <c r="T15" s="11">
        <f>'RD T1'!T14</f>
        <v>1.1317863401455044</v>
      </c>
      <c r="U15" s="11">
        <f t="shared" si="6"/>
        <v>1.0668705460944705</v>
      </c>
      <c r="W15" s="10" t="str">
        <f>name!D11</f>
        <v>32 Health and social care associate professionals</v>
      </c>
      <c r="X15" s="11">
        <v>9.7750927755813919</v>
      </c>
      <c r="Y15" s="11">
        <v>12.076564210071929</v>
      </c>
      <c r="Z15" s="11">
        <v>12.108991345246546</v>
      </c>
      <c r="AA15" s="11">
        <v>12.702426461617943</v>
      </c>
      <c r="AB15" s="11">
        <v>14.527137691503585</v>
      </c>
      <c r="AC15" s="11"/>
      <c r="AD15" s="11">
        <f t="shared" si="4"/>
        <v>2.4181463462570392</v>
      </c>
      <c r="AE15" s="11">
        <f>'RD T1'!T43</f>
        <v>8.0793636223118916</v>
      </c>
      <c r="AF15" s="11">
        <f t="shared" si="7"/>
        <v>10.497509968568931</v>
      </c>
    </row>
    <row r="16" spans="1:32" x14ac:dyDescent="0.2">
      <c r="A16" s="10" t="str">
        <f>name!D12</f>
        <v>33 Protective service occupations</v>
      </c>
      <c r="B16" s="11">
        <v>8.5063338069577004</v>
      </c>
      <c r="C16" s="11">
        <v>8.2854186835854957</v>
      </c>
      <c r="D16" s="11">
        <v>8.9966936393212684</v>
      </c>
      <c r="E16" s="11">
        <v>11.108484980521402</v>
      </c>
      <c r="F16" s="11">
        <v>13.1844245344993</v>
      </c>
      <c r="G16" s="11"/>
      <c r="H16" s="11">
        <f t="shared" si="2"/>
        <v>4.1877308951780314</v>
      </c>
      <c r="I16" s="11">
        <f>'RD T1'!E15</f>
        <v>4.1663430891723561</v>
      </c>
      <c r="J16" s="11">
        <f t="shared" si="5"/>
        <v>8.3540739843503875</v>
      </c>
      <c r="L16" s="10" t="str">
        <f>name!D12</f>
        <v>33 Protective service occupations</v>
      </c>
      <c r="M16" s="11">
        <v>6.2465503241349722</v>
      </c>
      <c r="N16" s="11">
        <v>5.8938498214407842</v>
      </c>
      <c r="O16" s="11">
        <v>6.2673781572138569</v>
      </c>
      <c r="P16" s="11">
        <v>7.3504829962270453</v>
      </c>
      <c r="Q16" s="11">
        <v>8.0746461675806263</v>
      </c>
      <c r="R16" s="11"/>
      <c r="S16" s="11">
        <f t="shared" si="3"/>
        <v>1.8072680103667693</v>
      </c>
      <c r="T16" s="11">
        <f>'RD T1'!T15</f>
        <v>2.1000158173662724</v>
      </c>
      <c r="U16" s="11">
        <f t="shared" si="6"/>
        <v>3.9072838277330417</v>
      </c>
      <c r="W16" s="10" t="str">
        <f>name!D12</f>
        <v>33 Protective service occupations</v>
      </c>
      <c r="X16" s="11">
        <v>2.2597834828227334</v>
      </c>
      <c r="Y16" s="11">
        <v>2.3915688621447151</v>
      </c>
      <c r="Z16" s="11">
        <v>2.729315482107407</v>
      </c>
      <c r="AA16" s="11">
        <v>3.7580019842943617</v>
      </c>
      <c r="AB16" s="11">
        <v>5.1097783669186647</v>
      </c>
      <c r="AC16" s="11"/>
      <c r="AD16" s="11">
        <f t="shared" si="4"/>
        <v>2.3804628848112577</v>
      </c>
      <c r="AE16" s="11">
        <f>'RD T1'!T44</f>
        <v>2.0663272718060841</v>
      </c>
      <c r="AF16" s="11">
        <f t="shared" si="7"/>
        <v>4.4467901566173413</v>
      </c>
    </row>
    <row r="17" spans="1:32" x14ac:dyDescent="0.2">
      <c r="A17" s="10" t="str">
        <f>name!D13</f>
        <v>34 Culture, media and sports occupations</v>
      </c>
      <c r="B17" s="11">
        <v>15.842618216336673</v>
      </c>
      <c r="C17" s="11">
        <v>15.259319959013983</v>
      </c>
      <c r="D17" s="11">
        <v>18.865972717294429</v>
      </c>
      <c r="E17" s="11">
        <v>17.754456700122109</v>
      </c>
      <c r="F17" s="11">
        <v>19.520803468087749</v>
      </c>
      <c r="G17" s="11"/>
      <c r="H17" s="11">
        <f t="shared" si="2"/>
        <v>0.65483075079331954</v>
      </c>
      <c r="I17" s="11">
        <f>'RD T1'!E16</f>
        <v>8.5095222842382636</v>
      </c>
      <c r="J17" s="11">
        <f t="shared" si="5"/>
        <v>9.1643530350315832</v>
      </c>
      <c r="L17" s="10" t="str">
        <f>name!D13</f>
        <v>34 Culture, media and sports occupations</v>
      </c>
      <c r="M17" s="11">
        <v>8.6602854521587442</v>
      </c>
      <c r="N17" s="11">
        <v>8.8472156219762628</v>
      </c>
      <c r="O17" s="11">
        <v>9.9417786604318259</v>
      </c>
      <c r="P17" s="11">
        <v>9.5417094034047061</v>
      </c>
      <c r="Q17" s="11">
        <v>10.562089426416799</v>
      </c>
      <c r="R17" s="11"/>
      <c r="S17" s="11">
        <f t="shared" si="3"/>
        <v>0.62031076598497314</v>
      </c>
      <c r="T17" s="11">
        <f>'RD T1'!T16</f>
        <v>4.013724196092836</v>
      </c>
      <c r="U17" s="11">
        <f t="shared" si="6"/>
        <v>4.6340349620778092</v>
      </c>
      <c r="W17" s="10" t="str">
        <f>name!D13</f>
        <v>34 Culture, media and sports occupations</v>
      </c>
      <c r="X17" s="11">
        <v>7.1823327641779278</v>
      </c>
      <c r="Y17" s="11">
        <v>6.4121043370377189</v>
      </c>
      <c r="Z17" s="11">
        <v>8.9241940568626195</v>
      </c>
      <c r="AA17" s="11">
        <v>8.2127472967173798</v>
      </c>
      <c r="AB17" s="11">
        <v>8.9587140416709463</v>
      </c>
      <c r="AC17" s="11"/>
      <c r="AD17" s="11">
        <f t="shared" si="4"/>
        <v>3.4519984808326853E-2</v>
      </c>
      <c r="AE17" s="11">
        <f>'RD T1'!T45</f>
        <v>4.4957980881454276</v>
      </c>
      <c r="AF17" s="11">
        <f t="shared" si="7"/>
        <v>4.5303180729537544</v>
      </c>
    </row>
    <row r="18" spans="1:32" x14ac:dyDescent="0.2">
      <c r="A18" s="10" t="str">
        <f>name!D14</f>
        <v>35 Business and public service associate professionals</v>
      </c>
      <c r="B18" s="11">
        <v>48.880787006936494</v>
      </c>
      <c r="C18" s="11">
        <v>52.124435901723793</v>
      </c>
      <c r="D18" s="11">
        <v>54.059398391397743</v>
      </c>
      <c r="E18" s="11">
        <v>52.589879666078879</v>
      </c>
      <c r="F18" s="11">
        <v>55.76521008306365</v>
      </c>
      <c r="G18" s="11"/>
      <c r="H18" s="11">
        <f t="shared" si="2"/>
        <v>1.7058116916659074</v>
      </c>
      <c r="I18" s="11">
        <f>'RD T1'!E17</f>
        <v>24.770593744856757</v>
      </c>
      <c r="J18" s="11">
        <f t="shared" si="5"/>
        <v>26.476405436522665</v>
      </c>
      <c r="L18" s="10" t="str">
        <f>name!D14</f>
        <v>35 Business and public service associate professionals</v>
      </c>
      <c r="M18" s="11">
        <v>26.670947823612039</v>
      </c>
      <c r="N18" s="11">
        <v>27.399818499507333</v>
      </c>
      <c r="O18" s="11">
        <v>28.700046216397539</v>
      </c>
      <c r="P18" s="11">
        <v>27.082911513371421</v>
      </c>
      <c r="Q18" s="11">
        <v>27.371081174421015</v>
      </c>
      <c r="R18" s="11"/>
      <c r="S18" s="11">
        <f t="shared" si="3"/>
        <v>-1.3289650419765238</v>
      </c>
      <c r="T18" s="11">
        <f>'RD T1'!T17</f>
        <v>10.519190323602672</v>
      </c>
      <c r="U18" s="11">
        <f t="shared" si="6"/>
        <v>9.190225281626148</v>
      </c>
      <c r="W18" s="10" t="str">
        <f>name!D14</f>
        <v>35 Business and public service associate professionals</v>
      </c>
      <c r="X18" s="11">
        <v>22.209839183324505</v>
      </c>
      <c r="Y18" s="11">
        <v>24.724617402216417</v>
      </c>
      <c r="Z18" s="11">
        <v>25.359352175000229</v>
      </c>
      <c r="AA18" s="11">
        <v>25.506968152707525</v>
      </c>
      <c r="AB18" s="11">
        <v>28.394128908642585</v>
      </c>
      <c r="AC18" s="11"/>
      <c r="AD18" s="11">
        <f t="shared" si="4"/>
        <v>3.0347767336423566</v>
      </c>
      <c r="AE18" s="11">
        <f>'RD T1'!T46</f>
        <v>14.251403421254087</v>
      </c>
      <c r="AF18" s="11">
        <f t="shared" si="7"/>
        <v>17.286180154896442</v>
      </c>
    </row>
    <row r="19" spans="1:32" x14ac:dyDescent="0.2">
      <c r="A19" s="10" t="str">
        <f>name!D15</f>
        <v>41 Administrative occupations</v>
      </c>
      <c r="B19" s="11">
        <v>70.993102721099092</v>
      </c>
      <c r="C19" s="11">
        <v>69.780657844739267</v>
      </c>
      <c r="D19" s="11">
        <v>71.993936131271198</v>
      </c>
      <c r="E19" s="11">
        <v>66.607325283321615</v>
      </c>
      <c r="F19" s="11">
        <v>62.848336994329635</v>
      </c>
      <c r="G19" s="11"/>
      <c r="H19" s="11">
        <f t="shared" si="2"/>
        <v>-9.1455991369415628</v>
      </c>
      <c r="I19" s="11">
        <f>'RD T1'!E18</f>
        <v>33.08620961785401</v>
      </c>
      <c r="J19" s="11">
        <f t="shared" si="5"/>
        <v>23.940610480912447</v>
      </c>
      <c r="L19" s="10" t="str">
        <f>name!D15</f>
        <v>41 Administrative occupations</v>
      </c>
      <c r="M19" s="11">
        <v>18.69950669706898</v>
      </c>
      <c r="N19" s="11">
        <v>17.196970154238716</v>
      </c>
      <c r="O19" s="11">
        <v>20.652676576573825</v>
      </c>
      <c r="P19" s="11">
        <v>19.833284229933099</v>
      </c>
      <c r="Q19" s="11">
        <v>21.625396235906869</v>
      </c>
      <c r="R19" s="11"/>
      <c r="S19" s="11">
        <f t="shared" si="3"/>
        <v>0.97271965933304472</v>
      </c>
      <c r="T19" s="11">
        <f>'RD T1'!T18</f>
        <v>7.5971942732977986</v>
      </c>
      <c r="U19" s="11">
        <f t="shared" si="6"/>
        <v>8.5699139326308433</v>
      </c>
      <c r="W19" s="10" t="str">
        <f>name!D15</f>
        <v>41 Administrative occupations</v>
      </c>
      <c r="X19" s="11">
        <v>52.293596024030094</v>
      </c>
      <c r="Y19" s="11">
        <v>52.583687690500518</v>
      </c>
      <c r="Z19" s="11">
        <v>51.341259554697395</v>
      </c>
      <c r="AA19" s="11">
        <v>46.774041053388473</v>
      </c>
      <c r="AB19" s="11">
        <v>41.222940758422745</v>
      </c>
      <c r="AC19" s="11"/>
      <c r="AD19" s="11">
        <f t="shared" si="4"/>
        <v>-10.11831879627465</v>
      </c>
      <c r="AE19" s="11">
        <f>'RD T1'!T47</f>
        <v>25.489015344556211</v>
      </c>
      <c r="AF19" s="11">
        <f t="shared" si="7"/>
        <v>15.370696548281561</v>
      </c>
    </row>
    <row r="20" spans="1:32" x14ac:dyDescent="0.2">
      <c r="A20" s="10" t="str">
        <f>name!D16</f>
        <v>42 Secretarial and related occupations</v>
      </c>
      <c r="B20" s="11">
        <v>20.480015797309377</v>
      </c>
      <c r="C20" s="11">
        <v>19.41771999687365</v>
      </c>
      <c r="D20" s="11">
        <v>18.846119390607271</v>
      </c>
      <c r="E20" s="11">
        <v>19.640554394866253</v>
      </c>
      <c r="F20" s="11">
        <v>14.559542879294234</v>
      </c>
      <c r="G20" s="11"/>
      <c r="H20" s="11">
        <f t="shared" si="2"/>
        <v>-4.2865765113130365</v>
      </c>
      <c r="I20" s="11">
        <f>'RD T1'!E19</f>
        <v>9.5368740226641222</v>
      </c>
      <c r="J20" s="11">
        <f t="shared" si="5"/>
        <v>5.2502975113510857</v>
      </c>
      <c r="L20" s="10" t="str">
        <f>name!D16</f>
        <v>42 Secretarial and related occupations</v>
      </c>
      <c r="M20" s="11">
        <v>1.1888038672402894</v>
      </c>
      <c r="N20" s="11">
        <v>0.88942452559465013</v>
      </c>
      <c r="O20" s="11">
        <v>0.87464028089358492</v>
      </c>
      <c r="P20" s="11">
        <v>1.1414361007478055</v>
      </c>
      <c r="Q20" s="11">
        <v>1.375044232923649</v>
      </c>
      <c r="R20" s="11"/>
      <c r="S20" s="11">
        <f t="shared" si="3"/>
        <v>0.50040395203006405</v>
      </c>
      <c r="T20" s="11">
        <f>'RD T1'!T19</f>
        <v>0.38847450132013323</v>
      </c>
      <c r="U20" s="11">
        <f t="shared" si="6"/>
        <v>0.88887845335019722</v>
      </c>
      <c r="W20" s="10" t="str">
        <f>name!D16</f>
        <v>42 Secretarial and related occupations</v>
      </c>
      <c r="X20" s="11">
        <v>19.291211930069089</v>
      </c>
      <c r="Y20" s="11">
        <v>18.528295471279002</v>
      </c>
      <c r="Z20" s="11">
        <v>17.971479109713687</v>
      </c>
      <c r="AA20" s="11">
        <v>18.49911829411845</v>
      </c>
      <c r="AB20" s="11">
        <v>13.18449864637059</v>
      </c>
      <c r="AC20" s="11"/>
      <c r="AD20" s="11">
        <f t="shared" si="4"/>
        <v>-4.786980463343097</v>
      </c>
      <c r="AE20" s="11">
        <f>'RD T1'!T48</f>
        <v>9.1483995213439862</v>
      </c>
      <c r="AF20" s="11">
        <f t="shared" si="7"/>
        <v>4.3614190580008891</v>
      </c>
    </row>
    <row r="21" spans="1:32" x14ac:dyDescent="0.2">
      <c r="A21" s="10" t="str">
        <f>name!D17</f>
        <v>51 Skilled agricultural and related trades</v>
      </c>
      <c r="B21" s="11">
        <v>9.4442391935058989</v>
      </c>
      <c r="C21" s="11">
        <v>10.635115625741248</v>
      </c>
      <c r="D21" s="11">
        <v>7.3544940081625176</v>
      </c>
      <c r="E21" s="11">
        <v>7.8671618194145871</v>
      </c>
      <c r="F21" s="11">
        <v>9.3677221238986235</v>
      </c>
      <c r="G21" s="11"/>
      <c r="H21" s="11">
        <f t="shared" si="2"/>
        <v>2.0132281157361058</v>
      </c>
      <c r="I21" s="11">
        <f>'RD T1'!E20</f>
        <v>4.6004120661104801</v>
      </c>
      <c r="J21" s="11">
        <f t="shared" si="5"/>
        <v>6.613640181846586</v>
      </c>
      <c r="L21" s="10" t="str">
        <f>name!D17</f>
        <v>51 Skilled agricultural and related trades</v>
      </c>
      <c r="M21" s="11">
        <v>8.0390164889602129</v>
      </c>
      <c r="N21" s="11">
        <v>8.840876750577829</v>
      </c>
      <c r="O21" s="11">
        <v>5.6044765571564401</v>
      </c>
      <c r="P21" s="11">
        <v>5.8453010938766985</v>
      </c>
      <c r="Q21" s="11">
        <v>6.8371416253191741</v>
      </c>
      <c r="R21" s="11"/>
      <c r="S21" s="11">
        <f t="shared" si="3"/>
        <v>1.232665068162734</v>
      </c>
      <c r="T21" s="11">
        <f>'RD T1'!T20</f>
        <v>3.1281840055077557</v>
      </c>
      <c r="U21" s="11">
        <f t="shared" si="6"/>
        <v>4.3608490736704901</v>
      </c>
      <c r="W21" s="10" t="str">
        <f>name!D17</f>
        <v>51 Skilled agricultural and related trades</v>
      </c>
      <c r="X21" s="11">
        <v>1.4052227045456704</v>
      </c>
      <c r="Y21" s="11">
        <v>1.7942388751634113</v>
      </c>
      <c r="Z21" s="11">
        <v>1.75001745100608</v>
      </c>
      <c r="AA21" s="11">
        <v>2.0218607255378935</v>
      </c>
      <c r="AB21" s="11">
        <v>2.5305804985794467</v>
      </c>
      <c r="AC21" s="11"/>
      <c r="AD21" s="11">
        <f t="shared" si="4"/>
        <v>0.7805630475733667</v>
      </c>
      <c r="AE21" s="11">
        <f>'RD T1'!T49</f>
        <v>1.4722280606027258</v>
      </c>
      <c r="AF21" s="11">
        <f t="shared" si="7"/>
        <v>2.2527911081760923</v>
      </c>
    </row>
    <row r="22" spans="1:32" x14ac:dyDescent="0.2">
      <c r="A22" s="10" t="str">
        <f>name!D18</f>
        <v>52 Skilled metal, electrical and electronic trades</v>
      </c>
      <c r="B22" s="11">
        <v>32.090629976815443</v>
      </c>
      <c r="C22" s="11">
        <v>31.14211213456494</v>
      </c>
      <c r="D22" s="11">
        <v>28.137860203149184</v>
      </c>
      <c r="E22" s="11">
        <v>29.169932711148288</v>
      </c>
      <c r="F22" s="11">
        <v>28.912413363582704</v>
      </c>
      <c r="G22" s="11"/>
      <c r="H22" s="11">
        <f t="shared" si="2"/>
        <v>0.77455316043351985</v>
      </c>
      <c r="I22" s="11">
        <f>'RD T1'!E21</f>
        <v>11.064913553927333</v>
      </c>
      <c r="J22" s="11">
        <f t="shared" si="5"/>
        <v>11.839466714360853</v>
      </c>
      <c r="L22" s="10" t="str">
        <f>name!D18</f>
        <v>52 Skilled metal, electrical and electronic trades</v>
      </c>
      <c r="M22" s="11">
        <v>31.517274267169306</v>
      </c>
      <c r="N22" s="11">
        <v>30.2346804271588</v>
      </c>
      <c r="O22" s="11">
        <v>27.418671579233255</v>
      </c>
      <c r="P22" s="11">
        <v>27.497514454825456</v>
      </c>
      <c r="Q22" s="11">
        <v>26.875238952339323</v>
      </c>
      <c r="R22" s="11"/>
      <c r="S22" s="11">
        <f t="shared" si="3"/>
        <v>-0.54343262689393157</v>
      </c>
      <c r="T22" s="11">
        <f>'RD T1'!T21</f>
        <v>10.095892191239024</v>
      </c>
      <c r="U22" s="11">
        <f t="shared" si="6"/>
        <v>9.5524595643450922</v>
      </c>
      <c r="W22" s="10" t="str">
        <f>name!D18</f>
        <v>52 Skilled metal, electrical and electronic trades</v>
      </c>
      <c r="X22" s="11">
        <v>0.5733557096461559</v>
      </c>
      <c r="Y22" s="11">
        <v>0.90743170740613299</v>
      </c>
      <c r="Z22" s="11">
        <v>0.71918862391591498</v>
      </c>
      <c r="AA22" s="11">
        <v>1.6724182563228156</v>
      </c>
      <c r="AB22" s="11">
        <v>2.0371744112433805</v>
      </c>
      <c r="AC22" s="11"/>
      <c r="AD22" s="11">
        <f t="shared" si="4"/>
        <v>1.3179857873274656</v>
      </c>
      <c r="AE22" s="11">
        <f>'RD T1'!T50</f>
        <v>0.96902136268831029</v>
      </c>
      <c r="AF22" s="11">
        <f t="shared" si="7"/>
        <v>2.2870071500157758</v>
      </c>
    </row>
    <row r="23" spans="1:32" x14ac:dyDescent="0.2">
      <c r="A23" s="10" t="str">
        <f>name!D19</f>
        <v>53 Skilled construction and building trades</v>
      </c>
      <c r="B23" s="11">
        <v>28.481405179792567</v>
      </c>
      <c r="C23" s="11">
        <v>25.458724496182128</v>
      </c>
      <c r="D23" s="11">
        <v>26.457347182741373</v>
      </c>
      <c r="E23" s="11">
        <v>28.727045235177712</v>
      </c>
      <c r="F23" s="11">
        <v>26.972649110972775</v>
      </c>
      <c r="G23" s="11"/>
      <c r="H23" s="11">
        <f t="shared" si="2"/>
        <v>0.51530192823140197</v>
      </c>
      <c r="I23" s="11">
        <f>'RD T1'!E22</f>
        <v>11.791573054814441</v>
      </c>
      <c r="J23" s="11">
        <f t="shared" si="5"/>
        <v>12.306874983045843</v>
      </c>
      <c r="L23" s="10" t="str">
        <f>name!D19</f>
        <v>53 Skilled construction and building trades</v>
      </c>
      <c r="M23" s="11">
        <v>28.165039583037917</v>
      </c>
      <c r="N23" s="11">
        <v>24.992461093441197</v>
      </c>
      <c r="O23" s="11">
        <v>25.8105390554</v>
      </c>
      <c r="P23" s="11">
        <v>28.03780696389855</v>
      </c>
      <c r="Q23" s="11">
        <v>26.09716929453128</v>
      </c>
      <c r="R23" s="11"/>
      <c r="S23" s="11">
        <f t="shared" si="3"/>
        <v>0.28663023913128072</v>
      </c>
      <c r="T23" s="11">
        <f>'RD T1'!T22</f>
        <v>11.396318013959817</v>
      </c>
      <c r="U23" s="11">
        <f t="shared" si="6"/>
        <v>11.682948253091098</v>
      </c>
      <c r="W23" s="10" t="str">
        <f>name!D19</f>
        <v>53 Skilled construction and building trades</v>
      </c>
      <c r="X23" s="11">
        <v>0.31636559675465292</v>
      </c>
      <c r="Y23" s="11">
        <v>0.46626340274091577</v>
      </c>
      <c r="Z23" s="11">
        <v>0.64680812734136772</v>
      </c>
      <c r="AA23" s="11">
        <v>0.68923827127914039</v>
      </c>
      <c r="AB23" s="11">
        <v>0.87547981644148321</v>
      </c>
      <c r="AC23" s="11"/>
      <c r="AD23" s="11">
        <f t="shared" si="4"/>
        <v>0.22867168910011548</v>
      </c>
      <c r="AE23" s="11">
        <f>'RD T1'!T51</f>
        <v>0.3952550408546272</v>
      </c>
      <c r="AF23" s="11">
        <f t="shared" si="7"/>
        <v>0.62392672995474263</v>
      </c>
    </row>
    <row r="24" spans="1:32" x14ac:dyDescent="0.2">
      <c r="A24" s="10" t="str">
        <f>name!D20</f>
        <v>54 Textiles, printing and other skilled trades</v>
      </c>
      <c r="B24" s="11">
        <v>19.215890996511668</v>
      </c>
      <c r="C24" s="11">
        <v>16.426877110705369</v>
      </c>
      <c r="D24" s="11">
        <v>16.120242365638738</v>
      </c>
      <c r="E24" s="11">
        <v>16.337078058055699</v>
      </c>
      <c r="F24" s="11">
        <v>16.843676994791462</v>
      </c>
      <c r="G24" s="11"/>
      <c r="H24" s="11">
        <f t="shared" si="2"/>
        <v>0.72343462915272383</v>
      </c>
      <c r="I24" s="11">
        <f>'RD T1'!E23</f>
        <v>7.2304283279749395</v>
      </c>
      <c r="J24" s="11">
        <f t="shared" si="5"/>
        <v>7.9538629571276633</v>
      </c>
      <c r="L24" s="10" t="str">
        <f>name!D20</f>
        <v>54 Textiles, printing and other skilled trades</v>
      </c>
      <c r="M24" s="11">
        <v>12.07541982879053</v>
      </c>
      <c r="N24" s="11">
        <v>9.6618695278875446</v>
      </c>
      <c r="O24" s="11">
        <v>9.0306210588933258</v>
      </c>
      <c r="P24" s="11">
        <v>9.0960901392134055</v>
      </c>
      <c r="Q24" s="11">
        <v>9.0822363548455094</v>
      </c>
      <c r="R24" s="11"/>
      <c r="S24" s="11">
        <f t="shared" si="3"/>
        <v>5.1615295952183615E-2</v>
      </c>
      <c r="T24" s="11">
        <f>'RD T1'!T23</f>
        <v>2.9273719015509885</v>
      </c>
      <c r="U24" s="11">
        <f t="shared" si="6"/>
        <v>2.9789871975031721</v>
      </c>
      <c r="W24" s="10" t="str">
        <f>name!D20</f>
        <v>54 Textiles, printing and other skilled trades</v>
      </c>
      <c r="X24" s="11">
        <v>7.140471167721131</v>
      </c>
      <c r="Y24" s="11">
        <v>6.765007582817824</v>
      </c>
      <c r="Z24" s="11">
        <v>7.0896213067454203</v>
      </c>
      <c r="AA24" s="11">
        <v>7.2409879188422845</v>
      </c>
      <c r="AB24" s="11">
        <v>7.7614406399459401</v>
      </c>
      <c r="AC24" s="11"/>
      <c r="AD24" s="11">
        <f t="shared" si="4"/>
        <v>0.67181933320051979</v>
      </c>
      <c r="AE24" s="11">
        <f>'RD T1'!T52</f>
        <v>4.3030564264239501</v>
      </c>
      <c r="AF24" s="11">
        <f t="shared" si="7"/>
        <v>4.9748757596244699</v>
      </c>
    </row>
    <row r="25" spans="1:32" x14ac:dyDescent="0.2">
      <c r="A25" s="10" t="str">
        <f>name!D21</f>
        <v>61 Caring personal service occupations</v>
      </c>
      <c r="B25" s="11">
        <v>58.91175666095134</v>
      </c>
      <c r="C25" s="11">
        <v>64.103860719411259</v>
      </c>
      <c r="D25" s="11">
        <v>61.90519641831672</v>
      </c>
      <c r="E25" s="11">
        <v>67.698578644945528</v>
      </c>
      <c r="F25" s="11">
        <v>76.657939722018085</v>
      </c>
      <c r="G25" s="11"/>
      <c r="H25" s="11">
        <f t="shared" si="2"/>
        <v>14.752743303701365</v>
      </c>
      <c r="I25" s="11">
        <f>'RD T1'!E24</f>
        <v>40.072762637228678</v>
      </c>
      <c r="J25" s="11">
        <f t="shared" si="5"/>
        <v>54.825505940930043</v>
      </c>
      <c r="L25" s="10" t="str">
        <f>name!D21</f>
        <v>61 Caring personal service occupations</v>
      </c>
      <c r="M25" s="11">
        <v>9.188132765205129</v>
      </c>
      <c r="N25" s="11">
        <v>9.0483071279519542</v>
      </c>
      <c r="O25" s="11">
        <v>8.6083024016589302</v>
      </c>
      <c r="P25" s="11">
        <v>10.756809034692729</v>
      </c>
      <c r="Q25" s="11">
        <v>13.098054118124125</v>
      </c>
      <c r="R25" s="11"/>
      <c r="S25" s="11">
        <f t="shared" si="3"/>
        <v>4.4897517164651948</v>
      </c>
      <c r="T25" s="11">
        <f>'RD T1'!T24</f>
        <v>5.0857322706095349</v>
      </c>
      <c r="U25" s="11">
        <f t="shared" si="6"/>
        <v>9.5754839870747297</v>
      </c>
      <c r="W25" s="10" t="str">
        <f>name!D21</f>
        <v>61 Caring personal service occupations</v>
      </c>
      <c r="X25" s="11">
        <v>49.723623895746222</v>
      </c>
      <c r="Y25" s="11">
        <v>55.055553591459308</v>
      </c>
      <c r="Z25" s="11">
        <v>53.296894016657795</v>
      </c>
      <c r="AA25" s="11">
        <v>56.94176961025277</v>
      </c>
      <c r="AB25" s="11">
        <v>63.559885603893918</v>
      </c>
      <c r="AC25" s="11"/>
      <c r="AD25" s="11">
        <f t="shared" si="4"/>
        <v>10.262991587236122</v>
      </c>
      <c r="AE25" s="11">
        <f>'RD T1'!T53</f>
        <v>34.98703036661913</v>
      </c>
      <c r="AF25" s="11">
        <f t="shared" si="7"/>
        <v>45.250021953855253</v>
      </c>
    </row>
    <row r="26" spans="1:32" x14ac:dyDescent="0.2">
      <c r="A26" s="10" t="str">
        <f>name!D22</f>
        <v>62 Leisure, travel and related personal service occupations</v>
      </c>
      <c r="B26" s="11">
        <v>17.753566283317454</v>
      </c>
      <c r="C26" s="11">
        <v>19.74181123484183</v>
      </c>
      <c r="D26" s="11">
        <v>19.798938786560015</v>
      </c>
      <c r="E26" s="11">
        <v>20.267757380193277</v>
      </c>
      <c r="F26" s="11">
        <v>20.612785762067617</v>
      </c>
      <c r="G26" s="11"/>
      <c r="H26" s="11">
        <f t="shared" si="2"/>
        <v>0.81384697550760166</v>
      </c>
      <c r="I26" s="11">
        <f>'RD T1'!E25</f>
        <v>10.365474189026839</v>
      </c>
      <c r="J26" s="11">
        <f t="shared" si="5"/>
        <v>11.179321164534441</v>
      </c>
      <c r="L26" s="10" t="str">
        <f>name!D22</f>
        <v>62 Leisure, travel and related personal service occupations</v>
      </c>
      <c r="M26" s="11">
        <v>4.9045189508097238</v>
      </c>
      <c r="N26" s="11">
        <v>5.5557946075017313</v>
      </c>
      <c r="O26" s="11">
        <v>5.2155828357261749</v>
      </c>
      <c r="P26" s="11">
        <v>5.3730926363029106</v>
      </c>
      <c r="Q26" s="11">
        <v>5.847065900808083</v>
      </c>
      <c r="R26" s="11"/>
      <c r="S26" s="11">
        <f t="shared" si="3"/>
        <v>0.6314830650819081</v>
      </c>
      <c r="T26" s="11">
        <f>'RD T1'!T25</f>
        <v>2.3732620070698287</v>
      </c>
      <c r="U26" s="11">
        <f t="shared" si="6"/>
        <v>3.0047450721517368</v>
      </c>
      <c r="W26" s="10" t="str">
        <f>name!D22</f>
        <v>62 Leisure, travel and related personal service occupations</v>
      </c>
      <c r="X26" s="11">
        <v>12.849047332507727</v>
      </c>
      <c r="Y26" s="11">
        <v>14.186016627340093</v>
      </c>
      <c r="Z26" s="11">
        <v>14.583355950833852</v>
      </c>
      <c r="AA26" s="11">
        <v>14.894664743890363</v>
      </c>
      <c r="AB26" s="11">
        <v>14.765719861259523</v>
      </c>
      <c r="AC26" s="11"/>
      <c r="AD26" s="11">
        <f t="shared" si="4"/>
        <v>0.18236391042567135</v>
      </c>
      <c r="AE26" s="11">
        <f>'RD T1'!T54</f>
        <v>7.9922121819570124</v>
      </c>
      <c r="AF26" s="11">
        <f t="shared" si="7"/>
        <v>8.1745760923826829</v>
      </c>
    </row>
    <row r="27" spans="1:32" x14ac:dyDescent="0.2">
      <c r="A27" s="10" t="str">
        <f>name!D23</f>
        <v>63 Community and civil enforcement occupations</v>
      </c>
      <c r="B27" s="11">
        <v>0.86574197004790432</v>
      </c>
      <c r="C27" s="11">
        <v>0.71795278091232495</v>
      </c>
      <c r="D27" s="11">
        <v>0.9237713487587621</v>
      </c>
      <c r="E27" s="11">
        <v>0.76469037617718771</v>
      </c>
      <c r="F27" s="11">
        <v>0.82158862317642545</v>
      </c>
      <c r="G27" s="11"/>
      <c r="H27" s="11">
        <f t="shared" si="2"/>
        <v>-0.10218272558233665</v>
      </c>
      <c r="I27" s="11">
        <f>'RD T1'!E26</f>
        <v>0.3922890109646307</v>
      </c>
      <c r="J27" s="11">
        <f t="shared" si="5"/>
        <v>0.29010628538229405</v>
      </c>
      <c r="L27" s="10" t="str">
        <f>name!D23</f>
        <v>63 Community and civil enforcement occupations</v>
      </c>
      <c r="M27" s="11">
        <v>0.64008856384400559</v>
      </c>
      <c r="N27" s="11">
        <v>0.45438336186811529</v>
      </c>
      <c r="O27" s="11">
        <v>0.68870095457383607</v>
      </c>
      <c r="P27" s="11">
        <v>0.44593699597904984</v>
      </c>
      <c r="Q27" s="11">
        <v>0.50014174248295362</v>
      </c>
      <c r="R27" s="11"/>
      <c r="S27" s="11">
        <f t="shared" si="3"/>
        <v>-0.18855921209088244</v>
      </c>
      <c r="T27" s="11">
        <f>'RD T1'!T26</f>
        <v>0.194535110864474</v>
      </c>
      <c r="U27" s="11">
        <f t="shared" si="6"/>
        <v>5.9758987735915592E-3</v>
      </c>
      <c r="W27" s="10" t="str">
        <f>name!D23</f>
        <v>63 Community and civil enforcement occupations</v>
      </c>
      <c r="X27" s="11">
        <v>0.2256534062038999</v>
      </c>
      <c r="Y27" s="11">
        <v>0.26356941904420966</v>
      </c>
      <c r="Z27" s="11">
        <v>0.23507039418492609</v>
      </c>
      <c r="AA27" s="11">
        <v>0.31875338019813848</v>
      </c>
      <c r="AB27" s="11">
        <v>0.32144688069347183</v>
      </c>
      <c r="AC27" s="11"/>
      <c r="AD27" s="11">
        <f t="shared" si="4"/>
        <v>8.6376486508545736E-2</v>
      </c>
      <c r="AE27" s="11">
        <f>'RD T1'!T55</f>
        <v>0.19775390010015678</v>
      </c>
      <c r="AF27" s="11">
        <f t="shared" si="7"/>
        <v>0.28413038660870249</v>
      </c>
    </row>
    <row r="28" spans="1:32" x14ac:dyDescent="0.2">
      <c r="A28" s="10" t="str">
        <f>name!D24</f>
        <v>71 Sales occupations</v>
      </c>
      <c r="B28" s="11">
        <v>61.214582402947343</v>
      </c>
      <c r="C28" s="11">
        <v>54.295736669800924</v>
      </c>
      <c r="D28" s="11">
        <v>53.701280590550837</v>
      </c>
      <c r="E28" s="11">
        <v>50.143576730574182</v>
      </c>
      <c r="F28" s="11">
        <v>47.57229663919437</v>
      </c>
      <c r="G28" s="11"/>
      <c r="H28" s="11">
        <f t="shared" si="2"/>
        <v>-6.1289839513564672</v>
      </c>
      <c r="I28" s="11">
        <f>'RD T1'!E27</f>
        <v>22.665840401803557</v>
      </c>
      <c r="J28" s="11">
        <f t="shared" si="5"/>
        <v>16.53685645044709</v>
      </c>
      <c r="L28" s="10" t="str">
        <f>name!D24</f>
        <v>71 Sales occupations</v>
      </c>
      <c r="M28" s="11">
        <v>24.87411012885979</v>
      </c>
      <c r="N28" s="11">
        <v>22.620306683423077</v>
      </c>
      <c r="O28" s="11">
        <v>22.617459642950106</v>
      </c>
      <c r="P28" s="11">
        <v>21.666891152692166</v>
      </c>
      <c r="Q28" s="11">
        <v>21.301531092450407</v>
      </c>
      <c r="R28" s="11"/>
      <c r="S28" s="11">
        <f t="shared" si="3"/>
        <v>-1.3159285504996987</v>
      </c>
      <c r="T28" s="11">
        <f>'RD T1'!T27</f>
        <v>7.2656107458332109</v>
      </c>
      <c r="U28" s="11">
        <f t="shared" si="6"/>
        <v>5.9496821953335122</v>
      </c>
      <c r="W28" s="10" t="str">
        <f>name!D24</f>
        <v>71 Sales occupations</v>
      </c>
      <c r="X28" s="11">
        <v>36.340472274087496</v>
      </c>
      <c r="Y28" s="11">
        <v>31.675429986377811</v>
      </c>
      <c r="Z28" s="11">
        <v>31.083820947600778</v>
      </c>
      <c r="AA28" s="11">
        <v>28.476685577882023</v>
      </c>
      <c r="AB28" s="11">
        <v>26.270765546743945</v>
      </c>
      <c r="AC28" s="11"/>
      <c r="AD28" s="11">
        <f t="shared" si="4"/>
        <v>-4.8130554008568325</v>
      </c>
      <c r="AE28" s="11">
        <f>'RD T1'!T56</f>
        <v>15.400229655970337</v>
      </c>
      <c r="AF28" s="11">
        <f t="shared" si="7"/>
        <v>10.587174255113505</v>
      </c>
    </row>
    <row r="29" spans="1:32" x14ac:dyDescent="0.2">
      <c r="A29" s="10" t="str">
        <f>name!D25</f>
        <v>72 Customer service occupations</v>
      </c>
      <c r="B29" s="11">
        <v>12.051077221327551</v>
      </c>
      <c r="C29" s="11">
        <v>13.003213088001202</v>
      </c>
      <c r="D29" s="11">
        <v>13.315287492912315</v>
      </c>
      <c r="E29" s="11">
        <v>17.070541570805418</v>
      </c>
      <c r="F29" s="11">
        <v>19.571265893450899</v>
      </c>
      <c r="G29" s="11"/>
      <c r="H29" s="11">
        <f t="shared" si="2"/>
        <v>6.2559784005385843</v>
      </c>
      <c r="I29" s="11">
        <f>'RD T1'!E28</f>
        <v>8.1565160460806982</v>
      </c>
      <c r="J29" s="11">
        <f t="shared" si="5"/>
        <v>14.412494446619283</v>
      </c>
      <c r="L29" s="10" t="str">
        <f>name!D25</f>
        <v>72 Customer service occupations</v>
      </c>
      <c r="M29" s="11">
        <v>4.1726121984787703</v>
      </c>
      <c r="N29" s="11">
        <v>3.7903143791043203</v>
      </c>
      <c r="O29" s="11">
        <v>4.5713843170160953</v>
      </c>
      <c r="P29" s="11">
        <v>6.3265425422473482</v>
      </c>
      <c r="Q29" s="11">
        <v>7.4657345854372767</v>
      </c>
      <c r="R29" s="11"/>
      <c r="S29" s="11">
        <f t="shared" si="3"/>
        <v>2.8943502684211815</v>
      </c>
      <c r="T29" s="11">
        <f>'RD T1'!T28</f>
        <v>2.2159580291003587</v>
      </c>
      <c r="U29" s="11">
        <f t="shared" si="6"/>
        <v>5.1103082975215397</v>
      </c>
      <c r="W29" s="10" t="str">
        <f>name!D25</f>
        <v>72 Customer service occupations</v>
      </c>
      <c r="X29" s="11">
        <v>7.8784650228487969</v>
      </c>
      <c r="Y29" s="11">
        <v>9.2128987088968781</v>
      </c>
      <c r="Z29" s="11">
        <v>8.7439031758962198</v>
      </c>
      <c r="AA29" s="11">
        <v>10.74399902855807</v>
      </c>
      <c r="AB29" s="11">
        <v>12.105531308013612</v>
      </c>
      <c r="AC29" s="11"/>
      <c r="AD29" s="11">
        <f t="shared" si="4"/>
        <v>3.3616281321173922</v>
      </c>
      <c r="AE29" s="11">
        <f>'RD T1'!T57</f>
        <v>5.9405580169803383</v>
      </c>
      <c r="AF29" s="11">
        <f t="shared" si="7"/>
        <v>9.3021861490977304</v>
      </c>
    </row>
    <row r="30" spans="1:32" x14ac:dyDescent="0.2">
      <c r="A30" s="10" t="str">
        <f>name!D26</f>
        <v>81 Process, plant and machine operatives</v>
      </c>
      <c r="B30" s="11">
        <v>20.113900018275949</v>
      </c>
      <c r="C30" s="11">
        <v>19.222155065480031</v>
      </c>
      <c r="D30" s="11">
        <v>17.370298459108287</v>
      </c>
      <c r="E30" s="11">
        <v>21.971664081919268</v>
      </c>
      <c r="F30" s="11">
        <v>22.312057188650932</v>
      </c>
      <c r="G30" s="11"/>
      <c r="H30" s="11">
        <f t="shared" si="2"/>
        <v>4.9417587295426451</v>
      </c>
      <c r="I30" s="11">
        <f>'RD T1'!E29</f>
        <v>8.4636715719896713</v>
      </c>
      <c r="J30" s="11">
        <f t="shared" si="5"/>
        <v>13.405430301532316</v>
      </c>
      <c r="L30" s="10" t="str">
        <f>name!D26</f>
        <v>81 Process, plant and machine operatives</v>
      </c>
      <c r="M30" s="11">
        <v>15.826620500864928</v>
      </c>
      <c r="N30" s="11">
        <v>14.770956936780006</v>
      </c>
      <c r="O30" s="11">
        <v>13.608230249262359</v>
      </c>
      <c r="P30" s="11">
        <v>17.069665226367587</v>
      </c>
      <c r="Q30" s="11">
        <v>17.715318641541938</v>
      </c>
      <c r="R30" s="11"/>
      <c r="S30" s="11">
        <f t="shared" si="3"/>
        <v>4.1070883922795787</v>
      </c>
      <c r="T30" s="11">
        <f>'RD T1'!T29</f>
        <v>6.1274887345221485</v>
      </c>
      <c r="U30" s="11">
        <f t="shared" si="6"/>
        <v>10.234577126801728</v>
      </c>
      <c r="W30" s="10" t="str">
        <f>name!D26</f>
        <v>81 Process, plant and machine operatives</v>
      </c>
      <c r="X30" s="11">
        <v>4.2872795174110028</v>
      </c>
      <c r="Y30" s="11">
        <v>4.4511981287000646</v>
      </c>
      <c r="Z30" s="11">
        <v>3.7620682098459244</v>
      </c>
      <c r="AA30" s="11">
        <v>4.9019988555516729</v>
      </c>
      <c r="AB30" s="11">
        <v>4.5967385471089743</v>
      </c>
      <c r="AC30" s="11"/>
      <c r="AD30" s="11">
        <f t="shared" si="4"/>
        <v>0.83467033726304996</v>
      </c>
      <c r="AE30" s="11">
        <f>'RD T1'!T58</f>
        <v>2.336182837467526</v>
      </c>
      <c r="AF30" s="11">
        <f t="shared" si="7"/>
        <v>3.1708531747305759</v>
      </c>
    </row>
    <row r="31" spans="1:32" x14ac:dyDescent="0.2">
      <c r="A31" s="10" t="str">
        <f>name!D27</f>
        <v>82 Transport and mobile machine drivers and operatives</v>
      </c>
      <c r="B31" s="11">
        <v>32.514224689470602</v>
      </c>
      <c r="C31" s="11">
        <v>37.414936408755224</v>
      </c>
      <c r="D31" s="11">
        <v>33.256017604503633</v>
      </c>
      <c r="E31" s="11">
        <v>37.342903282044375</v>
      </c>
      <c r="F31" s="11">
        <v>38.613491347282832</v>
      </c>
      <c r="G31" s="11"/>
      <c r="H31" s="11">
        <f t="shared" si="2"/>
        <v>5.3574737427791987</v>
      </c>
      <c r="I31" s="11">
        <f>'RD T1'!E30</f>
        <v>19.751937418088819</v>
      </c>
      <c r="J31" s="11">
        <f t="shared" si="5"/>
        <v>25.109411160868017</v>
      </c>
      <c r="L31" s="10" t="str">
        <f>name!D27</f>
        <v>82 Transport and mobile machine drivers and operatives</v>
      </c>
      <c r="M31" s="11">
        <v>29.876677359820796</v>
      </c>
      <c r="N31" s="11">
        <v>34.644516406527032</v>
      </c>
      <c r="O31" s="11">
        <v>30.513730009119044</v>
      </c>
      <c r="P31" s="11">
        <v>33.251050489350064</v>
      </c>
      <c r="Q31" s="11">
        <v>33.88400878801319</v>
      </c>
      <c r="R31" s="11"/>
      <c r="S31" s="11">
        <f t="shared" si="3"/>
        <v>3.3702787788941464</v>
      </c>
      <c r="T31" s="11">
        <f>'RD T1'!T30</f>
        <v>17.15871751251516</v>
      </c>
      <c r="U31" s="11">
        <f t="shared" si="6"/>
        <v>20.528996291409307</v>
      </c>
      <c r="W31" s="10" t="str">
        <f>name!D27</f>
        <v>82 Transport and mobile machine drivers and operatives</v>
      </c>
      <c r="X31" s="11">
        <v>2.6375473296498488</v>
      </c>
      <c r="Y31" s="11">
        <v>2.7704200022282062</v>
      </c>
      <c r="Z31" s="11">
        <v>2.7422875953846404</v>
      </c>
      <c r="AA31" s="11">
        <v>4.0918527926943424</v>
      </c>
      <c r="AB31" s="11">
        <v>4.7294825592696181</v>
      </c>
      <c r="AC31" s="11"/>
      <c r="AD31" s="11">
        <f t="shared" si="4"/>
        <v>1.9871949638849777</v>
      </c>
      <c r="AE31" s="11">
        <f>'RD T1'!T59</f>
        <v>2.5932199055736582</v>
      </c>
      <c r="AF31" s="11">
        <f t="shared" si="7"/>
        <v>4.580414869458636</v>
      </c>
    </row>
    <row r="32" spans="1:32" x14ac:dyDescent="0.2">
      <c r="A32" s="10" t="str">
        <f>name!D28</f>
        <v>91 Elementary trades and related occupations</v>
      </c>
      <c r="B32" s="11">
        <v>14.938290278550634</v>
      </c>
      <c r="C32" s="11">
        <v>13.349687366127339</v>
      </c>
      <c r="D32" s="11">
        <v>12.385454024959389</v>
      </c>
      <c r="E32" s="11">
        <v>10.973276387433812</v>
      </c>
      <c r="F32" s="11">
        <v>11.296168748561383</v>
      </c>
      <c r="G32" s="11"/>
      <c r="H32" s="11">
        <f t="shared" si="2"/>
        <v>-1.0892852763980052</v>
      </c>
      <c r="I32" s="11">
        <f>'RD T1'!E31</f>
        <v>4.2049103271024562</v>
      </c>
      <c r="J32" s="11">
        <f t="shared" si="5"/>
        <v>3.1156250507044509</v>
      </c>
      <c r="L32" s="10" t="str">
        <f>name!D28</f>
        <v>91 Elementary trades and related occupations</v>
      </c>
      <c r="M32" s="11">
        <v>12.030053012827123</v>
      </c>
      <c r="N32" s="11">
        <v>10.69202084723962</v>
      </c>
      <c r="O32" s="11">
        <v>10.28591968040617</v>
      </c>
      <c r="P32" s="11">
        <v>9.1458299100096347</v>
      </c>
      <c r="Q32" s="11">
        <v>9.5372129990549404</v>
      </c>
      <c r="R32" s="11"/>
      <c r="S32" s="11">
        <f t="shared" si="3"/>
        <v>-0.74870668135122997</v>
      </c>
      <c r="T32" s="11">
        <f>'RD T1'!T31</f>
        <v>3.0645749798594641</v>
      </c>
      <c r="U32" s="11">
        <f t="shared" si="6"/>
        <v>2.3158682985082342</v>
      </c>
      <c r="W32" s="10" t="str">
        <f>name!D28</f>
        <v>91 Elementary trades and related occupations</v>
      </c>
      <c r="X32" s="11">
        <v>2.9082372657235216</v>
      </c>
      <c r="Y32" s="11">
        <v>2.6576665188877171</v>
      </c>
      <c r="Z32" s="11">
        <v>2.0995343445532022</v>
      </c>
      <c r="AA32" s="11">
        <v>1.8274464774241792</v>
      </c>
      <c r="AB32" s="11">
        <v>1.7589557495064427</v>
      </c>
      <c r="AC32" s="11"/>
      <c r="AD32" s="11">
        <f t="shared" si="4"/>
        <v>-0.34057859504675947</v>
      </c>
      <c r="AE32" s="11">
        <f>'RD T1'!T60</f>
        <v>1.1403353472429916</v>
      </c>
      <c r="AF32" s="11">
        <f t="shared" si="7"/>
        <v>0.7997567521962321</v>
      </c>
    </row>
    <row r="33" spans="1:32" x14ac:dyDescent="0.2">
      <c r="A33" s="10" t="str">
        <f>name!D29</f>
        <v>92 Elementary administration and service occupations</v>
      </c>
      <c r="B33" s="11">
        <v>87.396519733461687</v>
      </c>
      <c r="C33" s="11">
        <v>86.474777101260671</v>
      </c>
      <c r="D33" s="11">
        <v>80.366373827141459</v>
      </c>
      <c r="E33" s="11">
        <v>82.15527794216284</v>
      </c>
      <c r="F33" s="11">
        <v>77.943696142798004</v>
      </c>
      <c r="G33" s="11"/>
      <c r="H33" s="11">
        <f t="shared" ref="H33" si="8">F33-D33</f>
        <v>-2.422677684343455</v>
      </c>
      <c r="I33" s="11">
        <f>'RD T1'!E32</f>
        <v>39.890498330444643</v>
      </c>
      <c r="J33" s="11">
        <f>SUM(H33:I33)</f>
        <v>37.467820646101188</v>
      </c>
      <c r="L33" s="10" t="str">
        <f>name!D29</f>
        <v>92 Elementary administration and service occupations</v>
      </c>
      <c r="M33" s="11">
        <v>41.790323492316361</v>
      </c>
      <c r="N33" s="11">
        <v>38.952930799799667</v>
      </c>
      <c r="O33" s="11">
        <v>37.773252887327992</v>
      </c>
      <c r="P33" s="11">
        <v>40.371747521173774</v>
      </c>
      <c r="Q33" s="11">
        <v>38.373963367176778</v>
      </c>
      <c r="R33" s="11"/>
      <c r="S33" s="11">
        <f t="shared" ref="S33" si="9">Q33-O33</f>
        <v>0.60071047984878589</v>
      </c>
      <c r="T33" s="11">
        <f>'RD T1'!T32</f>
        <v>15.730393749902996</v>
      </c>
      <c r="U33" s="11">
        <f t="shared" ref="U33" si="10">SUM(S33:T33)</f>
        <v>16.33110422975178</v>
      </c>
      <c r="W33" s="10" t="str">
        <f>name!D29</f>
        <v>92 Elementary administration and service occupations</v>
      </c>
      <c r="X33" s="11">
        <v>45.606196241145327</v>
      </c>
      <c r="Y33" s="11">
        <v>47.521846301461075</v>
      </c>
      <c r="Z33" s="11">
        <v>42.593120939813481</v>
      </c>
      <c r="AA33" s="11">
        <v>41.78353042098923</v>
      </c>
      <c r="AB33" s="11">
        <v>39.569732775621397</v>
      </c>
      <c r="AC33" s="11"/>
      <c r="AD33" s="11">
        <f t="shared" ref="AD33" si="11">AB33-Z33</f>
        <v>-3.0233881641920846</v>
      </c>
      <c r="AE33" s="11">
        <f>'RD T1'!T61</f>
        <v>24.160104580541649</v>
      </c>
      <c r="AF33" s="11">
        <f t="shared" ref="AF33" si="12">SUM(AD33:AE33)</f>
        <v>21.136716416349564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826.43699999999967</v>
      </c>
      <c r="C35" s="34">
        <f>SUM(C8:C33)</f>
        <v>863.34999999999991</v>
      </c>
      <c r="D35" s="34">
        <f>SUM(D8:D33)</f>
        <v>863.20299999999997</v>
      </c>
      <c r="E35" s="34">
        <f>SUM(E8:E33)</f>
        <v>894.62999999999965</v>
      </c>
      <c r="F35" s="34">
        <f>SUM(F8:F33)</f>
        <v>942.66700000000003</v>
      </c>
      <c r="G35" s="11"/>
      <c r="H35" s="34">
        <f>F35-D35</f>
        <v>79.464000000000055</v>
      </c>
      <c r="I35" s="34">
        <f>SUM(I8:I33)</f>
        <v>438.26962369248434</v>
      </c>
      <c r="J35" s="34">
        <f>SUM(J8:J33)</f>
        <v>517.73362369248446</v>
      </c>
      <c r="L35" s="231" t="str">
        <f>name!D3</f>
        <v>All occupations</v>
      </c>
      <c r="M35" s="34">
        <f>SUM(M8:M33)</f>
        <v>440.17690665084615</v>
      </c>
      <c r="N35" s="34">
        <f>SUM(N8:N33)</f>
        <v>446.0582161947205</v>
      </c>
      <c r="O35" s="34">
        <f>SUM(O8:O33)</f>
        <v>445.92645080116904</v>
      </c>
      <c r="P35" s="34">
        <f>SUM(P8:P33)</f>
        <v>463.81614639267548</v>
      </c>
      <c r="Q35" s="34">
        <f>SUM(Q8:Q33)</f>
        <v>487.5710671837507</v>
      </c>
      <c r="R35" s="11"/>
      <c r="S35" s="34">
        <f>Q35-O35</f>
        <v>41.64461638258166</v>
      </c>
      <c r="T35" s="34">
        <f>SUM(T8:T33)</f>
        <v>189.59329939838102</v>
      </c>
      <c r="U35" s="34">
        <f>SUM(U8:U33)</f>
        <v>231.23791578096248</v>
      </c>
      <c r="W35" s="231" t="str">
        <f>name!D3</f>
        <v>All occupations</v>
      </c>
      <c r="X35" s="34">
        <f>SUM(X8:X33)</f>
        <v>386.26009334915375</v>
      </c>
      <c r="Y35" s="34">
        <f>SUM(Y8:Y33)</f>
        <v>417.29178380527918</v>
      </c>
      <c r="Z35" s="34">
        <f>SUM(Z8:Z33)</f>
        <v>417.27654919883116</v>
      </c>
      <c r="AA35" s="34">
        <f>SUM(AA8:AA33)</f>
        <v>430.81385360732429</v>
      </c>
      <c r="AB35" s="34">
        <f>SUM(AB8:AB33)</f>
        <v>455.09593281624939</v>
      </c>
      <c r="AC35" s="11"/>
      <c r="AD35" s="34">
        <f t="shared" ref="AD35" si="13">AB35-Z35</f>
        <v>37.819383617418225</v>
      </c>
      <c r="AE35" s="34">
        <f>SUM(AE8:AE33)</f>
        <v>248.67632429410332</v>
      </c>
      <c r="AF35" s="34">
        <f>SUM(AF8:AF33)</f>
        <v>286.49570791152138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Essex Southend-on-Sea and Thurrock (Continued)</v>
      </c>
      <c r="L38" s="19" t="str">
        <f>CONCATENATE(L$1," (Continued)")</f>
        <v>Occupation Table 2.1  Males: Employment Change by Occupation (SOC 2020) and Replacement Demand, 2015-2035, Essex Southend-on-Sea and Thurrock (Continued)</v>
      </c>
      <c r="W38" s="19" t="str">
        <f>CONCATENATE(W$1," (Continued)")</f>
        <v>Occupation Table 2.2  Females: Employment Change by Occupation (SOC 2020) and Replacement Demand, 2015-2035, Essex Southend-on-Sea and Thurrock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7.023381352014411</v>
      </c>
      <c r="C45" s="173">
        <f t="shared" si="20"/>
        <v>7.8340314890555458</v>
      </c>
      <c r="D45" s="173">
        <f t="shared" si="20"/>
        <v>8.1091557415818478</v>
      </c>
      <c r="E45" s="173">
        <f t="shared" si="20"/>
        <v>7.4086325709642047</v>
      </c>
      <c r="F45" s="173">
        <f t="shared" si="20"/>
        <v>7.8618717479863154</v>
      </c>
      <c r="H45" s="68">
        <f t="shared" ref="H45:H70" si="21">IF(D8&gt;0,(H8/D8)*100,0)</f>
        <v>5.8755492562009577</v>
      </c>
      <c r="I45" s="69">
        <f t="shared" ref="I45:I70" si="22">IF(D8&gt;0,I8/D8*100,0)</f>
        <v>50.415270178430163</v>
      </c>
      <c r="J45" s="69">
        <f t="shared" ref="J45:J70" si="23">IF(D8&gt;0,(J8/D8)*100,0)</f>
        <v>56.290819434631111</v>
      </c>
      <c r="L45" t="str">
        <f t="shared" ref="L45:L70" si="24">L8</f>
        <v>11 Corporate managers and directors</v>
      </c>
      <c r="M45" s="173">
        <f t="shared" ref="M45:Q45" si="25">M8/M$35*100</f>
        <v>9.3611391126407728</v>
      </c>
      <c r="N45" s="173">
        <f t="shared" si="25"/>
        <v>10.275981143603769</v>
      </c>
      <c r="O45" s="173">
        <f t="shared" si="25"/>
        <v>10.637682584189346</v>
      </c>
      <c r="P45" s="173">
        <f t="shared" si="25"/>
        <v>9.4140609839572598</v>
      </c>
      <c r="Q45" s="173">
        <f t="shared" si="25"/>
        <v>9.6045552364809836</v>
      </c>
      <c r="S45" s="68">
        <f t="shared" ref="S45:S70" si="26">IF(O8&gt;0,(S8/O8)*100,0)</f>
        <v>-1.2800507066919931</v>
      </c>
      <c r="T45" s="69">
        <f t="shared" ref="T45:T70" si="27">IF(O8&gt;0,T8/O8*100,0)</f>
        <v>44.25078045263335</v>
      </c>
      <c r="U45" s="69">
        <f t="shared" ref="U45:U70" si="28">IF(O8&gt;0,(U8/O8)*100,0)</f>
        <v>42.970729745941362</v>
      </c>
      <c r="W45" t="str">
        <f t="shared" ref="W45:W70" si="29">W8</f>
        <v>11 Corporate managers and directors</v>
      </c>
      <c r="X45" s="173">
        <f t="shared" ref="X45:AB45" si="30">X8/X$35*100</f>
        <v>4.3593034488349494</v>
      </c>
      <c r="Y45" s="173">
        <f t="shared" si="30"/>
        <v>5.223743558120943</v>
      </c>
      <c r="Z45" s="173">
        <f t="shared" si="30"/>
        <v>5.4070221018067164</v>
      </c>
      <c r="AA45" s="173">
        <f t="shared" si="30"/>
        <v>5.2495792568880439</v>
      </c>
      <c r="AB45" s="173">
        <f t="shared" si="30"/>
        <v>5.9948323240327834</v>
      </c>
      <c r="AD45" s="68">
        <f t="shared" ref="AD45:AD70" si="31">IF(Z8&gt;0,(AD8/Z8)*100,0)</f>
        <v>20.919925683811478</v>
      </c>
      <c r="AE45" s="69">
        <f t="shared" ref="AE45:AE70" si="32">IF(Z8&gt;0,AE8/Z8*100,0)</f>
        <v>63.37587507528778</v>
      </c>
      <c r="AF45" s="69">
        <f t="shared" ref="AF45:AF70" si="33">IF(Z8&gt;0,(AF8/Z8)*100,0)</f>
        <v>84.295800759099251</v>
      </c>
    </row>
    <row r="46" spans="1:32" x14ac:dyDescent="0.2">
      <c r="A46" t="str">
        <f t="shared" si="19"/>
        <v>12 Other managers and proprietors</v>
      </c>
      <c r="B46" s="173">
        <f t="shared" si="20"/>
        <v>3.3170391173220515</v>
      </c>
      <c r="C46" s="173">
        <f t="shared" si="20"/>
        <v>3.3280432865381999</v>
      </c>
      <c r="D46" s="173">
        <f t="shared" si="20"/>
        <v>3.3886856255945008</v>
      </c>
      <c r="E46" s="173">
        <f t="shared" si="20"/>
        <v>4.0840430025256298</v>
      </c>
      <c r="F46" s="173">
        <f t="shared" si="20"/>
        <v>4.5265420253260142</v>
      </c>
      <c r="H46" s="68">
        <f t="shared" si="21"/>
        <v>45.874922830724543</v>
      </c>
      <c r="I46" s="69">
        <f t="shared" si="22"/>
        <v>73.118142621818492</v>
      </c>
      <c r="J46" s="69">
        <f t="shared" si="23"/>
        <v>118.99306545254305</v>
      </c>
      <c r="L46" t="str">
        <f t="shared" si="24"/>
        <v>12 Other managers and proprietors</v>
      </c>
      <c r="M46" s="173">
        <f t="shared" ref="M46:Q46" si="34">M9/M$35*100</f>
        <v>3.7513093425504338</v>
      </c>
      <c r="N46" s="173">
        <f t="shared" si="34"/>
        <v>3.6563159699364642</v>
      </c>
      <c r="O46" s="173">
        <f t="shared" si="34"/>
        <v>3.7497037707557723</v>
      </c>
      <c r="P46" s="173">
        <f t="shared" si="34"/>
        <v>4.6457747306334491</v>
      </c>
      <c r="Q46" s="173">
        <f t="shared" si="34"/>
        <v>5.0952194994416082</v>
      </c>
      <c r="S46" s="68">
        <f t="shared" si="26"/>
        <v>48.57325249727397</v>
      </c>
      <c r="T46" s="69">
        <f t="shared" si="27"/>
        <v>66.976955745159088</v>
      </c>
      <c r="U46" s="69">
        <f t="shared" si="28"/>
        <v>115.55020824243304</v>
      </c>
      <c r="W46" t="str">
        <f t="shared" si="29"/>
        <v>12 Other managers and proprietors</v>
      </c>
      <c r="X46" s="173">
        <f t="shared" ref="X46:AB46" si="35">X9/X$35*100</f>
        <v>2.8221504977545067</v>
      </c>
      <c r="Y46" s="173">
        <f t="shared" si="35"/>
        <v>2.9771407927320652</v>
      </c>
      <c r="Z46" s="173">
        <f t="shared" si="35"/>
        <v>3.0028802395605068</v>
      </c>
      <c r="AA46" s="173">
        <f t="shared" si="35"/>
        <v>3.4792800793840146</v>
      </c>
      <c r="AB46" s="173">
        <f t="shared" si="35"/>
        <v>3.9172843656891168</v>
      </c>
      <c r="AD46" s="68">
        <f t="shared" si="31"/>
        <v>42.274170824014817</v>
      </c>
      <c r="AE46" s="69">
        <f t="shared" si="32"/>
        <v>81.313172029766605</v>
      </c>
      <c r="AF46" s="69">
        <f t="shared" si="33"/>
        <v>123.58734285378144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5.7933998604606654</v>
      </c>
      <c r="C47" s="173">
        <f t="shared" si="20"/>
        <v>6.2391274321057839</v>
      </c>
      <c r="D47" s="173">
        <f t="shared" si="20"/>
        <v>6.5671398326883761</v>
      </c>
      <c r="E47" s="173">
        <f t="shared" si="20"/>
        <v>6.7246374239895585</v>
      </c>
      <c r="F47" s="173">
        <f t="shared" si="20"/>
        <v>7.1593027918295915</v>
      </c>
      <c r="H47" s="68">
        <f t="shared" si="21"/>
        <v>19.052859163105595</v>
      </c>
      <c r="I47" s="69">
        <f t="shared" si="22"/>
        <v>40.708736600981496</v>
      </c>
      <c r="J47" s="69">
        <f t="shared" si="23"/>
        <v>59.761595764087104</v>
      </c>
      <c r="L47" t="str">
        <f t="shared" si="24"/>
        <v>21 Science, research, engineering and technology professionals</v>
      </c>
      <c r="M47" s="173">
        <f t="shared" ref="M47:Q47" si="36">M10/M$35*100</f>
        <v>8.7347211915678784</v>
      </c>
      <c r="N47" s="173">
        <f t="shared" si="36"/>
        <v>9.7812718500374949</v>
      </c>
      <c r="O47" s="173">
        <f t="shared" si="36"/>
        <v>9.8776244365726011</v>
      </c>
      <c r="P47" s="173">
        <f t="shared" si="36"/>
        <v>9.7635868042195764</v>
      </c>
      <c r="Q47" s="173">
        <f t="shared" si="36"/>
        <v>10.131850753980123</v>
      </c>
      <c r="S47" s="68">
        <f t="shared" si="26"/>
        <v>12.153018493995054</v>
      </c>
      <c r="T47" s="69">
        <f t="shared" si="27"/>
        <v>34.303294427651274</v>
      </c>
      <c r="U47" s="69">
        <f t="shared" si="28"/>
        <v>46.45631292164633</v>
      </c>
      <c r="W47" t="str">
        <f t="shared" si="29"/>
        <v>21 Science, research, engineering and technology professionals</v>
      </c>
      <c r="X47" s="173">
        <f t="shared" ref="X47:AB47" si="37">X10/X$35*100</f>
        <v>2.4415088748635587</v>
      </c>
      <c r="Y47" s="173">
        <f t="shared" si="37"/>
        <v>2.4528016958100025</v>
      </c>
      <c r="Z47" s="173">
        <f t="shared" si="37"/>
        <v>3.0293597856755046</v>
      </c>
      <c r="AA47" s="173">
        <f t="shared" si="37"/>
        <v>3.4528907547066465</v>
      </c>
      <c r="AB47" s="173">
        <f t="shared" si="37"/>
        <v>3.9746371473976279</v>
      </c>
      <c r="AD47" s="68">
        <f t="shared" si="31"/>
        <v>43.095378362371463</v>
      </c>
      <c r="AE47" s="69">
        <f t="shared" si="32"/>
        <v>63.028522494231019</v>
      </c>
      <c r="AF47" s="69">
        <f t="shared" si="33"/>
        <v>106.12390085660249</v>
      </c>
    </row>
    <row r="48" spans="1:32" x14ac:dyDescent="0.2">
      <c r="A48" t="str">
        <f t="shared" si="19"/>
        <v>22 Health professionals</v>
      </c>
      <c r="B48" s="173">
        <f t="shared" si="20"/>
        <v>3.4796945622076891</v>
      </c>
      <c r="C48" s="173">
        <f t="shared" si="20"/>
        <v>4.0117518990391021</v>
      </c>
      <c r="D48" s="173">
        <f t="shared" si="20"/>
        <v>3.8968805645168301</v>
      </c>
      <c r="E48" s="173">
        <f t="shared" si="20"/>
        <v>4.0940971095364764</v>
      </c>
      <c r="F48" s="173">
        <f t="shared" si="20"/>
        <v>4.3852400484613359</v>
      </c>
      <c r="H48" s="68">
        <f t="shared" si="21"/>
        <v>22.891441736536336</v>
      </c>
      <c r="I48" s="69">
        <f t="shared" si="22"/>
        <v>60.370633390920034</v>
      </c>
      <c r="J48" s="69">
        <f t="shared" si="23"/>
        <v>83.26207512745637</v>
      </c>
      <c r="L48" t="str">
        <f t="shared" si="24"/>
        <v>22 Health professionals</v>
      </c>
      <c r="M48" s="173">
        <f t="shared" ref="M48:Q48" si="38">M11/M$35*100</f>
        <v>1.8426414042338222</v>
      </c>
      <c r="N48" s="173">
        <f t="shared" si="38"/>
        <v>2.0286276872492026</v>
      </c>
      <c r="O48" s="173">
        <f t="shared" si="38"/>
        <v>1.9888461868184084</v>
      </c>
      <c r="P48" s="173">
        <f t="shared" si="38"/>
        <v>2.0857045896443784</v>
      </c>
      <c r="Q48" s="173">
        <f t="shared" si="38"/>
        <v>2.2464273102698313</v>
      </c>
      <c r="S48" s="68">
        <f t="shared" si="26"/>
        <v>23.499689500124237</v>
      </c>
      <c r="T48" s="69">
        <f t="shared" si="27"/>
        <v>43.091532691133018</v>
      </c>
      <c r="U48" s="69">
        <f t="shared" si="28"/>
        <v>66.591222191257259</v>
      </c>
      <c r="W48" t="str">
        <f t="shared" si="29"/>
        <v>22 Health professionals</v>
      </c>
      <c r="X48" s="173">
        <f t="shared" ref="X48:AB48" si="39">X11/X$35*100</f>
        <v>5.3452587442381851</v>
      </c>
      <c r="Y48" s="173">
        <f t="shared" si="39"/>
        <v>6.1315847899170581</v>
      </c>
      <c r="Z48" s="173">
        <f t="shared" si="39"/>
        <v>5.9359191821609025</v>
      </c>
      <c r="AA48" s="173">
        <f t="shared" si="39"/>
        <v>6.2563415945276324</v>
      </c>
      <c r="AB48" s="173">
        <f t="shared" si="39"/>
        <v>6.6766760602335662</v>
      </c>
      <c r="AD48" s="68">
        <f t="shared" si="31"/>
        <v>22.673654214200493</v>
      </c>
      <c r="AE48" s="69">
        <f t="shared" si="32"/>
        <v>66.557540692310681</v>
      </c>
      <c r="AF48" s="69">
        <f t="shared" si="33"/>
        <v>89.231194906511163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4.1174786064853519</v>
      </c>
      <c r="C49" s="173">
        <f t="shared" si="20"/>
        <v>4.4567958465984328</v>
      </c>
      <c r="D49" s="173">
        <f t="shared" si="20"/>
        <v>4.6455414797547538</v>
      </c>
      <c r="E49" s="173">
        <f t="shared" si="20"/>
        <v>4.6152354802672191</v>
      </c>
      <c r="F49" s="173">
        <f t="shared" si="20"/>
        <v>4.7739626352934108</v>
      </c>
      <c r="H49" s="68">
        <f t="shared" si="21"/>
        <v>12.224592286958158</v>
      </c>
      <c r="I49" s="69">
        <f t="shared" si="22"/>
        <v>53.699099044560519</v>
      </c>
      <c r="J49" s="69">
        <f t="shared" si="23"/>
        <v>65.923691331518668</v>
      </c>
      <c r="L49" t="str">
        <f t="shared" si="24"/>
        <v>23 Teaching and other educational professionals</v>
      </c>
      <c r="M49" s="173">
        <f t="shared" ref="M49:Q49" si="40">M12/M$35*100</f>
        <v>2.7418512162263773</v>
      </c>
      <c r="N49" s="173">
        <f t="shared" si="40"/>
        <v>2.6839542777509506</v>
      </c>
      <c r="O49" s="173">
        <f t="shared" si="40"/>
        <v>2.8810830797028242</v>
      </c>
      <c r="P49" s="173">
        <f t="shared" si="40"/>
        <v>2.9440509784483377</v>
      </c>
      <c r="Q49" s="173">
        <f t="shared" si="40"/>
        <v>3.0176961824555497</v>
      </c>
      <c r="S49" s="68">
        <f t="shared" si="26"/>
        <v>14.523450366414123</v>
      </c>
      <c r="T49" s="69">
        <f t="shared" si="27"/>
        <v>45.603973599267874</v>
      </c>
      <c r="U49" s="69">
        <f t="shared" si="28"/>
        <v>60.127423965682006</v>
      </c>
      <c r="W49" t="str">
        <f t="shared" si="29"/>
        <v>23 Teaching and other educational professionals</v>
      </c>
      <c r="X49" s="173">
        <f t="shared" ref="X49:AB49" si="41">X12/X$35*100</f>
        <v>5.6851254324830363</v>
      </c>
      <c r="Y49" s="173">
        <f t="shared" si="41"/>
        <v>6.3518500472461197</v>
      </c>
      <c r="Z49" s="173">
        <f t="shared" si="41"/>
        <v>6.5311462985066155</v>
      </c>
      <c r="AA49" s="173">
        <f t="shared" si="41"/>
        <v>6.4144402854388352</v>
      </c>
      <c r="AB49" s="173">
        <f t="shared" si="41"/>
        <v>6.6555542886622812</v>
      </c>
      <c r="AD49" s="68">
        <f t="shared" si="31"/>
        <v>11.140870545129877</v>
      </c>
      <c r="AE49" s="69">
        <f t="shared" si="32"/>
        <v>57.515282186221569</v>
      </c>
      <c r="AF49" s="69">
        <f t="shared" si="33"/>
        <v>68.656152731351455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5.4357034593066</v>
      </c>
      <c r="C50" s="173">
        <f t="shared" si="20"/>
        <v>6.1285300346253733</v>
      </c>
      <c r="D50" s="173">
        <f t="shared" si="20"/>
        <v>6.6667459340668671</v>
      </c>
      <c r="E50" s="173">
        <f t="shared" si="20"/>
        <v>7.2632558108022884</v>
      </c>
      <c r="F50" s="173">
        <f t="shared" si="20"/>
        <v>7.9189267544526931</v>
      </c>
      <c r="H50" s="68">
        <f t="shared" si="21"/>
        <v>29.717265277392041</v>
      </c>
      <c r="I50" s="69">
        <f t="shared" si="22"/>
        <v>55.74527443234134</v>
      </c>
      <c r="J50" s="69">
        <f t="shared" si="23"/>
        <v>85.462539709733392</v>
      </c>
      <c r="L50" t="str">
        <f t="shared" si="24"/>
        <v>24 Business, media and public service professionals</v>
      </c>
      <c r="M50" s="173">
        <f t="shared" ref="M50:Q50" si="42">M13/M$35*100</f>
        <v>6.159332899785892</v>
      </c>
      <c r="N50" s="173">
        <f t="shared" si="42"/>
        <v>6.8592275136070526</v>
      </c>
      <c r="O50" s="173">
        <f t="shared" si="42"/>
        <v>7.3365132813193332</v>
      </c>
      <c r="P50" s="173">
        <f t="shared" si="42"/>
        <v>8.053139749213754</v>
      </c>
      <c r="Q50" s="173">
        <f t="shared" si="42"/>
        <v>8.5580412470289353</v>
      </c>
      <c r="S50" s="68">
        <f t="shared" si="26"/>
        <v>27.543802223708227</v>
      </c>
      <c r="T50" s="69">
        <f t="shared" si="27"/>
        <v>49.29352129761704</v>
      </c>
      <c r="U50" s="69">
        <f t="shared" si="28"/>
        <v>76.83732352132526</v>
      </c>
      <c r="W50" t="str">
        <f t="shared" si="29"/>
        <v>24 Business, media and public service professionals</v>
      </c>
      <c r="X50" s="173">
        <f t="shared" ref="X50:AB50" si="43">X13/X$35*100</f>
        <v>4.6110648954057298</v>
      </c>
      <c r="Y50" s="173">
        <f t="shared" si="43"/>
        <v>5.347461183759509</v>
      </c>
      <c r="Z50" s="173">
        <f t="shared" si="43"/>
        <v>5.9509928523366815</v>
      </c>
      <c r="AA50" s="173">
        <f t="shared" si="43"/>
        <v>6.4128631845117479</v>
      </c>
      <c r="AB50" s="173">
        <f t="shared" si="43"/>
        <v>7.2342057698689244</v>
      </c>
      <c r="AD50" s="68">
        <f t="shared" si="31"/>
        <v>32.580729737853417</v>
      </c>
      <c r="AE50" s="69">
        <f t="shared" si="32"/>
        <v>64.245242157877641</v>
      </c>
      <c r="AF50" s="69">
        <f t="shared" si="33"/>
        <v>96.825971895731044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1.6218403404294381</v>
      </c>
      <c r="C51" s="173">
        <f t="shared" si="20"/>
        <v>1.8168375441862394</v>
      </c>
      <c r="D51" s="173">
        <f t="shared" si="20"/>
        <v>2.0213032889464109</v>
      </c>
      <c r="E51" s="173">
        <f t="shared" si="20"/>
        <v>1.7382835418004134</v>
      </c>
      <c r="F51" s="173">
        <f t="shared" si="20"/>
        <v>1.8035025333531847</v>
      </c>
      <c r="H51" s="68">
        <f t="shared" si="21"/>
        <v>-2.5614893846014857</v>
      </c>
      <c r="I51" s="69">
        <f t="shared" si="22"/>
        <v>38.181372220959041</v>
      </c>
      <c r="J51" s="69">
        <f t="shared" si="23"/>
        <v>35.619882836357561</v>
      </c>
      <c r="L51" t="str">
        <f t="shared" si="24"/>
        <v>31 Science, engineering and technology associate professionals</v>
      </c>
      <c r="M51" s="173">
        <f t="shared" ref="M51:Q51" si="44">M14/M$35*100</f>
        <v>2.1885586789713964</v>
      </c>
      <c r="N51" s="173">
        <f t="shared" si="44"/>
        <v>2.6234428943744272</v>
      </c>
      <c r="O51" s="173">
        <f t="shared" si="44"/>
        <v>2.8119616394704221</v>
      </c>
      <c r="P51" s="173">
        <f t="shared" si="44"/>
        <v>2.261998755612757</v>
      </c>
      <c r="Q51" s="173">
        <f t="shared" si="44"/>
        <v>2.2520387232561836</v>
      </c>
      <c r="S51" s="68">
        <f t="shared" si="26"/>
        <v>-12.432862244135109</v>
      </c>
      <c r="T51" s="69">
        <f t="shared" si="27"/>
        <v>31.676298388878998</v>
      </c>
      <c r="U51" s="69">
        <f t="shared" si="28"/>
        <v>19.243436144743892</v>
      </c>
      <c r="W51" t="str">
        <f t="shared" si="29"/>
        <v>31 Science, engineering and technology associate professionals</v>
      </c>
      <c r="X51" s="173">
        <f t="shared" ref="X51:AB51" si="45">X14/X$35*100</f>
        <v>0.97601559824926565</v>
      </c>
      <c r="Y51" s="173">
        <f t="shared" si="45"/>
        <v>0.95462803601640966</v>
      </c>
      <c r="Z51" s="173">
        <f t="shared" si="45"/>
        <v>1.176358916389592</v>
      </c>
      <c r="AA51" s="173">
        <f t="shared" si="45"/>
        <v>1.1744493701651992</v>
      </c>
      <c r="AB51" s="173">
        <f t="shared" si="45"/>
        <v>1.3229593049656942</v>
      </c>
      <c r="AD51" s="68">
        <f t="shared" si="31"/>
        <v>22.655100496941913</v>
      </c>
      <c r="AE51" s="69">
        <f t="shared" si="32"/>
        <v>54.798693976189497</v>
      </c>
      <c r="AF51" s="69">
        <f t="shared" si="33"/>
        <v>77.45379447313141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1.4876456227205224</v>
      </c>
      <c r="C52" s="173">
        <f t="shared" si="20"/>
        <v>1.685604980422023</v>
      </c>
      <c r="D52" s="173">
        <f t="shared" si="20"/>
        <v>1.700285200305784</v>
      </c>
      <c r="E52" s="173">
        <f t="shared" si="20"/>
        <v>1.6784026723156289</v>
      </c>
      <c r="F52" s="173">
        <f t="shared" si="20"/>
        <v>1.8065916606608219</v>
      </c>
      <c r="H52" s="68">
        <f t="shared" si="21"/>
        <v>16.033552662187947</v>
      </c>
      <c r="I52" s="69">
        <f t="shared" si="22"/>
        <v>62.759451199510785</v>
      </c>
      <c r="J52" s="69">
        <f t="shared" si="23"/>
        <v>78.793003861698736</v>
      </c>
      <c r="L52" t="str">
        <f t="shared" si="24"/>
        <v>32 Health and social care associate professionals</v>
      </c>
      <c r="M52" s="173">
        <f t="shared" ref="M52:Q52" si="46">M15/M$35*100</f>
        <v>0.57235194336530693</v>
      </c>
      <c r="N52" s="173">
        <f t="shared" si="46"/>
        <v>0.55510834651248653</v>
      </c>
      <c r="O52" s="173">
        <f t="shared" si="46"/>
        <v>0.57586211980369373</v>
      </c>
      <c r="P52" s="173">
        <f t="shared" si="46"/>
        <v>0.49870350217628473</v>
      </c>
      <c r="Q52" s="173">
        <f t="shared" si="46"/>
        <v>0.51336223307004536</v>
      </c>
      <c r="S52" s="68">
        <f t="shared" si="26"/>
        <v>-2.5279508637182846</v>
      </c>
      <c r="T52" s="69">
        <f t="shared" si="27"/>
        <v>44.074023863377775</v>
      </c>
      <c r="U52" s="69">
        <f t="shared" si="28"/>
        <v>41.546072999659494</v>
      </c>
      <c r="W52" t="str">
        <f t="shared" si="29"/>
        <v>32 Health and social care associate professionals</v>
      </c>
      <c r="X52" s="173">
        <f t="shared" ref="X52:AB52" si="47">X15/X$35*100</f>
        <v>2.5307022247171029</v>
      </c>
      <c r="Y52" s="173">
        <f t="shared" si="47"/>
        <v>2.8940335464901499</v>
      </c>
      <c r="Z52" s="173">
        <f t="shared" si="47"/>
        <v>2.9019103442299228</v>
      </c>
      <c r="AA52" s="173">
        <f t="shared" si="47"/>
        <v>2.9484721429584937</v>
      </c>
      <c r="AB52" s="173">
        <f t="shared" si="47"/>
        <v>3.1921044869827693</v>
      </c>
      <c r="AD52" s="68">
        <f t="shared" si="31"/>
        <v>19.969841230469594</v>
      </c>
      <c r="AE52" s="69">
        <f t="shared" si="32"/>
        <v>66.72201995984986</v>
      </c>
      <c r="AF52" s="69">
        <f t="shared" si="33"/>
        <v>86.691861190319457</v>
      </c>
    </row>
    <row r="53" spans="1:32" x14ac:dyDescent="0.2">
      <c r="A53" t="str">
        <f t="shared" si="19"/>
        <v>33 Protective service occupations</v>
      </c>
      <c r="B53" s="173">
        <f t="shared" si="20"/>
        <v>1.0292779494332542</v>
      </c>
      <c r="C53" s="173">
        <f t="shared" si="20"/>
        <v>0.95968247913192761</v>
      </c>
      <c r="D53" s="173">
        <f t="shared" si="20"/>
        <v>1.0422454091704116</v>
      </c>
      <c r="E53" s="173">
        <f t="shared" si="20"/>
        <v>1.2416848284230806</v>
      </c>
      <c r="F53" s="173">
        <f t="shared" si="20"/>
        <v>1.3986301137622619</v>
      </c>
      <c r="H53" s="68">
        <f t="shared" si="21"/>
        <v>46.547443572769737</v>
      </c>
      <c r="I53" s="69">
        <f t="shared" si="22"/>
        <v>46.309713948275274</v>
      </c>
      <c r="J53" s="69">
        <f t="shared" si="23"/>
        <v>92.857157521045011</v>
      </c>
      <c r="L53" t="str">
        <f t="shared" si="24"/>
        <v>33 Protective service occupations</v>
      </c>
      <c r="M53" s="173">
        <f t="shared" ref="M53:Q53" si="48">M16/M$35*100</f>
        <v>1.4190999640719031</v>
      </c>
      <c r="N53" s="173">
        <f t="shared" si="48"/>
        <v>1.3213185201969033</v>
      </c>
      <c r="O53" s="173">
        <f t="shared" si="48"/>
        <v>1.4054735138392527</v>
      </c>
      <c r="P53" s="173">
        <f t="shared" si="48"/>
        <v>1.5847837668859395</v>
      </c>
      <c r="Q53" s="173">
        <f t="shared" si="48"/>
        <v>1.6560962516132112</v>
      </c>
      <c r="S53" s="68">
        <f t="shared" si="26"/>
        <v>28.836109215566857</v>
      </c>
      <c r="T53" s="69">
        <f t="shared" si="27"/>
        <v>33.507086451279775</v>
      </c>
      <c r="U53" s="69">
        <f t="shared" si="28"/>
        <v>62.34319566684664</v>
      </c>
      <c r="W53" t="str">
        <f t="shared" si="29"/>
        <v>33 Protective service occupations</v>
      </c>
      <c r="X53" s="173">
        <f t="shared" ref="X53:AB53" si="49">X16/X$35*100</f>
        <v>0.5850419242714876</v>
      </c>
      <c r="Y53" s="173">
        <f t="shared" si="49"/>
        <v>0.57311669075677096</v>
      </c>
      <c r="Z53" s="173">
        <f t="shared" si="49"/>
        <v>0.65407832943108801</v>
      </c>
      <c r="AA53" s="173">
        <f t="shared" si="49"/>
        <v>0.87230295702600213</v>
      </c>
      <c r="AB53" s="173">
        <f t="shared" si="49"/>
        <v>1.122791481632907</v>
      </c>
      <c r="AD53" s="68">
        <f t="shared" si="31"/>
        <v>87.218311712840645</v>
      </c>
      <c r="AE53" s="69">
        <f t="shared" si="32"/>
        <v>75.708626772988339</v>
      </c>
      <c r="AF53" s="69">
        <f t="shared" si="33"/>
        <v>162.92693848582897</v>
      </c>
    </row>
    <row r="54" spans="1:32" x14ac:dyDescent="0.2">
      <c r="A54" t="str">
        <f t="shared" si="19"/>
        <v>34 Culture, media and sports occupations</v>
      </c>
      <c r="B54" s="173">
        <f t="shared" si="20"/>
        <v>1.9169783318434048</v>
      </c>
      <c r="C54" s="173">
        <f t="shared" si="20"/>
        <v>1.7674546775947164</v>
      </c>
      <c r="D54" s="173">
        <f t="shared" si="20"/>
        <v>2.185577751385761</v>
      </c>
      <c r="E54" s="173">
        <f t="shared" si="20"/>
        <v>1.9845586108360009</v>
      </c>
      <c r="F54" s="173">
        <f t="shared" si="20"/>
        <v>2.0708058591302918</v>
      </c>
      <c r="H54" s="68">
        <f t="shared" si="21"/>
        <v>3.4709620362857652</v>
      </c>
      <c r="I54" s="69">
        <f t="shared" si="22"/>
        <v>45.105134051410921</v>
      </c>
      <c r="J54" s="69">
        <f t="shared" si="23"/>
        <v>48.576096087696683</v>
      </c>
      <c r="L54" t="str">
        <f t="shared" si="24"/>
        <v>34 Culture, media and sports occupations</v>
      </c>
      <c r="M54" s="173">
        <f t="shared" ref="M54:Q54" si="50">M17/M$35*100</f>
        <v>1.9674556573291999</v>
      </c>
      <c r="N54" s="173">
        <f t="shared" si="50"/>
        <v>1.9834217375146685</v>
      </c>
      <c r="O54" s="173">
        <f t="shared" si="50"/>
        <v>2.2294660122919452</v>
      </c>
      <c r="P54" s="173">
        <f t="shared" si="50"/>
        <v>2.0572180329674237</v>
      </c>
      <c r="Q54" s="173">
        <f t="shared" si="50"/>
        <v>2.1662666506083452</v>
      </c>
      <c r="S54" s="68">
        <f t="shared" si="26"/>
        <v>6.2394344832258577</v>
      </c>
      <c r="T54" s="69">
        <f t="shared" si="27"/>
        <v>40.372294869804492</v>
      </c>
      <c r="U54" s="69">
        <f t="shared" si="28"/>
        <v>46.611729353030348</v>
      </c>
      <c r="W54" t="str">
        <f t="shared" si="29"/>
        <v>34 Culture, media and sports occupations</v>
      </c>
      <c r="X54" s="173">
        <f t="shared" ref="X54:AB54" si="51">X17/X$35*100</f>
        <v>1.8594550376410672</v>
      </c>
      <c r="Y54" s="173">
        <f t="shared" si="51"/>
        <v>1.5365997093366686</v>
      </c>
      <c r="Z54" s="173">
        <f t="shared" si="51"/>
        <v>2.1386761546981314</v>
      </c>
      <c r="AA54" s="173">
        <f t="shared" si="51"/>
        <v>1.9063331478200531</v>
      </c>
      <c r="AB54" s="173">
        <f t="shared" si="51"/>
        <v>1.9685330928431166</v>
      </c>
      <c r="AD54" s="68">
        <f t="shared" si="31"/>
        <v>0.38681347120394943</v>
      </c>
      <c r="AE54" s="69">
        <f t="shared" si="32"/>
        <v>50.377637011245866</v>
      </c>
      <c r="AF54" s="69">
        <f t="shared" si="33"/>
        <v>50.764450482449817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5.9146416492650395</v>
      </c>
      <c r="C55" s="173">
        <f t="shared" si="52"/>
        <v>6.0374628947383799</v>
      </c>
      <c r="D55" s="173">
        <f t="shared" si="52"/>
        <v>6.2626518201857202</v>
      </c>
      <c r="E55" s="173">
        <f t="shared" si="52"/>
        <v>5.8783943827145189</v>
      </c>
      <c r="F55" s="173">
        <f t="shared" si="52"/>
        <v>5.9156849749767044</v>
      </c>
      <c r="H55" s="68">
        <f t="shared" si="21"/>
        <v>3.1554396505036699</v>
      </c>
      <c r="I55" s="69">
        <f t="shared" si="22"/>
        <v>45.821068087946763</v>
      </c>
      <c r="J55" s="69">
        <f t="shared" si="23"/>
        <v>48.976507738450437</v>
      </c>
      <c r="L55" t="str">
        <f t="shared" si="24"/>
        <v>35 Business and public service associate professionals</v>
      </c>
      <c r="M55" s="173">
        <f t="shared" ref="M55:Q55" si="53">M18/M$35*100</f>
        <v>6.0591429083688322</v>
      </c>
      <c r="N55" s="173">
        <f t="shared" si="53"/>
        <v>6.1426552644299512</v>
      </c>
      <c r="O55" s="173">
        <f t="shared" si="53"/>
        <v>6.4360493002453447</v>
      </c>
      <c r="P55" s="173">
        <f t="shared" si="53"/>
        <v>5.8391480598526897</v>
      </c>
      <c r="Q55" s="173">
        <f t="shared" si="53"/>
        <v>5.6137623859673544</v>
      </c>
      <c r="S55" s="68">
        <f t="shared" si="26"/>
        <v>-4.6305327592721106</v>
      </c>
      <c r="T55" s="69">
        <f t="shared" si="27"/>
        <v>36.652172070693801</v>
      </c>
      <c r="U55" s="69">
        <f t="shared" si="28"/>
        <v>32.021639311421687</v>
      </c>
      <c r="W55" t="str">
        <f t="shared" si="29"/>
        <v>35 Business and public service associate professionals</v>
      </c>
      <c r="X55" s="173">
        <f t="shared" ref="X55:AB55" si="54">X18/X$35*100</f>
        <v>5.7499699207208206</v>
      </c>
      <c r="Y55" s="173">
        <f t="shared" si="54"/>
        <v>5.9250189823420198</v>
      </c>
      <c r="Z55" s="173">
        <f t="shared" si="54"/>
        <v>6.0773489964125842</v>
      </c>
      <c r="AA55" s="173">
        <f t="shared" si="54"/>
        <v>5.9206471516945385</v>
      </c>
      <c r="AB55" s="173">
        <f t="shared" si="54"/>
        <v>6.2391524206627151</v>
      </c>
      <c r="AD55" s="68">
        <f t="shared" si="31"/>
        <v>11.967090928427194</v>
      </c>
      <c r="AE55" s="69">
        <f t="shared" si="32"/>
        <v>56.197821312262917</v>
      </c>
      <c r="AF55" s="69">
        <f t="shared" si="33"/>
        <v>68.1649122406901</v>
      </c>
    </row>
    <row r="56" spans="1:32" x14ac:dyDescent="0.2">
      <c r="A56" t="str">
        <f t="shared" si="19"/>
        <v>41 Administrative occupations</v>
      </c>
      <c r="B56" s="173">
        <f t="shared" si="52"/>
        <v>8.5902618978941074</v>
      </c>
      <c r="C56" s="173">
        <f t="shared" si="52"/>
        <v>8.0825456471580797</v>
      </c>
      <c r="D56" s="173">
        <f t="shared" si="52"/>
        <v>8.3403250604169816</v>
      </c>
      <c r="E56" s="173">
        <f t="shared" si="52"/>
        <v>7.4452371688096344</v>
      </c>
      <c r="F56" s="173">
        <f t="shared" si="52"/>
        <v>6.6670772387629595</v>
      </c>
      <c r="H56" s="68">
        <f t="shared" si="21"/>
        <v>-12.703290899758279</v>
      </c>
      <c r="I56" s="69">
        <f t="shared" si="22"/>
        <v>45.956939425461869</v>
      </c>
      <c r="J56" s="69">
        <f t="shared" si="23"/>
        <v>33.253648525703589</v>
      </c>
      <c r="L56" t="str">
        <f t="shared" si="24"/>
        <v>41 Administrative occupations</v>
      </c>
      <c r="M56" s="173">
        <f t="shared" ref="M56:Q56" si="55">M19/M$35*100</f>
        <v>4.2481798600810432</v>
      </c>
      <c r="N56" s="173">
        <f t="shared" si="55"/>
        <v>3.8553196712627344</v>
      </c>
      <c r="O56" s="173">
        <f t="shared" si="55"/>
        <v>4.6314087310740177</v>
      </c>
      <c r="P56" s="173">
        <f t="shared" si="55"/>
        <v>4.2761090540263051</v>
      </c>
      <c r="Q56" s="173">
        <f t="shared" si="55"/>
        <v>4.4353321374906187</v>
      </c>
      <c r="S56" s="68">
        <f t="shared" si="26"/>
        <v>4.7098963455244984</v>
      </c>
      <c r="T56" s="69">
        <f t="shared" si="27"/>
        <v>36.785519034928569</v>
      </c>
      <c r="U56" s="69">
        <f t="shared" si="28"/>
        <v>41.495415380453068</v>
      </c>
      <c r="W56" t="str">
        <f t="shared" si="29"/>
        <v>41 Administrative occupations</v>
      </c>
      <c r="X56" s="173">
        <f t="shared" ref="X56:AB56" si="56">X19/X$35*100</f>
        <v>13.538441305340887</v>
      </c>
      <c r="Y56" s="173">
        <f t="shared" si="56"/>
        <v>12.601179733516545</v>
      </c>
      <c r="Z56" s="173">
        <f t="shared" si="56"/>
        <v>12.303892862724338</v>
      </c>
      <c r="AA56" s="173">
        <f t="shared" si="56"/>
        <v>10.857134853426</v>
      </c>
      <c r="AB56" s="173">
        <f t="shared" si="56"/>
        <v>9.0580771626159571</v>
      </c>
      <c r="AD56" s="68">
        <f t="shared" si="31"/>
        <v>-19.707967595720756</v>
      </c>
      <c r="AE56" s="69">
        <f t="shared" si="32"/>
        <v>49.646260270262751</v>
      </c>
      <c r="AF56" s="69">
        <f t="shared" si="33"/>
        <v>29.938292674541994</v>
      </c>
    </row>
    <row r="57" spans="1:32" x14ac:dyDescent="0.2">
      <c r="A57" t="str">
        <f t="shared" si="19"/>
        <v>42 Secretarial and related occupations</v>
      </c>
      <c r="B57" s="173">
        <f t="shared" si="52"/>
        <v>2.4781097406468233</v>
      </c>
      <c r="C57" s="173">
        <f t="shared" si="52"/>
        <v>2.2491133372182377</v>
      </c>
      <c r="D57" s="173">
        <f t="shared" si="52"/>
        <v>2.1832777910418839</v>
      </c>
      <c r="E57" s="173">
        <f t="shared" si="52"/>
        <v>2.1953829398596358</v>
      </c>
      <c r="F57" s="173">
        <f t="shared" si="52"/>
        <v>1.5445054170024235</v>
      </c>
      <c r="H57" s="68">
        <f t="shared" si="21"/>
        <v>-22.745141439830981</v>
      </c>
      <c r="I57" s="69">
        <f t="shared" si="22"/>
        <v>50.603913861530614</v>
      </c>
      <c r="J57" s="69">
        <f t="shared" si="23"/>
        <v>27.858772421699634</v>
      </c>
      <c r="L57" t="str">
        <f t="shared" si="24"/>
        <v>42 Secretarial and related occupations</v>
      </c>
      <c r="M57" s="173">
        <f t="shared" ref="M57:Q57" si="57">M20/M$35*100</f>
        <v>0.27007411094904704</v>
      </c>
      <c r="N57" s="173">
        <f t="shared" si="57"/>
        <v>0.19939651222709107</v>
      </c>
      <c r="O57" s="173">
        <f t="shared" si="57"/>
        <v>0.19614003146083211</v>
      </c>
      <c r="P57" s="173">
        <f t="shared" si="57"/>
        <v>0.24609667205967517</v>
      </c>
      <c r="Q57" s="173">
        <f t="shared" si="57"/>
        <v>0.28201924303384407</v>
      </c>
      <c r="S57" s="68">
        <f t="shared" si="26"/>
        <v>57.212543597788724</v>
      </c>
      <c r="T57" s="69">
        <f t="shared" si="27"/>
        <v>44.415345348975279</v>
      </c>
      <c r="U57" s="69">
        <f t="shared" si="28"/>
        <v>101.627888946764</v>
      </c>
      <c r="W57" t="str">
        <f t="shared" si="29"/>
        <v>42 Secretarial and related occupations</v>
      </c>
      <c r="X57" s="173">
        <f t="shared" ref="X57:AB57" si="58">X20/X$35*100</f>
        <v>4.9943580147771307</v>
      </c>
      <c r="Y57" s="173">
        <f t="shared" si="58"/>
        <v>4.4401294706355534</v>
      </c>
      <c r="Z57" s="173">
        <f t="shared" si="58"/>
        <v>4.3068509707096734</v>
      </c>
      <c r="AA57" s="173">
        <f t="shared" si="58"/>
        <v>4.2939933660953988</v>
      </c>
      <c r="AB57" s="173">
        <f t="shared" si="58"/>
        <v>2.8970811856703618</v>
      </c>
      <c r="AD57" s="68">
        <f t="shared" si="31"/>
        <v>-26.636541344867414</v>
      </c>
      <c r="AE57" s="69">
        <f t="shared" si="32"/>
        <v>50.905100606878953</v>
      </c>
      <c r="AF57" s="69">
        <f t="shared" si="33"/>
        <v>24.268559262011536</v>
      </c>
    </row>
    <row r="58" spans="1:32" x14ac:dyDescent="0.2">
      <c r="A58" t="str">
        <f t="shared" si="19"/>
        <v>51 Skilled agricultural and related trades</v>
      </c>
      <c r="B58" s="173">
        <f t="shared" si="52"/>
        <v>1.1427657756738752</v>
      </c>
      <c r="C58" s="173">
        <f t="shared" si="52"/>
        <v>1.2318428940454333</v>
      </c>
      <c r="D58" s="173">
        <f t="shared" si="52"/>
        <v>0.85200051530897347</v>
      </c>
      <c r="E58" s="173">
        <f t="shared" si="52"/>
        <v>0.87937603471989423</v>
      </c>
      <c r="F58" s="173">
        <f t="shared" si="52"/>
        <v>0.99374669145081174</v>
      </c>
      <c r="H58" s="68">
        <f t="shared" si="21"/>
        <v>27.374121367176159</v>
      </c>
      <c r="I58" s="69">
        <f t="shared" si="22"/>
        <v>62.552393964895877</v>
      </c>
      <c r="J58" s="69">
        <f t="shared" si="23"/>
        <v>89.926515332072043</v>
      </c>
      <c r="L58" t="str">
        <f t="shared" si="24"/>
        <v>51 Skilled agricultural and related trades</v>
      </c>
      <c r="M58" s="173">
        <f t="shared" ref="M58:Q58" si="59">M21/M$35*100</f>
        <v>1.826314912821372</v>
      </c>
      <c r="N58" s="173">
        <f t="shared" si="59"/>
        <v>1.982000651394451</v>
      </c>
      <c r="O58" s="173">
        <f t="shared" si="59"/>
        <v>1.2568163532544923</v>
      </c>
      <c r="P58" s="173">
        <f t="shared" si="59"/>
        <v>1.2602625284476312</v>
      </c>
      <c r="Q58" s="173">
        <f t="shared" si="59"/>
        <v>1.4022861661605659</v>
      </c>
      <c r="S58" s="68">
        <f t="shared" si="26"/>
        <v>21.994294303697739</v>
      </c>
      <c r="T58" s="69">
        <f t="shared" si="27"/>
        <v>55.815810336708971</v>
      </c>
      <c r="U58" s="69">
        <f t="shared" si="28"/>
        <v>77.81010464040672</v>
      </c>
      <c r="W58" t="str">
        <f t="shared" si="29"/>
        <v>51 Skilled agricultural and related trades</v>
      </c>
      <c r="X58" s="173">
        <f t="shared" ref="X58:AB58" si="60">X21/X$35*100</f>
        <v>0.36380219669119207</v>
      </c>
      <c r="Y58" s="173">
        <f t="shared" si="60"/>
        <v>0.42997225078379614</v>
      </c>
      <c r="Z58" s="173">
        <f t="shared" si="60"/>
        <v>0.41939031905006513</v>
      </c>
      <c r="AA58" s="173">
        <f t="shared" si="60"/>
        <v>0.46931191014594603</v>
      </c>
      <c r="AB58" s="173">
        <f t="shared" si="60"/>
        <v>0.55605429890783042</v>
      </c>
      <c r="AD58" s="68">
        <f t="shared" si="31"/>
        <v>44.603157935632197</v>
      </c>
      <c r="AE58" s="69">
        <f t="shared" si="32"/>
        <v>84.126478839187925</v>
      </c>
      <c r="AF58" s="69">
        <f t="shared" si="33"/>
        <v>128.72963677482011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3.8830098333950991</v>
      </c>
      <c r="C59" s="173">
        <f t="shared" si="52"/>
        <v>3.6071248201268253</v>
      </c>
      <c r="D59" s="173">
        <f t="shared" si="52"/>
        <v>3.2597037085308074</v>
      </c>
      <c r="E59" s="173">
        <f t="shared" si="52"/>
        <v>3.2605582990899364</v>
      </c>
      <c r="F59" s="173">
        <f t="shared" si="52"/>
        <v>3.0670866131499994</v>
      </c>
      <c r="H59" s="68">
        <f t="shared" si="21"/>
        <v>2.7527081122779622</v>
      </c>
      <c r="I59" s="69">
        <f t="shared" si="22"/>
        <v>39.323933924047822</v>
      </c>
      <c r="J59" s="69">
        <f t="shared" si="23"/>
        <v>42.076642036325786</v>
      </c>
      <c r="L59" t="str">
        <f t="shared" si="24"/>
        <v>52 Skilled metal, electrical and electronic trades</v>
      </c>
      <c r="M59" s="173">
        <f t="shared" ref="M59:Q59" si="61">M22/M$35*100</f>
        <v>7.160138069707779</v>
      </c>
      <c r="N59" s="173">
        <f t="shared" si="61"/>
        <v>6.778191574428992</v>
      </c>
      <c r="O59" s="173">
        <f t="shared" si="61"/>
        <v>6.1486981832927352</v>
      </c>
      <c r="P59" s="173">
        <f t="shared" si="61"/>
        <v>5.9285375614210603</v>
      </c>
      <c r="Q59" s="173">
        <f t="shared" si="61"/>
        <v>5.5120659861080039</v>
      </c>
      <c r="S59" s="68">
        <f t="shared" si="26"/>
        <v>-1.9819801456228254</v>
      </c>
      <c r="T59" s="69">
        <f t="shared" si="27"/>
        <v>36.821230241094518</v>
      </c>
      <c r="U59" s="69">
        <f t="shared" si="28"/>
        <v>34.839250095471698</v>
      </c>
      <c r="W59" t="str">
        <f t="shared" si="29"/>
        <v>52 Skilled metal, electrical and electronic trades</v>
      </c>
      <c r="X59" s="173">
        <f t="shared" ref="X59:AB59" si="62">X22/X$35*100</f>
        <v>0.14843772875285877</v>
      </c>
      <c r="Y59" s="173">
        <f t="shared" si="62"/>
        <v>0.21745736259920415</v>
      </c>
      <c r="Z59" s="173">
        <f t="shared" si="62"/>
        <v>0.17235299354750547</v>
      </c>
      <c r="AA59" s="173">
        <f t="shared" si="62"/>
        <v>0.38819973924217899</v>
      </c>
      <c r="AB59" s="173">
        <f t="shared" si="62"/>
        <v>0.44763625959846032</v>
      </c>
      <c r="AD59" s="68">
        <f t="shared" si="31"/>
        <v>183.2600994369399</v>
      </c>
      <c r="AE59" s="69">
        <f t="shared" si="32"/>
        <v>134.738138294246</v>
      </c>
      <c r="AF59" s="69">
        <f t="shared" si="33"/>
        <v>317.9982377311859</v>
      </c>
    </row>
    <row r="60" spans="1:32" x14ac:dyDescent="0.2">
      <c r="A60" t="str">
        <f t="shared" si="19"/>
        <v>53 Skilled construction and building trades</v>
      </c>
      <c r="B60" s="173">
        <f t="shared" si="52"/>
        <v>3.4462887285773238</v>
      </c>
      <c r="C60" s="173">
        <f t="shared" si="52"/>
        <v>2.9488300800581606</v>
      </c>
      <c r="D60" s="173">
        <f t="shared" si="52"/>
        <v>3.0650203002933694</v>
      </c>
      <c r="E60" s="173">
        <f t="shared" si="52"/>
        <v>3.2110531991077567</v>
      </c>
      <c r="F60" s="173">
        <f t="shared" si="52"/>
        <v>2.8613125431327049</v>
      </c>
      <c r="H60" s="68">
        <f t="shared" si="21"/>
        <v>1.9476704322326888</v>
      </c>
      <c r="I60" s="69">
        <f t="shared" si="22"/>
        <v>44.568236465167246</v>
      </c>
      <c r="J60" s="69">
        <f t="shared" si="23"/>
        <v>46.515906897399937</v>
      </c>
      <c r="L60" t="str">
        <f t="shared" si="24"/>
        <v>53 Skilled construction and building trades</v>
      </c>
      <c r="M60" s="173">
        <f t="shared" ref="M60:Q60" si="63">M23/M$35*100</f>
        <v>6.3985727459752413</v>
      </c>
      <c r="N60" s="173">
        <f t="shared" si="63"/>
        <v>5.602959476153015</v>
      </c>
      <c r="O60" s="173">
        <f t="shared" si="63"/>
        <v>5.7880708823232547</v>
      </c>
      <c r="P60" s="173">
        <f t="shared" si="63"/>
        <v>6.0450260694808193</v>
      </c>
      <c r="Q60" s="173">
        <f t="shared" si="63"/>
        <v>5.35248521723625</v>
      </c>
      <c r="S60" s="68">
        <f t="shared" si="26"/>
        <v>1.1105162837399665</v>
      </c>
      <c r="T60" s="69">
        <f t="shared" si="27"/>
        <v>44.15373886418508</v>
      </c>
      <c r="U60" s="69">
        <f t="shared" si="28"/>
        <v>45.264255147925041</v>
      </c>
      <c r="W60" t="str">
        <f t="shared" si="29"/>
        <v>53 Skilled construction and building trades</v>
      </c>
      <c r="X60" s="173">
        <f t="shared" ref="X60:AB60" si="64">X23/X$35*100</f>
        <v>8.1904810308394763E-2</v>
      </c>
      <c r="Y60" s="173">
        <f t="shared" si="64"/>
        <v>0.11173558187248858</v>
      </c>
      <c r="Z60" s="173">
        <f t="shared" si="64"/>
        <v>0.15500706392037511</v>
      </c>
      <c r="AA60" s="173">
        <f t="shared" si="64"/>
        <v>0.1599851688862734</v>
      </c>
      <c r="AB60" s="173">
        <f t="shared" si="64"/>
        <v>0.19237258637399621</v>
      </c>
      <c r="AD60" s="68">
        <f t="shared" si="31"/>
        <v>35.353867620687581</v>
      </c>
      <c r="AE60" s="69">
        <f t="shared" si="32"/>
        <v>61.108545818568906</v>
      </c>
      <c r="AF60" s="69">
        <f t="shared" si="33"/>
        <v>96.46241343925648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2.3251489220003068</v>
      </c>
      <c r="C61" s="173">
        <f t="shared" si="52"/>
        <v>1.9026903469862015</v>
      </c>
      <c r="D61" s="173">
        <f t="shared" si="52"/>
        <v>1.8674914667394273</v>
      </c>
      <c r="E61" s="173">
        <f t="shared" si="52"/>
        <v>1.8261267851576299</v>
      </c>
      <c r="F61" s="173">
        <f t="shared" si="52"/>
        <v>1.7868109305609998</v>
      </c>
      <c r="H61" s="68">
        <f t="shared" si="21"/>
        <v>4.4877403995784091</v>
      </c>
      <c r="I61" s="69">
        <f t="shared" si="22"/>
        <v>44.85309937639046</v>
      </c>
      <c r="J61" s="69">
        <f t="shared" si="23"/>
        <v>49.340839775968867</v>
      </c>
      <c r="L61" t="str">
        <f t="shared" si="24"/>
        <v>54 Textiles, printing and other skilled trades</v>
      </c>
      <c r="M61" s="173">
        <f t="shared" ref="M61:Q61" si="65">M24/M$35*100</f>
        <v>2.7433106204203721</v>
      </c>
      <c r="N61" s="173">
        <f t="shared" si="65"/>
        <v>2.1660557248136847</v>
      </c>
      <c r="O61" s="173">
        <f t="shared" si="65"/>
        <v>2.0251368903254239</v>
      </c>
      <c r="P61" s="173">
        <f t="shared" si="65"/>
        <v>1.9611413293733166</v>
      </c>
      <c r="Q61" s="173">
        <f t="shared" si="65"/>
        <v>1.8627512922998548</v>
      </c>
      <c r="S61" s="68">
        <f t="shared" si="26"/>
        <v>0.57155865156531005</v>
      </c>
      <c r="T61" s="69">
        <f t="shared" si="27"/>
        <v>32.416063994492625</v>
      </c>
      <c r="U61" s="69">
        <f t="shared" si="28"/>
        <v>32.987622646057943</v>
      </c>
      <c r="W61" t="str">
        <f t="shared" si="29"/>
        <v>54 Textiles, printing and other skilled trades</v>
      </c>
      <c r="X61" s="173">
        <f t="shared" ref="X61:AB61" si="66">X24/X$35*100</f>
        <v>1.8486173670720405</v>
      </c>
      <c r="Y61" s="173">
        <f t="shared" si="66"/>
        <v>1.6211696096979897</v>
      </c>
      <c r="Z61" s="173">
        <f t="shared" si="66"/>
        <v>1.6990222240759651</v>
      </c>
      <c r="AA61" s="173">
        <f t="shared" si="66"/>
        <v>1.6807695152352871</v>
      </c>
      <c r="AB61" s="173">
        <f t="shared" si="66"/>
        <v>1.7054515499438045</v>
      </c>
      <c r="AD61" s="68">
        <f t="shared" si="31"/>
        <v>9.4760961711920686</v>
      </c>
      <c r="AE61" s="69">
        <f t="shared" si="32"/>
        <v>60.695151972783194</v>
      </c>
      <c r="AF61" s="69">
        <f t="shared" si="33"/>
        <v>70.171248143975248</v>
      </c>
    </row>
    <row r="62" spans="1:32" x14ac:dyDescent="0.2">
      <c r="A62" t="str">
        <f t="shared" si="19"/>
        <v>61 Caring personal service occupations</v>
      </c>
      <c r="B62" s="173">
        <f t="shared" si="52"/>
        <v>7.1284026079364011</v>
      </c>
      <c r="C62" s="173">
        <f t="shared" si="52"/>
        <v>7.4250142722431534</v>
      </c>
      <c r="D62" s="173">
        <f t="shared" si="52"/>
        <v>7.171568729292729</v>
      </c>
      <c r="E62" s="173">
        <f t="shared" si="52"/>
        <v>7.5672153454439881</v>
      </c>
      <c r="F62" s="173">
        <f t="shared" si="52"/>
        <v>8.1320275051548521</v>
      </c>
      <c r="H62" s="68">
        <f t="shared" si="21"/>
        <v>23.831187294862168</v>
      </c>
      <c r="I62" s="69">
        <f t="shared" si="22"/>
        <v>64.732469898717284</v>
      </c>
      <c r="J62" s="69">
        <f t="shared" si="23"/>
        <v>88.563657193579445</v>
      </c>
      <c r="L62" t="str">
        <f t="shared" si="24"/>
        <v>61 Caring personal service occupations</v>
      </c>
      <c r="M62" s="173">
        <f t="shared" ref="M62:Q62" si="67">M25/M$35*100</f>
        <v>2.0873727418174779</v>
      </c>
      <c r="N62" s="173">
        <f t="shared" si="67"/>
        <v>2.0285036346022696</v>
      </c>
      <c r="O62" s="173">
        <f t="shared" si="67"/>
        <v>1.9304309906247801</v>
      </c>
      <c r="P62" s="173">
        <f t="shared" si="67"/>
        <v>2.319196758964448</v>
      </c>
      <c r="Q62" s="173">
        <f t="shared" si="67"/>
        <v>2.6863887132966129</v>
      </c>
      <c r="S62" s="68">
        <f t="shared" si="26"/>
        <v>52.15606407600135</v>
      </c>
      <c r="T62" s="69">
        <f t="shared" si="27"/>
        <v>59.079386774672891</v>
      </c>
      <c r="U62" s="69">
        <f t="shared" si="28"/>
        <v>111.23545085067423</v>
      </c>
      <c r="W62" t="str">
        <f t="shared" si="29"/>
        <v>61 Caring personal service occupations</v>
      </c>
      <c r="X62" s="173">
        <f t="shared" ref="X62:AB62" si="68">X25/X$35*100</f>
        <v>12.873093739662961</v>
      </c>
      <c r="Y62" s="173">
        <f t="shared" si="68"/>
        <v>13.193538844548607</v>
      </c>
      <c r="Z62" s="173">
        <f t="shared" si="68"/>
        <v>12.772559138295108</v>
      </c>
      <c r="AA62" s="173">
        <f t="shared" si="68"/>
        <v>13.217255929321558</v>
      </c>
      <c r="AB62" s="173">
        <f t="shared" si="68"/>
        <v>13.966260961852411</v>
      </c>
      <c r="AD62" s="68">
        <f t="shared" si="31"/>
        <v>19.256265822973575</v>
      </c>
      <c r="AE62" s="69">
        <f t="shared" si="32"/>
        <v>65.645533407038741</v>
      </c>
      <c r="AF62" s="69">
        <f t="shared" si="33"/>
        <v>84.901799230012315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2.148205644630802</v>
      </c>
      <c r="C63" s="173">
        <f t="shared" si="52"/>
        <v>2.2866521381643401</v>
      </c>
      <c r="D63" s="173">
        <f t="shared" si="52"/>
        <v>2.2936596358631767</v>
      </c>
      <c r="E63" s="173">
        <f t="shared" si="52"/>
        <v>2.2654904687069837</v>
      </c>
      <c r="F63" s="173">
        <f t="shared" si="52"/>
        <v>2.1866455240363369</v>
      </c>
      <c r="H63" s="68">
        <f t="shared" si="21"/>
        <v>4.1105585722607518</v>
      </c>
      <c r="I63" s="69">
        <f t="shared" si="22"/>
        <v>52.353685724121569</v>
      </c>
      <c r="J63" s="69">
        <f t="shared" si="23"/>
        <v>56.464244296382326</v>
      </c>
      <c r="L63" t="str">
        <f t="shared" si="24"/>
        <v>62 Leisure, travel and related personal service occupations</v>
      </c>
      <c r="M63" s="173">
        <f t="shared" ref="M63:Q63" si="69">M26/M$35*100</f>
        <v>1.1142154158259943</v>
      </c>
      <c r="N63" s="173">
        <f t="shared" si="69"/>
        <v>1.2455312795037559</v>
      </c>
      <c r="O63" s="173">
        <f t="shared" si="69"/>
        <v>1.1696060698699646</v>
      </c>
      <c r="P63" s="173">
        <f t="shared" si="69"/>
        <v>1.1584531237413951</v>
      </c>
      <c r="Q63" s="173">
        <f t="shared" si="69"/>
        <v>1.1992233121175957</v>
      </c>
      <c r="S63" s="68">
        <f t="shared" si="26"/>
        <v>12.107622196244643</v>
      </c>
      <c r="T63" s="69">
        <f t="shared" si="27"/>
        <v>45.503294297489482</v>
      </c>
      <c r="U63" s="69">
        <f t="shared" si="28"/>
        <v>57.610916493734123</v>
      </c>
      <c r="W63" t="str">
        <f t="shared" si="29"/>
        <v>62 Leisure, travel and related personal service occupations</v>
      </c>
      <c r="X63" s="173">
        <f t="shared" ref="X63:AB63" si="70">X26/X$35*100</f>
        <v>3.3265272684778835</v>
      </c>
      <c r="Y63" s="173">
        <f t="shared" si="70"/>
        <v>3.3995437192599303</v>
      </c>
      <c r="Z63" s="173">
        <f t="shared" si="70"/>
        <v>3.4948898946834706</v>
      </c>
      <c r="AA63" s="173">
        <f t="shared" si="70"/>
        <v>3.4573318892076452</v>
      </c>
      <c r="AB63" s="173">
        <f t="shared" si="70"/>
        <v>3.2445290754161422</v>
      </c>
      <c r="AD63" s="68">
        <f t="shared" si="31"/>
        <v>1.2504934463678377</v>
      </c>
      <c r="AE63" s="69">
        <f t="shared" si="32"/>
        <v>54.803655680502203</v>
      </c>
      <c r="AF63" s="69">
        <f t="shared" si="33"/>
        <v>56.054149126870037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0.10475595478516869</v>
      </c>
      <c r="C64" s="173">
        <f t="shared" si="52"/>
        <v>8.3158948388524362E-2</v>
      </c>
      <c r="D64" s="173">
        <f t="shared" si="52"/>
        <v>0.10701669812996041</v>
      </c>
      <c r="E64" s="173">
        <f t="shared" si="52"/>
        <v>8.5475601776956733E-2</v>
      </c>
      <c r="F64" s="173">
        <f t="shared" si="52"/>
        <v>8.7155763718940571E-2</v>
      </c>
      <c r="H64" s="68">
        <f t="shared" si="21"/>
        <v>-11.06147378565441</v>
      </c>
      <c r="I64" s="69">
        <f t="shared" si="22"/>
        <v>42.466029228091465</v>
      </c>
      <c r="J64" s="69">
        <f t="shared" si="23"/>
        <v>31.404555442437061</v>
      </c>
      <c r="L64" t="str">
        <f t="shared" si="24"/>
        <v>63 Community and civil enforcement occupations</v>
      </c>
      <c r="M64" s="173">
        <f t="shared" ref="M64:Q64" si="71">M27/M$35*100</f>
        <v>0.1454162074776294</v>
      </c>
      <c r="N64" s="173">
        <f t="shared" si="71"/>
        <v>0.10186638097251426</v>
      </c>
      <c r="O64" s="173">
        <f t="shared" si="71"/>
        <v>0.15444272330930106</v>
      </c>
      <c r="P64" s="173">
        <f t="shared" si="71"/>
        <v>9.6145207416197018E-2</v>
      </c>
      <c r="Q64" s="173">
        <f t="shared" si="71"/>
        <v>0.1025782242108442</v>
      </c>
      <c r="S64" s="68">
        <f t="shared" si="26"/>
        <v>-27.378967727373304</v>
      </c>
      <c r="T64" s="69">
        <f t="shared" si="27"/>
        <v>28.246673621187462</v>
      </c>
      <c r="U64" s="69">
        <f t="shared" si="28"/>
        <v>0.86770589381416041</v>
      </c>
      <c r="W64" t="str">
        <f t="shared" si="29"/>
        <v>63 Community and civil enforcement occupations</v>
      </c>
      <c r="X64" s="173">
        <f t="shared" ref="X64:AB64" si="72">X27/X$35*100</f>
        <v>5.842006722654728E-2</v>
      </c>
      <c r="Y64" s="173">
        <f t="shared" si="72"/>
        <v>6.3161899963791054E-2</v>
      </c>
      <c r="Z64" s="173">
        <f t="shared" si="72"/>
        <v>5.6334436870765933E-2</v>
      </c>
      <c r="AA64" s="173">
        <f t="shared" si="72"/>
        <v>7.3988656012133253E-2</v>
      </c>
      <c r="AB64" s="173">
        <f t="shared" si="72"/>
        <v>7.0632773776789601E-2</v>
      </c>
      <c r="AD64" s="68">
        <f t="shared" si="31"/>
        <v>36.744944767734026</v>
      </c>
      <c r="AE64" s="69">
        <f t="shared" si="32"/>
        <v>84.125396048209694</v>
      </c>
      <c r="AF64" s="69">
        <f t="shared" si="33"/>
        <v>120.87034081594371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7.4070476519017614</v>
      </c>
      <c r="C65" s="173">
        <f t="shared" si="73"/>
        <v>6.2889600590491606</v>
      </c>
      <c r="D65" s="173">
        <f t="shared" si="73"/>
        <v>6.221164730723924</v>
      </c>
      <c r="E65" s="173">
        <f t="shared" si="73"/>
        <v>5.6049514023198643</v>
      </c>
      <c r="F65" s="173">
        <f t="shared" si="73"/>
        <v>5.0465643370558606</v>
      </c>
      <c r="H65" s="68">
        <f t="shared" si="21"/>
        <v>-11.413105765740175</v>
      </c>
      <c r="I65" s="69">
        <f t="shared" si="22"/>
        <v>42.207262382848633</v>
      </c>
      <c r="J65" s="69">
        <f t="shared" si="23"/>
        <v>30.794156617108452</v>
      </c>
      <c r="L65" t="str">
        <f t="shared" si="24"/>
        <v>71 Sales occupations</v>
      </c>
      <c r="M65" s="173">
        <f t="shared" ref="M65:Q65" si="74">M28/M$35*100</f>
        <v>5.6509348293890049</v>
      </c>
      <c r="N65" s="173">
        <f t="shared" si="74"/>
        <v>5.0711557061754693</v>
      </c>
      <c r="O65" s="173">
        <f t="shared" si="74"/>
        <v>5.0720157107331678</v>
      </c>
      <c r="P65" s="173">
        <f t="shared" si="74"/>
        <v>4.6714396040772082</v>
      </c>
      <c r="Q65" s="173">
        <f t="shared" si="74"/>
        <v>4.3689079451514106</v>
      </c>
      <c r="S65" s="68">
        <f t="shared" si="26"/>
        <v>-5.8181978492437612</v>
      </c>
      <c r="T65" s="69">
        <f t="shared" si="27"/>
        <v>32.123902774810134</v>
      </c>
      <c r="U65" s="69">
        <f t="shared" si="28"/>
        <v>26.305704925566371</v>
      </c>
      <c r="W65" t="str">
        <f t="shared" si="29"/>
        <v>71 Sales occupations</v>
      </c>
      <c r="X65" s="173">
        <f t="shared" ref="X65:AB65" si="75">X28/X$35*100</f>
        <v>9.4082906569481128</v>
      </c>
      <c r="Y65" s="173">
        <f t="shared" si="75"/>
        <v>7.5907149902473314</v>
      </c>
      <c r="Z65" s="173">
        <f t="shared" si="75"/>
        <v>7.4492134789941007</v>
      </c>
      <c r="AA65" s="173">
        <f t="shared" si="75"/>
        <v>6.6099744331429484</v>
      </c>
      <c r="AB65" s="173">
        <f t="shared" si="75"/>
        <v>5.7725775275937456</v>
      </c>
      <c r="AD65" s="68">
        <f t="shared" si="31"/>
        <v>-15.484117634606084</v>
      </c>
      <c r="AE65" s="69">
        <f t="shared" si="32"/>
        <v>49.544197548721925</v>
      </c>
      <c r="AF65" s="69">
        <f t="shared" si="33"/>
        <v>34.060079914115846</v>
      </c>
    </row>
    <row r="66" spans="1:32" x14ac:dyDescent="0.2">
      <c r="A66" t="str">
        <f t="shared" si="19"/>
        <v>72 Customer service occupations</v>
      </c>
      <c r="B66" s="173">
        <f t="shared" si="73"/>
        <v>1.4581967193297924</v>
      </c>
      <c r="C66" s="173">
        <f t="shared" si="73"/>
        <v>1.5061346021892863</v>
      </c>
      <c r="D66" s="173">
        <f t="shared" si="73"/>
        <v>1.5425441631820458</v>
      </c>
      <c r="E66" s="173">
        <f t="shared" si="73"/>
        <v>1.9081119089238481</v>
      </c>
      <c r="F66" s="173">
        <f t="shared" si="73"/>
        <v>2.0761590141005151</v>
      </c>
      <c r="H66" s="68">
        <f t="shared" si="21"/>
        <v>46.983427161213164</v>
      </c>
      <c r="I66" s="69">
        <f t="shared" si="22"/>
        <v>61.256777598098324</v>
      </c>
      <c r="J66" s="69">
        <f t="shared" si="23"/>
        <v>108.24020475931148</v>
      </c>
      <c r="L66" t="str">
        <f t="shared" si="24"/>
        <v>72 Customer service occupations</v>
      </c>
      <c r="M66" s="173">
        <f t="shared" ref="M66:Q66" si="76">M29/M$35*100</f>
        <v>0.94793982497326668</v>
      </c>
      <c r="N66" s="173">
        <f t="shared" si="76"/>
        <v>0.84973535773853137</v>
      </c>
      <c r="O66" s="173">
        <f t="shared" si="76"/>
        <v>1.0251431169429321</v>
      </c>
      <c r="P66" s="173">
        <f t="shared" si="76"/>
        <v>1.3640194700964936</v>
      </c>
      <c r="Q66" s="173">
        <f t="shared" si="76"/>
        <v>1.5312095175294043</v>
      </c>
      <c r="S66" s="68">
        <f t="shared" si="26"/>
        <v>63.314525047643045</v>
      </c>
      <c r="T66" s="69">
        <f t="shared" si="27"/>
        <v>48.474551151866244</v>
      </c>
      <c r="U66" s="69">
        <f t="shared" si="28"/>
        <v>111.78907619950928</v>
      </c>
      <c r="W66" t="str">
        <f t="shared" si="29"/>
        <v>72 Customer service occupations</v>
      </c>
      <c r="X66" s="173">
        <f t="shared" ref="X66:AB66" si="77">X29/X$35*100</f>
        <v>2.0396787445829103</v>
      </c>
      <c r="Y66" s="173">
        <f t="shared" si="77"/>
        <v>2.2077833943636644</v>
      </c>
      <c r="Z66" s="173">
        <f t="shared" si="77"/>
        <v>2.0954695855025807</v>
      </c>
      <c r="AA66" s="173">
        <f t="shared" si="77"/>
        <v>2.4938842933196268</v>
      </c>
      <c r="AB66" s="173">
        <f t="shared" si="77"/>
        <v>2.6599954943788457</v>
      </c>
      <c r="AD66" s="68">
        <f t="shared" si="31"/>
        <v>38.445395202730353</v>
      </c>
      <c r="AE66" s="69">
        <f t="shared" si="32"/>
        <v>67.939430452024098</v>
      </c>
      <c r="AF66" s="69">
        <f t="shared" si="33"/>
        <v>106.38482565475445</v>
      </c>
    </row>
    <row r="67" spans="1:32" x14ac:dyDescent="0.2">
      <c r="A67" t="str">
        <f t="shared" si="19"/>
        <v>81 Process, plant and machine operatives</v>
      </c>
      <c r="B67" s="173">
        <f t="shared" si="73"/>
        <v>2.4338092338890873</v>
      </c>
      <c r="C67" s="173">
        <f t="shared" si="73"/>
        <v>2.2264614658574198</v>
      </c>
      <c r="D67" s="173">
        <f t="shared" si="73"/>
        <v>2.0123074710245779</v>
      </c>
      <c r="E67" s="173">
        <f t="shared" si="73"/>
        <v>2.4559498431663678</v>
      </c>
      <c r="F67" s="173">
        <f t="shared" si="73"/>
        <v>2.3669076342601292</v>
      </c>
      <c r="H67" s="68">
        <f t="shared" si="21"/>
        <v>28.449475069044567</v>
      </c>
      <c r="I67" s="69">
        <f t="shared" si="22"/>
        <v>48.724963430617748</v>
      </c>
      <c r="J67" s="69">
        <f t="shared" si="23"/>
        <v>77.174438499662315</v>
      </c>
      <c r="L67" t="str">
        <f t="shared" si="24"/>
        <v>81 Process, plant and machine operatives</v>
      </c>
      <c r="M67" s="173">
        <f t="shared" ref="M67:Q67" si="78">M30/M$35*100</f>
        <v>3.595513590498014</v>
      </c>
      <c r="N67" s="173">
        <f t="shared" si="78"/>
        <v>3.3114415115564086</v>
      </c>
      <c r="O67" s="173">
        <f t="shared" si="78"/>
        <v>3.0516759489851468</v>
      </c>
      <c r="P67" s="173">
        <f t="shared" si="78"/>
        <v>3.6802654153217178</v>
      </c>
      <c r="Q67" s="173">
        <f t="shared" si="78"/>
        <v>3.6333818460285245</v>
      </c>
      <c r="S67" s="68">
        <f t="shared" si="26"/>
        <v>30.180914909947276</v>
      </c>
      <c r="T67" s="69">
        <f t="shared" si="27"/>
        <v>45.02781494937075</v>
      </c>
      <c r="U67" s="69">
        <f t="shared" si="28"/>
        <v>75.208729859318026</v>
      </c>
      <c r="W67" t="str">
        <f t="shared" si="29"/>
        <v>81 Process, plant and machine operatives</v>
      </c>
      <c r="X67" s="173">
        <f t="shared" ref="X67:AB67" si="79">X30/X$35*100</f>
        <v>1.1099462748629285</v>
      </c>
      <c r="Y67" s="173">
        <f t="shared" si="79"/>
        <v>1.0666872201771236</v>
      </c>
      <c r="Z67" s="173">
        <f t="shared" si="79"/>
        <v>0.90157671622550473</v>
      </c>
      <c r="AA67" s="173">
        <f t="shared" si="79"/>
        <v>1.137846151999494</v>
      </c>
      <c r="AB67" s="173">
        <f t="shared" si="79"/>
        <v>1.0100592458963953</v>
      </c>
      <c r="AD67" s="68">
        <f t="shared" si="31"/>
        <v>22.186475382838257</v>
      </c>
      <c r="AE67" s="69">
        <f t="shared" si="32"/>
        <v>62.098364706768685</v>
      </c>
      <c r="AF67" s="69">
        <f t="shared" si="33"/>
        <v>84.284840089606945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3.9342653692260408</v>
      </c>
      <c r="C68" s="173">
        <f t="shared" si="73"/>
        <v>4.3336927559802199</v>
      </c>
      <c r="D68" s="173">
        <f t="shared" si="73"/>
        <v>3.8526299844305028</v>
      </c>
      <c r="E68" s="173">
        <f t="shared" si="73"/>
        <v>4.1741170407927735</v>
      </c>
      <c r="F68" s="173">
        <f t="shared" si="73"/>
        <v>4.0961963606748544</v>
      </c>
      <c r="H68" s="68">
        <f t="shared" si="21"/>
        <v>16.109787427023953</v>
      </c>
      <c r="I68" s="69">
        <f t="shared" si="22"/>
        <v>59.393573978063898</v>
      </c>
      <c r="J68" s="69">
        <f t="shared" si="23"/>
        <v>75.503361405087858</v>
      </c>
      <c r="L68" t="str">
        <f t="shared" si="24"/>
        <v>82 Transport and mobile machine drivers and operatives</v>
      </c>
      <c r="M68" s="173">
        <f t="shared" ref="M68:Q68" si="80">M31/M$35*100</f>
        <v>6.7874249894530143</v>
      </c>
      <c r="N68" s="173">
        <f t="shared" si="80"/>
        <v>7.7668149915668074</v>
      </c>
      <c r="O68" s="173">
        <f t="shared" si="80"/>
        <v>6.8427719311776354</v>
      </c>
      <c r="P68" s="173">
        <f t="shared" si="80"/>
        <v>7.169015297970911</v>
      </c>
      <c r="Q68" s="173">
        <f t="shared" si="80"/>
        <v>6.9495528074973612</v>
      </c>
      <c r="S68" s="68">
        <f t="shared" si="26"/>
        <v>11.045122238044765</v>
      </c>
      <c r="T68" s="69">
        <f t="shared" si="27"/>
        <v>56.23277622036791</v>
      </c>
      <c r="U68" s="69">
        <f t="shared" si="28"/>
        <v>67.277898458412679</v>
      </c>
      <c r="W68" t="str">
        <f t="shared" si="29"/>
        <v>82 Transport and mobile machine drivers and operatives</v>
      </c>
      <c r="X68" s="173">
        <f t="shared" ref="X68:AB68" si="81">X31/X$35*100</f>
        <v>0.68284230627617004</v>
      </c>
      <c r="Y68" s="173">
        <f t="shared" si="81"/>
        <v>0.66390475675432103</v>
      </c>
      <c r="Z68" s="173">
        <f t="shared" si="81"/>
        <v>0.65718708627403544</v>
      </c>
      <c r="AA68" s="173">
        <f t="shared" si="81"/>
        <v>0.94979601014037041</v>
      </c>
      <c r="AB68" s="173">
        <f t="shared" si="81"/>
        <v>1.0392276041674064</v>
      </c>
      <c r="AD68" s="68">
        <f t="shared" si="31"/>
        <v>72.464863540552486</v>
      </c>
      <c r="AE68" s="69">
        <f t="shared" si="32"/>
        <v>94.564111726944034</v>
      </c>
      <c r="AF68" s="69">
        <f t="shared" si="33"/>
        <v>167.02897526749652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1.8075534225295624</v>
      </c>
      <c r="C69" s="173">
        <f t="shared" si="73"/>
        <v>1.546265983219707</v>
      </c>
      <c r="D69" s="173">
        <f t="shared" si="73"/>
        <v>1.4348251830634726</v>
      </c>
      <c r="E69" s="173">
        <f t="shared" si="73"/>
        <v>1.226571475071685</v>
      </c>
      <c r="F69" s="173">
        <f t="shared" si="73"/>
        <v>1.1983201648685466</v>
      </c>
      <c r="H69" s="68">
        <f t="shared" si="21"/>
        <v>-8.7948756194392068</v>
      </c>
      <c r="I69" s="69">
        <f t="shared" si="22"/>
        <v>33.950393087154055</v>
      </c>
      <c r="J69" s="69">
        <f t="shared" si="23"/>
        <v>25.155517467714851</v>
      </c>
      <c r="L69" t="str">
        <f t="shared" si="24"/>
        <v>91 Elementary trades and related occupations</v>
      </c>
      <c r="M69" s="173">
        <f t="shared" ref="M69:Q70" si="82">M32/M$35*100</f>
        <v>2.7330041242644092</v>
      </c>
      <c r="N69" s="173">
        <f t="shared" si="82"/>
        <v>2.3970012117369377</v>
      </c>
      <c r="O69" s="173">
        <f t="shared" si="82"/>
        <v>2.3066404026776346</v>
      </c>
      <c r="P69" s="173">
        <f t="shared" si="82"/>
        <v>1.9718653568102831</v>
      </c>
      <c r="Q69" s="173">
        <f t="shared" si="82"/>
        <v>1.9560662313583621</v>
      </c>
      <c r="S69" s="68">
        <f t="shared" si="26"/>
        <v>-7.278947382580232</v>
      </c>
      <c r="T69" s="69">
        <f t="shared" si="27"/>
        <v>29.793884018919837</v>
      </c>
      <c r="U69" s="69">
        <f t="shared" si="28"/>
        <v>22.514936636339602</v>
      </c>
      <c r="W69" t="str">
        <f t="shared" si="29"/>
        <v>91 Elementary trades and related occupations</v>
      </c>
      <c r="X69" s="173">
        <f t="shared" ref="X69:AB70" si="83">X32/X$35*100</f>
        <v>0.75292201182550489</v>
      </c>
      <c r="Y69" s="173">
        <f t="shared" si="83"/>
        <v>0.63688445879583</v>
      </c>
      <c r="Z69" s="173">
        <f t="shared" si="83"/>
        <v>0.50315177035093339</v>
      </c>
      <c r="AA69" s="173">
        <f t="shared" si="83"/>
        <v>0.42418470578939405</v>
      </c>
      <c r="AB69" s="173">
        <f t="shared" si="83"/>
        <v>0.38650219056487217</v>
      </c>
      <c r="AD69" s="68">
        <f t="shared" si="31"/>
        <v>-16.221625329936547</v>
      </c>
      <c r="AE69" s="69">
        <f t="shared" si="32"/>
        <v>54.313726765239657</v>
      </c>
      <c r="AF69" s="69">
        <f t="shared" si="33"/>
        <v>38.092101435303114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10.575097646095434</v>
      </c>
      <c r="C70" s="173">
        <f t="shared" si="73"/>
        <v>10.016190085279513</v>
      </c>
      <c r="D70" s="173">
        <f t="shared" si="73"/>
        <v>9.3102519137608954</v>
      </c>
      <c r="E70" s="173">
        <f t="shared" si="73"/>
        <v>9.1831570528780464</v>
      </c>
      <c r="F70" s="173">
        <f t="shared" si="73"/>
        <v>8.2684231168374414</v>
      </c>
      <c r="H70" s="68">
        <f t="shared" si="21"/>
        <v>-3.0145414916372206</v>
      </c>
      <c r="I70" s="69">
        <f t="shared" si="22"/>
        <v>49.63580715517211</v>
      </c>
      <c r="J70" s="69">
        <f t="shared" si="23"/>
        <v>46.621265663534885</v>
      </c>
      <c r="L70" t="str">
        <f t="shared" si="24"/>
        <v>92 Elementary administration and service occupations</v>
      </c>
      <c r="M70" s="173">
        <f t="shared" si="82"/>
        <v>9.4939836372345106</v>
      </c>
      <c r="N70" s="173">
        <f t="shared" si="82"/>
        <v>8.7327011106539754</v>
      </c>
      <c r="O70" s="173">
        <f t="shared" si="82"/>
        <v>8.4707361089397324</v>
      </c>
      <c r="P70" s="173">
        <f t="shared" si="82"/>
        <v>8.7042565971807058</v>
      </c>
      <c r="Q70" s="173">
        <f t="shared" si="82"/>
        <v>7.8704348863085434</v>
      </c>
      <c r="S70" s="68">
        <f t="shared" si="26"/>
        <v>1.5903064574306482</v>
      </c>
      <c r="T70" s="69">
        <f t="shared" si="27"/>
        <v>41.644265578144477</v>
      </c>
      <c r="U70" s="69">
        <f t="shared" si="28"/>
        <v>43.23457203557512</v>
      </c>
      <c r="W70" t="str">
        <f t="shared" si="29"/>
        <v>92 Elementary administration and service occupations</v>
      </c>
      <c r="X70" s="173">
        <f t="shared" si="83"/>
        <v>11.807120908014777</v>
      </c>
      <c r="Y70" s="173">
        <f t="shared" si="83"/>
        <v>11.388157674256099</v>
      </c>
      <c r="Z70" s="173">
        <f t="shared" si="83"/>
        <v>10.207408257567327</v>
      </c>
      <c r="AA70" s="173">
        <f t="shared" si="83"/>
        <v>9.6987434529145471</v>
      </c>
      <c r="AB70" s="173">
        <f t="shared" si="83"/>
        <v>8.6948113402714515</v>
      </c>
      <c r="AD70" s="68">
        <f t="shared" si="31"/>
        <v>-7.0983015507699125</v>
      </c>
      <c r="AE70" s="69">
        <f t="shared" si="32"/>
        <v>56.723020167226679</v>
      </c>
      <c r="AF70" s="69">
        <f t="shared" si="33"/>
        <v>49.624718616456761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9.2057140672588087</v>
      </c>
      <c r="I72" s="67">
        <f>IF(D35&gt;0,I35/D35*100,0)</f>
        <v>50.772486158236752</v>
      </c>
      <c r="J72" s="67">
        <f>IF(D35&gt;0,(J35/D35)*100,0)</f>
        <v>59.978200225495556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9.3388979971386092</v>
      </c>
      <c r="T72" s="67">
        <f t="shared" ref="T72" si="85">IF(O35&gt;0,T35/O35*100,0)</f>
        <v>42.516719754513375</v>
      </c>
      <c r="U72" s="67">
        <f t="shared" ref="U72" si="86">IF(O35&gt;0,(U35/O35)*100,0)</f>
        <v>51.855617751651941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9.0633858265055274</v>
      </c>
      <c r="AE72" s="67">
        <f t="shared" ref="AE72" si="88">IF(Z35&gt;0,AE35/Z35*100,0)</f>
        <v>59.595087423810568</v>
      </c>
      <c r="AF72" s="67">
        <f t="shared" ref="AF72" si="89">IF(Z35&gt;0,(AF35/Z35)*100,0)</f>
        <v>68.65847325031605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Essex Southend-on-Sea and Thurrock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Essex Southend-on-Sea and Thurrock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Essex Southend-on-Sea and Thurrock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3.8972495879791236</v>
      </c>
      <c r="C82" s="18">
        <f t="shared" ref="B82:E107" si="96">IF(AND(D$6-C$6 &lt;&gt; 0,C8&lt;&gt;0,D8&lt;&gt;0),(EXP(LN(D8/C8)/(D$6-C$6))-1)*100,0)</f>
        <v>3.4942868358878387</v>
      </c>
      <c r="D82" s="18">
        <f t="shared" si="96"/>
        <v>-1.0858128743402418</v>
      </c>
      <c r="E82" s="18">
        <f t="shared" si="96"/>
        <v>1.1230766520635704</v>
      </c>
      <c r="F82" s="18">
        <f t="shared" ref="F82:F107" si="97">IF(AND(F$6-D$6 &lt;&gt; 0,D8&lt;&gt;0,F8&lt;&gt;0),(EXP(LN(F8/D8)/(F$6-D$6))-1)*100,0)</f>
        <v>0.38135300550914408</v>
      </c>
      <c r="H82" s="18">
        <f t="shared" ref="H82:H107" si="98">IF($F$6-$D$6 &lt;&gt; 0,(EXP(LN(1+(H45/100))/($F$6-$D$6))-1)*100,0)</f>
        <v>0.38135300550914408</v>
      </c>
      <c r="I82" s="18">
        <f t="shared" ref="I82:I107" si="99">IF(D8&gt;0,((1+(I8/D8))^(1/($F$6-$D$6))-1)*100,0)</f>
        <v>2.7589036046831605</v>
      </c>
      <c r="J82" s="18">
        <f t="shared" ref="J82:J107" si="100">IF($F$6-$D$6 &lt;&gt; 0,(EXP(LN(1+(J45/100))/($F$6-$D$6))-1)*100,0)</f>
        <v>3.0217440791573402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2.6986470319755318</v>
      </c>
      <c r="N82" s="18">
        <f t="shared" si="102"/>
        <v>3.4892928372761256</v>
      </c>
      <c r="O82" s="18">
        <f t="shared" si="102"/>
        <v>-1.6436232443924115</v>
      </c>
      <c r="P82" s="18">
        <f t="shared" si="102"/>
        <v>0.70226328385216696</v>
      </c>
      <c r="Q82" s="18">
        <f t="shared" ref="Q82:Q107" si="103">IF(AND(Q$6-O$6 &lt;&gt; 0,O8&lt;&gt;0,Q8&lt;&gt;0),(EXP(LN(Q8/O8)/(Q$6-O$6))-1)*100,0)</f>
        <v>-8.5850723645519711E-2</v>
      </c>
      <c r="S82" s="18">
        <f t="shared" ref="S82:S107" si="104">IF($F$6-$D$6 &lt;&gt; 0,(EXP(LN(1+(S45/100))/($F$6-$D$6))-1)*100,0)</f>
        <v>-8.5850723645519711E-2</v>
      </c>
      <c r="T82" s="18">
        <f t="shared" ref="T82:T107" si="105">IF(O8&gt;0,((1+(T8/O8))^(1/($F$6-$D$6))-1)*100,0)</f>
        <v>2.4726289183046646</v>
      </c>
      <c r="U82" s="18">
        <f t="shared" ref="U82:U107" si="106">IF($F$6-$D$6 &lt;&gt; 0,(EXP(LN(1+(U45/100))/($F$6-$D$6))-1)*100,0)</f>
        <v>2.4117550817099875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6.6672712237559217</v>
      </c>
      <c r="Y82" s="18">
        <f t="shared" si="108"/>
        <v>3.5047880998909431</v>
      </c>
      <c r="Z82" s="18">
        <f t="shared" si="108"/>
        <v>4.753823465366569E-2</v>
      </c>
      <c r="AA82" s="18">
        <f t="shared" si="108"/>
        <v>1.893524256839374</v>
      </c>
      <c r="AB82" s="18">
        <f t="shared" ref="AB82:AB107" si="109">IF(AND(AB$6-Z$6 &lt;&gt; 0,Z8&lt;&gt;0,AB8&lt;&gt;0),(EXP(LN(AB8/Z8)/(AB$6-Z$6))-1)*100,0)</f>
        <v>1.2744417928004736</v>
      </c>
      <c r="AD82" s="18">
        <f t="shared" ref="AD82:AD107" si="110">IF($F$6-$D$6 &lt;&gt; 0,(EXP(LN(1+(AD45/100))/($F$6-$D$6))-1)*100,0)</f>
        <v>1.2744417928004736</v>
      </c>
      <c r="AE82" s="18">
        <f t="shared" ref="AE82:AE107" si="111">IF(Z8&gt;0,((1+(AE8/Z8))^(1/($F$6-$D$6))-1)*100,0)</f>
        <v>3.3266926566937416</v>
      </c>
      <c r="AF82" s="18">
        <f t="shared" ref="AF82:AF107" si="112">IF($F$6-$D$6 &lt;&gt; 0,(EXP(LN(1+(AF45/100))/($F$6-$D$6))-1)*100,0)</f>
        <v>4.1600139333683339</v>
      </c>
    </row>
    <row r="83" spans="1:32" x14ac:dyDescent="0.2">
      <c r="A83" t="str">
        <f t="shared" si="95"/>
        <v>12 Other managers and proprietors</v>
      </c>
      <c r="B83" s="18">
        <f t="shared" si="96"/>
        <v>1.1821441992867054</v>
      </c>
      <c r="C83" s="18">
        <f t="shared" si="96"/>
        <v>1.8048250159655721</v>
      </c>
      <c r="D83" s="18">
        <f t="shared" si="96"/>
        <v>4.5485246171052207</v>
      </c>
      <c r="E83" s="18">
        <f t="shared" si="96"/>
        <v>1.5638393138959428</v>
      </c>
      <c r="F83" s="18">
        <f t="shared" si="97"/>
        <v>2.549144720530605</v>
      </c>
      <c r="H83" s="18">
        <f t="shared" si="98"/>
        <v>2.549144720530605</v>
      </c>
      <c r="I83" s="18">
        <f t="shared" si="99"/>
        <v>3.7264478541466861</v>
      </c>
      <c r="J83" s="18">
        <f t="shared" si="100"/>
        <v>5.364753999778693</v>
      </c>
      <c r="L83" t="str">
        <f t="shared" si="101"/>
        <v>12 Other managers and proprietors</v>
      </c>
      <c r="M83" s="18">
        <f t="shared" si="102"/>
        <v>-0.30892423783318579</v>
      </c>
      <c r="N83" s="18">
        <f t="shared" si="102"/>
        <v>2.523855727868618</v>
      </c>
      <c r="O83" s="18">
        <f t="shared" si="102"/>
        <v>5.2031547857803284</v>
      </c>
      <c r="P83" s="18">
        <f t="shared" si="102"/>
        <v>1.4330959730591619</v>
      </c>
      <c r="Q83" s="18">
        <f t="shared" si="103"/>
        <v>2.6745265024788578</v>
      </c>
      <c r="S83" s="18">
        <f t="shared" si="104"/>
        <v>2.67452650247888</v>
      </c>
      <c r="T83" s="18">
        <f t="shared" si="105"/>
        <v>3.4769857226300216</v>
      </c>
      <c r="U83" s="18">
        <f t="shared" si="106"/>
        <v>5.2535040601798144</v>
      </c>
      <c r="W83" t="str">
        <f t="shared" si="107"/>
        <v>12 Other managers and proprietors</v>
      </c>
      <c r="X83" s="18">
        <f t="shared" si="108"/>
        <v>3.3224746007736838</v>
      </c>
      <c r="Y83" s="18">
        <f t="shared" si="108"/>
        <v>0.86088695872388321</v>
      </c>
      <c r="Z83" s="18">
        <f t="shared" si="108"/>
        <v>3.64859325827942</v>
      </c>
      <c r="AA83" s="18">
        <f t="shared" si="108"/>
        <v>1.7491758623038978</v>
      </c>
      <c r="AB83" s="18">
        <f t="shared" si="109"/>
        <v>2.378415612707907</v>
      </c>
      <c r="AD83" s="18">
        <f t="shared" si="110"/>
        <v>2.378415612707907</v>
      </c>
      <c r="AE83" s="18">
        <f t="shared" si="111"/>
        <v>4.0467750520380319</v>
      </c>
      <c r="AF83" s="18">
        <f t="shared" si="112"/>
        <v>5.5106943284419785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2.9892446858967636</v>
      </c>
      <c r="C84" s="18">
        <f t="shared" si="96"/>
        <v>5.2394222918489719</v>
      </c>
      <c r="D84" s="18">
        <f t="shared" si="96"/>
        <v>1.1962979782063954</v>
      </c>
      <c r="E84" s="18">
        <f t="shared" si="96"/>
        <v>1.1560052729415959</v>
      </c>
      <c r="F84" s="18">
        <f t="shared" si="97"/>
        <v>1.1694343918145833</v>
      </c>
      <c r="H84" s="18">
        <f t="shared" si="98"/>
        <v>1.1694343918145833</v>
      </c>
      <c r="I84" s="18">
        <f t="shared" si="99"/>
        <v>2.3029296785624265</v>
      </c>
      <c r="J84" s="18">
        <f t="shared" si="100"/>
        <v>3.172707111185491</v>
      </c>
      <c r="L84" t="str">
        <f t="shared" si="101"/>
        <v>21 Science, research, engineering and technology professionals</v>
      </c>
      <c r="M84" s="18">
        <f t="shared" si="102"/>
        <v>3.2113937861226738</v>
      </c>
      <c r="N84" s="18">
        <f t="shared" si="102"/>
        <v>0.95524122236532172</v>
      </c>
      <c r="O84" s="18">
        <f t="shared" si="102"/>
        <v>0.55597985742641409</v>
      </c>
      <c r="P84" s="18">
        <f t="shared" si="102"/>
        <v>0.87351294874919994</v>
      </c>
      <c r="Q84" s="18">
        <f t="shared" si="103"/>
        <v>0.7675573301762828</v>
      </c>
      <c r="S84" s="18">
        <f t="shared" si="104"/>
        <v>0.7675573301762828</v>
      </c>
      <c r="T84" s="18">
        <f t="shared" si="105"/>
        <v>1.9856600675892677</v>
      </c>
      <c r="U84" s="18">
        <f t="shared" si="106"/>
        <v>2.5763417416209133</v>
      </c>
      <c r="W84" t="str">
        <f t="shared" si="107"/>
        <v>21 Science, research, engineering and technology professionals</v>
      </c>
      <c r="X84" s="18">
        <f t="shared" si="108"/>
        <v>2.0683351046507648</v>
      </c>
      <c r="Y84" s="18">
        <f t="shared" si="108"/>
        <v>23.501593876361792</v>
      </c>
      <c r="Z84" s="18">
        <f t="shared" si="108"/>
        <v>3.3093271136593438</v>
      </c>
      <c r="AA84" s="18">
        <f t="shared" si="108"/>
        <v>1.9747840523410165</v>
      </c>
      <c r="AB84" s="18">
        <f t="shared" si="109"/>
        <v>2.4177051540201999</v>
      </c>
      <c r="AD84" s="18">
        <f t="shared" si="110"/>
        <v>2.4177051540201999</v>
      </c>
      <c r="AE84" s="18">
        <f t="shared" si="111"/>
        <v>3.3120326169640668</v>
      </c>
      <c r="AF84" s="18">
        <f t="shared" si="112"/>
        <v>4.9402006343374216</v>
      </c>
    </row>
    <row r="85" spans="1:32" x14ac:dyDescent="0.2">
      <c r="A85" t="str">
        <f t="shared" si="95"/>
        <v>22 Health professionals</v>
      </c>
      <c r="B85" s="18">
        <f t="shared" si="96"/>
        <v>4.7592838357177092</v>
      </c>
      <c r="C85" s="18">
        <f t="shared" si="96"/>
        <v>-2.879910012575837</v>
      </c>
      <c r="D85" s="18">
        <f t="shared" si="96"/>
        <v>1.7171801951645138</v>
      </c>
      <c r="E85" s="18">
        <f t="shared" si="96"/>
        <v>1.2173605153671385</v>
      </c>
      <c r="F85" s="18">
        <f t="shared" si="97"/>
        <v>1.3836935861922361</v>
      </c>
      <c r="H85" s="18">
        <f t="shared" si="98"/>
        <v>1.3836935861922361</v>
      </c>
      <c r="I85" s="18">
        <f t="shared" si="99"/>
        <v>3.1988813400388061</v>
      </c>
      <c r="J85" s="18">
        <f t="shared" si="100"/>
        <v>4.1209623149245589</v>
      </c>
      <c r="L85" t="str">
        <f t="shared" si="101"/>
        <v>22 Health professionals</v>
      </c>
      <c r="M85" s="18">
        <f t="shared" si="102"/>
        <v>2.7735724537119255</v>
      </c>
      <c r="N85" s="18">
        <f t="shared" si="102"/>
        <v>-1.9899661697763915</v>
      </c>
      <c r="O85" s="18">
        <f t="shared" si="102"/>
        <v>1.7529117560249441</v>
      </c>
      <c r="P85" s="18">
        <f t="shared" si="102"/>
        <v>1.2495644483667911</v>
      </c>
      <c r="Q85" s="18">
        <f t="shared" si="103"/>
        <v>1.4170696143836592</v>
      </c>
      <c r="S85" s="18">
        <f t="shared" si="104"/>
        <v>1.4170696143836592</v>
      </c>
      <c r="T85" s="18">
        <f t="shared" si="105"/>
        <v>2.4175216541441946</v>
      </c>
      <c r="U85" s="18">
        <f t="shared" si="106"/>
        <v>3.461032367792316</v>
      </c>
      <c r="W85" t="str">
        <f t="shared" si="107"/>
        <v>22 Health professionals</v>
      </c>
      <c r="X85" s="18">
        <f t="shared" si="108"/>
        <v>5.5093626430747111</v>
      </c>
      <c r="Y85" s="18">
        <f t="shared" si="108"/>
        <v>-3.1946442018444543</v>
      </c>
      <c r="Z85" s="18">
        <f t="shared" si="108"/>
        <v>1.7043740347616243</v>
      </c>
      <c r="AA85" s="18">
        <f t="shared" si="108"/>
        <v>1.2057795986227138</v>
      </c>
      <c r="AB85" s="18">
        <f t="shared" si="109"/>
        <v>1.3717055612177953</v>
      </c>
      <c r="AD85" s="18">
        <f t="shared" si="110"/>
        <v>1.3717055612177953</v>
      </c>
      <c r="AE85" s="18">
        <f t="shared" si="111"/>
        <v>3.4596377158867098</v>
      </c>
      <c r="AF85" s="18">
        <f t="shared" si="112"/>
        <v>4.3436878643077215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3.1198167423451384</v>
      </c>
      <c r="C86" s="18">
        <f t="shared" si="96"/>
        <v>4.2172596029139253</v>
      </c>
      <c r="D86" s="18">
        <f t="shared" si="96"/>
        <v>0.58601617895090996</v>
      </c>
      <c r="E86" s="18">
        <f t="shared" si="96"/>
        <v>0.86488547333987142</v>
      </c>
      <c r="F86" s="18">
        <f t="shared" si="97"/>
        <v>0.77184324199768284</v>
      </c>
      <c r="H86" s="18">
        <f t="shared" si="98"/>
        <v>0.77184324199768284</v>
      </c>
      <c r="I86" s="18">
        <f t="shared" si="99"/>
        <v>2.9069614203407701</v>
      </c>
      <c r="J86" s="18">
        <f t="shared" si="100"/>
        <v>3.4333426694489466</v>
      </c>
      <c r="L86" t="str">
        <f t="shared" si="101"/>
        <v>23 Teaching and other educational professionals</v>
      </c>
      <c r="M86" s="18">
        <f t="shared" si="102"/>
        <v>-0.20153086254116603</v>
      </c>
      <c r="N86" s="18">
        <f t="shared" si="102"/>
        <v>7.3130057747886168</v>
      </c>
      <c r="O86" s="18">
        <f t="shared" si="102"/>
        <v>1.2265498050787915</v>
      </c>
      <c r="P86" s="18">
        <f t="shared" si="102"/>
        <v>0.74934354326912089</v>
      </c>
      <c r="Q86" s="18">
        <f t="shared" si="103"/>
        <v>0.90816180926749368</v>
      </c>
      <c r="S86" s="18">
        <f t="shared" si="104"/>
        <v>0.90816180926749368</v>
      </c>
      <c r="T86" s="18">
        <f t="shared" si="105"/>
        <v>2.5364353278640506</v>
      </c>
      <c r="U86" s="18">
        <f t="shared" si="106"/>
        <v>3.1884402260092592</v>
      </c>
      <c r="W86" t="str">
        <f t="shared" si="107"/>
        <v>23 Teaching and other educational professionals</v>
      </c>
      <c r="X86" s="18">
        <f t="shared" si="108"/>
        <v>4.816594327093382</v>
      </c>
      <c r="Y86" s="18">
        <f t="shared" si="108"/>
        <v>2.8189867360318921</v>
      </c>
      <c r="Z86" s="18">
        <f t="shared" si="108"/>
        <v>0.27831026937057413</v>
      </c>
      <c r="AA86" s="18">
        <f t="shared" si="108"/>
        <v>0.92154158177391032</v>
      </c>
      <c r="AB86" s="18">
        <f t="shared" si="109"/>
        <v>0.70667400393269464</v>
      </c>
      <c r="AD86" s="18">
        <f t="shared" si="110"/>
        <v>0.70667400393269464</v>
      </c>
      <c r="AE86" s="18">
        <f t="shared" si="111"/>
        <v>3.0753566968168</v>
      </c>
      <c r="AF86" s="18">
        <f t="shared" si="112"/>
        <v>3.5460363841342435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4.1764192724811577</v>
      </c>
      <c r="C87" s="18">
        <f t="shared" si="96"/>
        <v>8.7636149237857452</v>
      </c>
      <c r="D87" s="18">
        <f t="shared" si="96"/>
        <v>2.4588767403781464</v>
      </c>
      <c r="E87" s="18">
        <f t="shared" si="96"/>
        <v>1.3969713695282548</v>
      </c>
      <c r="F87" s="18">
        <f t="shared" si="97"/>
        <v>1.7497112913986257</v>
      </c>
      <c r="H87" s="18">
        <f t="shared" si="98"/>
        <v>1.7497112913986257</v>
      </c>
      <c r="I87" s="18">
        <f t="shared" si="99"/>
        <v>2.9977312568458592</v>
      </c>
      <c r="J87" s="18">
        <f t="shared" si="100"/>
        <v>4.2038456305440564</v>
      </c>
      <c r="L87" t="str">
        <f t="shared" si="101"/>
        <v>24 Business, media and public service professionals</v>
      </c>
      <c r="M87" s="18">
        <f t="shared" si="102"/>
        <v>3.0686185111753694</v>
      </c>
      <c r="N87" s="18">
        <f t="shared" si="102"/>
        <v>6.9267066020731294</v>
      </c>
      <c r="O87" s="18">
        <f t="shared" si="102"/>
        <v>2.6860932916434432</v>
      </c>
      <c r="P87" s="18">
        <f t="shared" si="102"/>
        <v>1.1137274014851206</v>
      </c>
      <c r="Q87" s="18">
        <f t="shared" si="103"/>
        <v>1.635155814175282</v>
      </c>
      <c r="S87" s="18">
        <f t="shared" si="104"/>
        <v>1.635155814175282</v>
      </c>
      <c r="T87" s="18">
        <f t="shared" si="105"/>
        <v>2.7076354096437383</v>
      </c>
      <c r="U87" s="18">
        <f t="shared" si="106"/>
        <v>3.8735391123614571</v>
      </c>
      <c r="W87" t="str">
        <f t="shared" si="107"/>
        <v>24 Business, media and public service professionals</v>
      </c>
      <c r="X87" s="18">
        <f t="shared" si="108"/>
        <v>5.7977909512584525</v>
      </c>
      <c r="Y87" s="18">
        <f t="shared" si="108"/>
        <v>11.282258763832598</v>
      </c>
      <c r="Z87" s="18">
        <f t="shared" si="108"/>
        <v>2.1564154464683405</v>
      </c>
      <c r="AA87" s="18">
        <f t="shared" si="108"/>
        <v>1.7689321878760822</v>
      </c>
      <c r="AB87" s="18">
        <f t="shared" si="109"/>
        <v>1.8979296938233414</v>
      </c>
      <c r="AD87" s="18">
        <f t="shared" si="110"/>
        <v>1.8979296938233414</v>
      </c>
      <c r="AE87" s="18">
        <f t="shared" si="111"/>
        <v>3.3632572225211987</v>
      </c>
      <c r="AF87" s="18">
        <f t="shared" si="112"/>
        <v>4.6177784640725861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4.0090870968664483</v>
      </c>
      <c r="C88" s="18">
        <f t="shared" si="96"/>
        <v>11.234993695505647</v>
      </c>
      <c r="D88" s="18">
        <f t="shared" si="96"/>
        <v>-2.2753934919398255</v>
      </c>
      <c r="E88" s="18">
        <f t="shared" si="96"/>
        <v>0.89533775276495753</v>
      </c>
      <c r="F88" s="18">
        <f t="shared" si="97"/>
        <v>-0.17284157187535953</v>
      </c>
      <c r="H88" s="18">
        <f t="shared" si="98"/>
        <v>-0.17284157187535953</v>
      </c>
      <c r="I88" s="18">
        <f t="shared" si="99"/>
        <v>2.1793886860135059</v>
      </c>
      <c r="J88" s="18">
        <f t="shared" si="100"/>
        <v>2.0520087606734849</v>
      </c>
      <c r="L88" t="str">
        <f t="shared" si="101"/>
        <v>31 Science, engineering and technology associate professionals</v>
      </c>
      <c r="M88" s="18">
        <f t="shared" si="102"/>
        <v>4.9831083543504073</v>
      </c>
      <c r="N88" s="18">
        <f t="shared" si="102"/>
        <v>7.1542663769472936</v>
      </c>
      <c r="O88" s="18">
        <f t="shared" si="102"/>
        <v>-3.503153737736775</v>
      </c>
      <c r="P88" s="18">
        <f t="shared" si="102"/>
        <v>0.4563872766995658</v>
      </c>
      <c r="Q88" s="18">
        <f t="shared" si="103"/>
        <v>-0.88119054427229226</v>
      </c>
      <c r="S88" s="18">
        <f t="shared" si="104"/>
        <v>-0.88119054427229226</v>
      </c>
      <c r="T88" s="18">
        <f t="shared" si="105"/>
        <v>1.851440098695134</v>
      </c>
      <c r="U88" s="18">
        <f t="shared" si="106"/>
        <v>1.1802229761334049</v>
      </c>
      <c r="W88" t="str">
        <f t="shared" si="107"/>
        <v>31 Science, engineering and technology associate professionals</v>
      </c>
      <c r="X88" s="18">
        <f t="shared" si="108"/>
        <v>1.3874860779802489</v>
      </c>
      <c r="Y88" s="18">
        <f t="shared" si="108"/>
        <v>23.222441114791703</v>
      </c>
      <c r="Z88" s="18">
        <f t="shared" si="108"/>
        <v>0.60788669372551229</v>
      </c>
      <c r="AA88" s="18">
        <f t="shared" si="108"/>
        <v>1.7542477490563257</v>
      </c>
      <c r="AB88" s="18">
        <f t="shared" si="109"/>
        <v>1.3706833614429259</v>
      </c>
      <c r="AD88" s="18">
        <f t="shared" si="110"/>
        <v>1.3706833614429259</v>
      </c>
      <c r="AE88" s="18">
        <f t="shared" si="111"/>
        <v>2.9558794776622932</v>
      </c>
      <c r="AF88" s="18">
        <f t="shared" si="112"/>
        <v>3.8976407657199008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4.3057774515210978</v>
      </c>
      <c r="C89" s="18">
        <f t="shared" si="96"/>
        <v>0.85374198695209458</v>
      </c>
      <c r="D89" s="18">
        <f t="shared" si="96"/>
        <v>0.45717958273832071</v>
      </c>
      <c r="E89" s="18">
        <f t="shared" si="96"/>
        <v>1.2669823231205246</v>
      </c>
      <c r="F89" s="18">
        <f t="shared" si="97"/>
        <v>0.99632533391935674</v>
      </c>
      <c r="H89" s="18">
        <f t="shared" si="98"/>
        <v>0.99632533391935674</v>
      </c>
      <c r="I89" s="18">
        <f t="shared" si="99"/>
        <v>3.3006563925868759</v>
      </c>
      <c r="J89" s="18">
        <f t="shared" si="100"/>
        <v>3.9497305824380824</v>
      </c>
      <c r="L89" t="str">
        <f t="shared" si="101"/>
        <v>32 Health and social care associate professionals</v>
      </c>
      <c r="M89" s="18">
        <f t="shared" si="102"/>
        <v>-0.4320143149947886</v>
      </c>
      <c r="N89" s="18">
        <f t="shared" si="102"/>
        <v>3.7080443868428237</v>
      </c>
      <c r="O89" s="18">
        <f t="shared" si="102"/>
        <v>-2.0687479120322538</v>
      </c>
      <c r="P89" s="18">
        <f t="shared" si="102"/>
        <v>0.79230011036581782</v>
      </c>
      <c r="Q89" s="18">
        <f>IF(AND(Q$6-O$6 &lt;&gt; 0,O15&lt;&gt;0,Q15&lt;&gt;0),(EXP(LN(Q15/O15)/(Q$6-O$6))-1)*100,0)</f>
        <v>-0.17055122654484611</v>
      </c>
      <c r="S89" s="18">
        <f t="shared" si="104"/>
        <v>-0.17055122654484611</v>
      </c>
      <c r="T89" s="18">
        <f t="shared" si="105"/>
        <v>2.4642531910531007</v>
      </c>
      <c r="U89" s="18">
        <f t="shared" si="106"/>
        <v>2.3434033494275974</v>
      </c>
      <c r="W89" t="str">
        <f t="shared" si="107"/>
        <v>32 Health and social care associate professionals</v>
      </c>
      <c r="X89" s="18">
        <f t="shared" si="108"/>
        <v>5.4279171723300212</v>
      </c>
      <c r="Y89" s="18">
        <f t="shared" si="108"/>
        <v>0.26851291982177283</v>
      </c>
      <c r="Z89" s="18">
        <f t="shared" si="108"/>
        <v>0.96148832545146501</v>
      </c>
      <c r="AA89" s="18">
        <f t="shared" si="108"/>
        <v>1.3513029728771775</v>
      </c>
      <c r="AB89" s="18">
        <f t="shared" si="109"/>
        <v>1.2211978119068378</v>
      </c>
      <c r="AD89" s="18">
        <f t="shared" si="110"/>
        <v>1.2211978119068378</v>
      </c>
      <c r="AE89" s="18">
        <f t="shared" si="111"/>
        <v>3.4664458248388152</v>
      </c>
      <c r="AF89" s="18">
        <f t="shared" si="112"/>
        <v>4.2497508446423193</v>
      </c>
    </row>
    <row r="90" spans="1:32" x14ac:dyDescent="0.2">
      <c r="A90" t="str">
        <f t="shared" si="95"/>
        <v>33 Protective service occupations</v>
      </c>
      <c r="B90" s="18">
        <f t="shared" si="96"/>
        <v>-0.65568730355991534</v>
      </c>
      <c r="C90" s="18">
        <f t="shared" si="96"/>
        <v>8.5846591813748994</v>
      </c>
      <c r="D90" s="18">
        <f t="shared" si="96"/>
        <v>4.3072222415555084</v>
      </c>
      <c r="E90" s="18">
        <f t="shared" si="96"/>
        <v>1.7280300811575833</v>
      </c>
      <c r="F90" s="18">
        <f t="shared" si="97"/>
        <v>2.5805956315389622</v>
      </c>
      <c r="H90" s="18">
        <f t="shared" si="98"/>
        <v>2.5805956315389622</v>
      </c>
      <c r="I90" s="18">
        <f t="shared" si="99"/>
        <v>2.5694934581057982</v>
      </c>
      <c r="J90" s="18">
        <f t="shared" si="100"/>
        <v>4.4758029090325779</v>
      </c>
      <c r="L90" t="str">
        <f t="shared" si="101"/>
        <v>33 Protective service occupations</v>
      </c>
      <c r="M90" s="18">
        <f t="shared" si="102"/>
        <v>-1.4424938896104189</v>
      </c>
      <c r="N90" s="18">
        <f t="shared" si="102"/>
        <v>6.3375950709541717</v>
      </c>
      <c r="O90" s="18">
        <f t="shared" si="102"/>
        <v>3.2395244792605471</v>
      </c>
      <c r="P90" s="18">
        <f t="shared" si="102"/>
        <v>0.94405863486068942</v>
      </c>
      <c r="Q90" s="18">
        <f t="shared" si="103"/>
        <v>1.7034862235245862</v>
      </c>
      <c r="S90" s="18">
        <f t="shared" si="104"/>
        <v>1.7034862235245862</v>
      </c>
      <c r="T90" s="18">
        <f t="shared" si="105"/>
        <v>1.945240452944641</v>
      </c>
      <c r="U90" s="18">
        <f t="shared" si="106"/>
        <v>3.2830226499376058</v>
      </c>
      <c r="W90" t="str">
        <f t="shared" si="107"/>
        <v>33 Protective service occupations</v>
      </c>
      <c r="X90" s="18">
        <f t="shared" si="108"/>
        <v>1.4271015785294772</v>
      </c>
      <c r="Y90" s="18">
        <f t="shared" si="108"/>
        <v>14.122387413081094</v>
      </c>
      <c r="Z90" s="18">
        <f t="shared" si="108"/>
        <v>6.6057557386088428</v>
      </c>
      <c r="AA90" s="18">
        <f t="shared" si="108"/>
        <v>3.120380259967992</v>
      </c>
      <c r="AB90" s="18">
        <f t="shared" si="109"/>
        <v>4.2693232902374367</v>
      </c>
      <c r="AD90" s="18">
        <f t="shared" si="110"/>
        <v>4.2693232902374367</v>
      </c>
      <c r="AE90" s="18">
        <f t="shared" si="111"/>
        <v>3.8292074515956953</v>
      </c>
      <c r="AF90" s="18">
        <f t="shared" si="112"/>
        <v>6.656912020089889</v>
      </c>
    </row>
    <row r="91" spans="1:32" x14ac:dyDescent="0.2">
      <c r="A91" t="str">
        <f t="shared" si="95"/>
        <v>34 Culture, media and sports occupations</v>
      </c>
      <c r="B91" s="18">
        <f t="shared" si="96"/>
        <v>-0.9334461622357404</v>
      </c>
      <c r="C91" s="18">
        <f t="shared" si="96"/>
        <v>23.63573716238858</v>
      </c>
      <c r="D91" s="18">
        <f t="shared" si="96"/>
        <v>-1.2071220736835531</v>
      </c>
      <c r="E91" s="18">
        <f t="shared" si="96"/>
        <v>0.95295371505874638</v>
      </c>
      <c r="F91" s="18">
        <f t="shared" si="97"/>
        <v>0.22773109636435862</v>
      </c>
      <c r="H91" s="18">
        <f t="shared" si="98"/>
        <v>0.22773109636435862</v>
      </c>
      <c r="I91" s="18">
        <f t="shared" si="99"/>
        <v>2.5129784646012121</v>
      </c>
      <c r="J91" s="18">
        <f t="shared" si="100"/>
        <v>2.6746575093223424</v>
      </c>
      <c r="L91" t="str">
        <f t="shared" si="101"/>
        <v>34 Culture, media and sports occupations</v>
      </c>
      <c r="M91" s="18">
        <f t="shared" si="102"/>
        <v>0.53530532523213825</v>
      </c>
      <c r="N91" s="18">
        <f t="shared" si="102"/>
        <v>12.371836351955711</v>
      </c>
      <c r="O91" s="18">
        <f t="shared" si="102"/>
        <v>-0.81810103295708592</v>
      </c>
      <c r="P91" s="18">
        <f t="shared" si="102"/>
        <v>1.0211633366749462</v>
      </c>
      <c r="Q91" s="18">
        <f t="shared" si="103"/>
        <v>0.40431634012472184</v>
      </c>
      <c r="S91" s="18">
        <f t="shared" si="104"/>
        <v>0.40431634012472184</v>
      </c>
      <c r="T91" s="18">
        <f t="shared" si="105"/>
        <v>2.2866040210904881</v>
      </c>
      <c r="U91" s="18">
        <f t="shared" si="106"/>
        <v>2.5835949441993744</v>
      </c>
      <c r="W91" t="str">
        <f t="shared" si="107"/>
        <v>34 Culture, media and sports occupations</v>
      </c>
      <c r="X91" s="18">
        <f t="shared" si="108"/>
        <v>-2.7960833189363488</v>
      </c>
      <c r="Y91" s="18">
        <f t="shared" si="108"/>
        <v>39.177305729642001</v>
      </c>
      <c r="Z91" s="18">
        <f>IF(AND(AA$6-Z$6 &lt;&gt; 0,Z17&lt;&gt;0,AA17&lt;&gt;0),(EXP(LN(AA17/Z17)/(AA$6-Z$6))-1)*100,0)</f>
        <v>-1.647842580183434</v>
      </c>
      <c r="AA91" s="18">
        <f t="shared" si="108"/>
        <v>0.87318217766718664</v>
      </c>
      <c r="AB91" s="18">
        <f t="shared" si="109"/>
        <v>2.5741130563550207E-2</v>
      </c>
      <c r="AD91" s="18">
        <f t="shared" si="110"/>
        <v>2.5741130563550207E-2</v>
      </c>
      <c r="AE91" s="18">
        <f t="shared" si="111"/>
        <v>2.7571894194207802</v>
      </c>
      <c r="AF91" s="18">
        <f t="shared" si="112"/>
        <v>2.7747896564519925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1.6192053802034145</v>
      </c>
      <c r="C92" s="18">
        <f t="shared" si="96"/>
        <v>3.7121984270912067</v>
      </c>
      <c r="D92" s="18">
        <f t="shared" si="96"/>
        <v>-0.54967796773517374</v>
      </c>
      <c r="E92" s="18">
        <f t="shared" si="96"/>
        <v>0.58798689943591054</v>
      </c>
      <c r="F92" s="18">
        <f t="shared" si="97"/>
        <v>0.2073265414120451</v>
      </c>
      <c r="H92" s="18">
        <f t="shared" si="98"/>
        <v>0.2073265414120451</v>
      </c>
      <c r="I92" s="18">
        <f t="shared" si="99"/>
        <v>2.5466203160959155</v>
      </c>
      <c r="J92" s="18">
        <f t="shared" si="100"/>
        <v>2.6930815199017744</v>
      </c>
      <c r="L92" t="str">
        <f t="shared" si="101"/>
        <v>35 Business and public service associate professionals</v>
      </c>
      <c r="M92" s="18">
        <f t="shared" si="102"/>
        <v>0.67631456643733046</v>
      </c>
      <c r="N92" s="18">
        <f t="shared" si="102"/>
        <v>4.7453880649376723</v>
      </c>
      <c r="O92" s="18">
        <f t="shared" si="102"/>
        <v>-1.1532144252799914</v>
      </c>
      <c r="P92" s="18">
        <f t="shared" si="102"/>
        <v>0.10589670014111707</v>
      </c>
      <c r="Q92" s="18">
        <f t="shared" si="103"/>
        <v>-0.31557905684511667</v>
      </c>
      <c r="S92" s="18">
        <f t="shared" si="104"/>
        <v>-0.31557905684511667</v>
      </c>
      <c r="T92" s="18">
        <f t="shared" si="105"/>
        <v>2.1036112296437759</v>
      </c>
      <c r="U92" s="18">
        <f t="shared" si="106"/>
        <v>1.8692263894693584</v>
      </c>
      <c r="W92" t="str">
        <f t="shared" si="107"/>
        <v>35 Business and public service associate professionals</v>
      </c>
      <c r="X92" s="18">
        <f t="shared" si="108"/>
        <v>2.7178786048293935</v>
      </c>
      <c r="Y92" s="18">
        <f t="shared" si="108"/>
        <v>2.5672177751349556</v>
      </c>
      <c r="Z92" s="18">
        <f t="shared" si="108"/>
        <v>0.11614923369707153</v>
      </c>
      <c r="AA92" s="18">
        <f t="shared" si="108"/>
        <v>1.0780770135637718</v>
      </c>
      <c r="AB92" s="18">
        <f t="shared" si="109"/>
        <v>0.75641185713848369</v>
      </c>
      <c r="AD92" s="18">
        <f t="shared" si="110"/>
        <v>0.75641185713848369</v>
      </c>
      <c r="AE92" s="18">
        <f t="shared" si="111"/>
        <v>3.0176561912741429</v>
      </c>
      <c r="AF92" s="18">
        <f t="shared" si="112"/>
        <v>3.5259026092022472</v>
      </c>
    </row>
    <row r="93" spans="1:32" x14ac:dyDescent="0.2">
      <c r="A93" t="str">
        <f t="shared" si="95"/>
        <v>41 Administrative occupations</v>
      </c>
      <c r="B93" s="18">
        <f t="shared" si="96"/>
        <v>-0.42972065775607193</v>
      </c>
      <c r="C93" s="18">
        <f t="shared" si="96"/>
        <v>3.1717647194677401</v>
      </c>
      <c r="D93" s="18">
        <f t="shared" si="96"/>
        <v>-1.5433136360796462</v>
      </c>
      <c r="E93" s="18">
        <f t="shared" si="96"/>
        <v>-0.57921689292032008</v>
      </c>
      <c r="F93" s="18">
        <f t="shared" si="97"/>
        <v>-0.9016268817288231</v>
      </c>
      <c r="H93" s="18">
        <f t="shared" si="98"/>
        <v>-0.9016268817288231</v>
      </c>
      <c r="I93" s="18">
        <f t="shared" si="99"/>
        <v>2.5529875220603904</v>
      </c>
      <c r="J93" s="18">
        <f t="shared" si="100"/>
        <v>1.932327427256042</v>
      </c>
      <c r="L93" t="str">
        <f t="shared" si="101"/>
        <v>41 Administrative occupations</v>
      </c>
      <c r="M93" s="18">
        <f t="shared" si="102"/>
        <v>-2.0723242473464465</v>
      </c>
      <c r="N93" s="18">
        <f t="shared" si="102"/>
        <v>20.094856194673017</v>
      </c>
      <c r="O93" s="18">
        <f t="shared" si="102"/>
        <v>-0.80639860514107875</v>
      </c>
      <c r="P93" s="18">
        <f t="shared" si="102"/>
        <v>0.86882080464254496</v>
      </c>
      <c r="Q93" s="18">
        <f t="shared" si="103"/>
        <v>0.30729417278523297</v>
      </c>
      <c r="S93" s="18">
        <f t="shared" si="104"/>
        <v>0.30729417278523297</v>
      </c>
      <c r="T93" s="18">
        <f t="shared" si="105"/>
        <v>2.11025047545077</v>
      </c>
      <c r="U93" s="18">
        <f t="shared" si="106"/>
        <v>2.3409611108328621</v>
      </c>
      <c r="W93" t="str">
        <f t="shared" si="107"/>
        <v>41 Administrative occupations</v>
      </c>
      <c r="X93" s="18">
        <f t="shared" si="108"/>
        <v>0.13839655675897955</v>
      </c>
      <c r="Y93" s="18">
        <f t="shared" si="108"/>
        <v>-2.3627634165102052</v>
      </c>
      <c r="Z93" s="18">
        <f t="shared" si="108"/>
        <v>-1.846074151577759</v>
      </c>
      <c r="AA93" s="18">
        <f t="shared" si="108"/>
        <v>-1.2553879759286235</v>
      </c>
      <c r="AB93" s="18">
        <f t="shared" si="109"/>
        <v>-1.4526772844824176</v>
      </c>
      <c r="AD93" s="18">
        <f t="shared" si="110"/>
        <v>-1.4526772844824176</v>
      </c>
      <c r="AE93" s="18">
        <f t="shared" si="111"/>
        <v>2.7237955662730462</v>
      </c>
      <c r="AF93" s="18">
        <f t="shared" si="112"/>
        <v>1.7612603120874093</v>
      </c>
    </row>
    <row r="94" spans="1:32" x14ac:dyDescent="0.2">
      <c r="A94" t="str">
        <f t="shared" si="95"/>
        <v>42 Secretarial and related occupations</v>
      </c>
      <c r="B94" s="18">
        <f t="shared" si="96"/>
        <v>-1.322761598718325</v>
      </c>
      <c r="C94" s="18">
        <f t="shared" si="96"/>
        <v>-2.9437060909231927</v>
      </c>
      <c r="D94" s="18">
        <f t="shared" si="96"/>
        <v>0.82920916234052733</v>
      </c>
      <c r="E94" s="18">
        <f t="shared" si="96"/>
        <v>-2.9491374159500761</v>
      </c>
      <c r="F94" s="18">
        <f t="shared" si="97"/>
        <v>-1.7056881004507307</v>
      </c>
      <c r="H94" s="18">
        <f t="shared" si="98"/>
        <v>-1.7056881004507307</v>
      </c>
      <c r="I94" s="18">
        <f t="shared" si="99"/>
        <v>2.7674902691491532</v>
      </c>
      <c r="J94" s="18">
        <f t="shared" si="100"/>
        <v>1.6518691374199923</v>
      </c>
      <c r="L94" t="str">
        <f t="shared" si="101"/>
        <v>42 Secretarial and related occupations</v>
      </c>
      <c r="M94" s="18">
        <f t="shared" si="102"/>
        <v>-6.9964078648348638</v>
      </c>
      <c r="N94" s="18">
        <f t="shared" si="102"/>
        <v>-1.6622258860222838</v>
      </c>
      <c r="O94" s="18">
        <f t="shared" si="102"/>
        <v>5.4689022803096954</v>
      </c>
      <c r="P94" s="18">
        <f t="shared" si="102"/>
        <v>1.8794299999833841</v>
      </c>
      <c r="Q94" s="18">
        <f t="shared" si="103"/>
        <v>3.0621376997181704</v>
      </c>
      <c r="S94" s="18">
        <f t="shared" si="104"/>
        <v>3.0621376997181704</v>
      </c>
      <c r="T94" s="18">
        <f t="shared" si="105"/>
        <v>2.4804183279600878</v>
      </c>
      <c r="U94" s="18">
        <f t="shared" si="106"/>
        <v>4.7860268310641496</v>
      </c>
      <c r="W94" t="str">
        <f t="shared" si="107"/>
        <v>42 Secretarial and related occupations</v>
      </c>
      <c r="X94" s="18">
        <f t="shared" si="108"/>
        <v>-1.0036941121042808</v>
      </c>
      <c r="Y94" s="18">
        <f t="shared" si="108"/>
        <v>-3.005221729265084</v>
      </c>
      <c r="Z94" s="18">
        <f t="shared" si="108"/>
        <v>0.58041921910210181</v>
      </c>
      <c r="AA94" s="18">
        <f t="shared" si="108"/>
        <v>-3.3301022914836276</v>
      </c>
      <c r="AB94" s="18">
        <f t="shared" si="109"/>
        <v>-2.0437870881787168</v>
      </c>
      <c r="AD94" s="18">
        <f t="shared" si="110"/>
        <v>-2.0437870881787168</v>
      </c>
      <c r="AE94" s="18">
        <f t="shared" si="111"/>
        <v>2.7811788715234265</v>
      </c>
      <c r="AF94" s="18">
        <f t="shared" si="112"/>
        <v>1.4590405033722442</v>
      </c>
    </row>
    <row r="95" spans="1:32" x14ac:dyDescent="0.2">
      <c r="A95" t="str">
        <f t="shared" si="95"/>
        <v>51 Skilled agricultural and related trades</v>
      </c>
      <c r="B95" s="18">
        <f t="shared" si="96"/>
        <v>3.0134208820906228</v>
      </c>
      <c r="C95" s="18">
        <f t="shared" si="96"/>
        <v>-30.847070525855958</v>
      </c>
      <c r="D95" s="18">
        <f t="shared" si="96"/>
        <v>1.3568388000628762</v>
      </c>
      <c r="E95" s="18">
        <f t="shared" si="96"/>
        <v>1.7610528451831309</v>
      </c>
      <c r="F95" s="18">
        <f t="shared" si="97"/>
        <v>1.6261360338251318</v>
      </c>
      <c r="H95" s="18">
        <f t="shared" si="98"/>
        <v>1.6261360338251318</v>
      </c>
      <c r="I95" s="18">
        <f t="shared" si="99"/>
        <v>3.2918901399867417</v>
      </c>
      <c r="J95" s="18">
        <f t="shared" si="100"/>
        <v>4.3692045108443489</v>
      </c>
      <c r="L95" t="str">
        <f t="shared" si="101"/>
        <v>51 Skilled agricultural and related trades</v>
      </c>
      <c r="M95" s="18">
        <f t="shared" si="102"/>
        <v>2.4054579816723543</v>
      </c>
      <c r="N95" s="18">
        <f t="shared" si="102"/>
        <v>-36.607231213916215</v>
      </c>
      <c r="O95" s="18">
        <f t="shared" si="102"/>
        <v>0.84499899255390254</v>
      </c>
      <c r="P95" s="18">
        <f t="shared" si="102"/>
        <v>1.5796632907325137</v>
      </c>
      <c r="Q95" s="18">
        <f t="shared" si="103"/>
        <v>1.3341824318509721</v>
      </c>
      <c r="S95" s="18">
        <f t="shared" si="104"/>
        <v>1.3341824318509721</v>
      </c>
      <c r="T95" s="18">
        <f t="shared" si="105"/>
        <v>3.0008403947768381</v>
      </c>
      <c r="U95" s="18">
        <f t="shared" si="106"/>
        <v>3.9115355159349274</v>
      </c>
      <c r="W95" t="str">
        <f t="shared" si="107"/>
        <v>51 Skilled agricultural and related trades</v>
      </c>
      <c r="X95" s="18">
        <f t="shared" si="108"/>
        <v>6.3001251895943966</v>
      </c>
      <c r="Y95" s="18">
        <f t="shared" si="108"/>
        <v>-2.4646341559901752</v>
      </c>
      <c r="Z95" s="18">
        <f t="shared" si="108"/>
        <v>2.9299522616735629</v>
      </c>
      <c r="AA95" s="18">
        <f t="shared" si="108"/>
        <v>2.2696788270018864</v>
      </c>
      <c r="AB95" s="18">
        <f t="shared" si="109"/>
        <v>2.4892980127252162</v>
      </c>
      <c r="AD95" s="18">
        <f t="shared" si="110"/>
        <v>2.4892980127252162</v>
      </c>
      <c r="AE95" s="18">
        <f t="shared" si="111"/>
        <v>4.1536313897862609</v>
      </c>
      <c r="AF95" s="18">
        <f t="shared" si="112"/>
        <v>5.6707596127137716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-0.74727132304752697</v>
      </c>
      <c r="C96" s="18">
        <f t="shared" si="96"/>
        <v>-9.6469112898778135</v>
      </c>
      <c r="D96" s="18">
        <f t="shared" si="96"/>
        <v>0.72305086849846489</v>
      </c>
      <c r="E96" s="18">
        <f t="shared" si="96"/>
        <v>-8.8635156269067927E-2</v>
      </c>
      <c r="F96" s="18">
        <f t="shared" si="97"/>
        <v>0.1811974536482186</v>
      </c>
      <c r="H96" s="18">
        <f t="shared" si="98"/>
        <v>0.1811974536482186</v>
      </c>
      <c r="I96" s="18">
        <f t="shared" si="99"/>
        <v>2.2354976274419736</v>
      </c>
      <c r="J96" s="18">
        <f t="shared" si="100"/>
        <v>2.3689335456486882</v>
      </c>
      <c r="L96" t="str">
        <f t="shared" si="101"/>
        <v>52 Skilled metal, electrical and electronic trades</v>
      </c>
      <c r="M96" s="18">
        <f t="shared" si="102"/>
        <v>-1.0332786387049819</v>
      </c>
      <c r="N96" s="18">
        <f t="shared" si="102"/>
        <v>-9.3138369850141345</v>
      </c>
      <c r="O96" s="18">
        <f t="shared" si="102"/>
        <v>5.7444319194943638E-2</v>
      </c>
      <c r="P96" s="18">
        <f t="shared" si="102"/>
        <v>-0.2286406129348606</v>
      </c>
      <c r="Q96" s="18">
        <f t="shared" si="103"/>
        <v>-0.13336997080161117</v>
      </c>
      <c r="S96" s="18">
        <f t="shared" si="104"/>
        <v>-0.13336997080161117</v>
      </c>
      <c r="T96" s="18">
        <f t="shared" si="105"/>
        <v>2.1120274842252096</v>
      </c>
      <c r="U96" s="18">
        <f t="shared" si="106"/>
        <v>2.0127421834953863</v>
      </c>
      <c r="W96" t="str">
        <f t="shared" si="107"/>
        <v>52 Skilled metal, electrical and electronic trades</v>
      </c>
      <c r="X96" s="18">
        <f t="shared" si="108"/>
        <v>12.162440957272302</v>
      </c>
      <c r="Y96" s="18">
        <f t="shared" si="108"/>
        <v>-20.744600607830353</v>
      </c>
      <c r="Z96" s="18">
        <f t="shared" si="108"/>
        <v>18.386019396077291</v>
      </c>
      <c r="AA96" s="18">
        <f t="shared" si="108"/>
        <v>1.9925220988048276</v>
      </c>
      <c r="AB96" s="18">
        <f t="shared" si="109"/>
        <v>7.1878830049196818</v>
      </c>
      <c r="AD96" s="18">
        <f t="shared" si="110"/>
        <v>7.1878830049196818</v>
      </c>
      <c r="AE96" s="18">
        <f t="shared" si="111"/>
        <v>5.8535864551721328</v>
      </c>
      <c r="AF96" s="18">
        <f t="shared" si="112"/>
        <v>10.004798550392223</v>
      </c>
    </row>
    <row r="97" spans="1:32" x14ac:dyDescent="0.2">
      <c r="A97" t="str">
        <f t="shared" si="95"/>
        <v>53 Skilled construction and building trades</v>
      </c>
      <c r="B97" s="18">
        <f t="shared" si="96"/>
        <v>-2.7658533026283849</v>
      </c>
      <c r="C97" s="18">
        <f t="shared" si="96"/>
        <v>3.9225165687660546</v>
      </c>
      <c r="D97" s="18">
        <f t="shared" si="96"/>
        <v>1.6597254280662055</v>
      </c>
      <c r="E97" s="18">
        <f t="shared" si="96"/>
        <v>-0.62817532738950188</v>
      </c>
      <c r="F97" s="18">
        <f t="shared" si="97"/>
        <v>0.12867912510163837</v>
      </c>
      <c r="H97" s="18">
        <f t="shared" si="98"/>
        <v>0.12867912510163837</v>
      </c>
      <c r="I97" s="18">
        <f t="shared" si="99"/>
        <v>2.4876477581170509</v>
      </c>
      <c r="J97" s="18">
        <f t="shared" si="100"/>
        <v>2.5791238097217173</v>
      </c>
      <c r="L97" t="str">
        <f t="shared" si="101"/>
        <v>53 Skilled construction and building trades</v>
      </c>
      <c r="M97" s="18">
        <f t="shared" si="102"/>
        <v>-2.9434913448527555</v>
      </c>
      <c r="N97" s="18">
        <f t="shared" si="102"/>
        <v>3.2732989316266003</v>
      </c>
      <c r="O97" s="18">
        <f t="shared" si="102"/>
        <v>1.669196964455999</v>
      </c>
      <c r="P97" s="18">
        <f t="shared" si="102"/>
        <v>-0.71470371653972187</v>
      </c>
      <c r="Q97" s="18">
        <f t="shared" si="103"/>
        <v>7.3653465928735784E-2</v>
      </c>
      <c r="S97" s="18">
        <f t="shared" si="104"/>
        <v>7.3653465928735784E-2</v>
      </c>
      <c r="T97" s="18">
        <f t="shared" si="105"/>
        <v>2.4680317254356821</v>
      </c>
      <c r="U97" s="18">
        <f t="shared" si="106"/>
        <v>2.5204689580762496</v>
      </c>
      <c r="W97" t="str">
        <f t="shared" si="107"/>
        <v>53 Skilled construction and building trades</v>
      </c>
      <c r="X97" s="18">
        <f t="shared" si="108"/>
        <v>10.181966608106553</v>
      </c>
      <c r="Y97" s="18">
        <f t="shared" si="108"/>
        <v>38.721616052026619</v>
      </c>
      <c r="Z97" s="18">
        <f t="shared" si="108"/>
        <v>1.2788550966543522</v>
      </c>
      <c r="AA97" s="18">
        <f t="shared" si="108"/>
        <v>2.4206848247088741</v>
      </c>
      <c r="AB97" s="18">
        <f t="shared" si="109"/>
        <v>2.0386516886748307</v>
      </c>
      <c r="AD97" s="18">
        <f t="shared" si="110"/>
        <v>2.0386516886748307</v>
      </c>
      <c r="AE97" s="18">
        <f t="shared" si="111"/>
        <v>3.2304701250597034</v>
      </c>
      <c r="AF97" s="18">
        <f t="shared" si="112"/>
        <v>4.6048846702942736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-3.8446129341179192</v>
      </c>
      <c r="C98" s="18">
        <f t="shared" si="96"/>
        <v>-1.8666648748884684</v>
      </c>
      <c r="D98" s="18">
        <f t="shared" si="96"/>
        <v>0.26758697596720449</v>
      </c>
      <c r="E98" s="18">
        <f t="shared" si="96"/>
        <v>0.30584758037268678</v>
      </c>
      <c r="F98" s="18">
        <f t="shared" si="97"/>
        <v>0.29309242366015731</v>
      </c>
      <c r="H98" s="18">
        <f t="shared" si="98"/>
        <v>0.29309242366015731</v>
      </c>
      <c r="I98" s="18">
        <f t="shared" si="99"/>
        <v>2.5010984388491808</v>
      </c>
      <c r="J98" s="18">
        <f t="shared" si="100"/>
        <v>2.7098052963165697</v>
      </c>
      <c r="L98" t="str">
        <f t="shared" si="101"/>
        <v>54 Textiles, printing and other skilled trades</v>
      </c>
      <c r="M98" s="18">
        <f t="shared" si="102"/>
        <v>-5.4220856993237305</v>
      </c>
      <c r="N98" s="18">
        <f t="shared" si="102"/>
        <v>-6.533398812437019</v>
      </c>
      <c r="O98" s="18">
        <f t="shared" si="102"/>
        <v>0.14457488513075489</v>
      </c>
      <c r="P98" s="18">
        <f t="shared" si="102"/>
        <v>-1.5240931341642394E-2</v>
      </c>
      <c r="Q98" s="18">
        <f t="shared" si="103"/>
        <v>3.8002649339530237E-2</v>
      </c>
      <c r="S98" s="18">
        <f t="shared" si="104"/>
        <v>3.8002649339530237E-2</v>
      </c>
      <c r="T98" s="18">
        <f t="shared" si="105"/>
        <v>1.8894876266853933</v>
      </c>
      <c r="U98" s="18">
        <f t="shared" si="106"/>
        <v>1.9187483455262555</v>
      </c>
      <c r="W98" t="str">
        <f t="shared" si="107"/>
        <v>54 Textiles, printing and other skilled trades</v>
      </c>
      <c r="X98" s="18">
        <f t="shared" si="108"/>
        <v>-1.3413077495988968</v>
      </c>
      <c r="Y98" s="18">
        <f t="shared" si="108"/>
        <v>4.798423652208017</v>
      </c>
      <c r="Z98" s="18">
        <f t="shared" si="108"/>
        <v>0.42340831393157252</v>
      </c>
      <c r="AA98" s="18">
        <f t="shared" si="108"/>
        <v>0.69651764385330051</v>
      </c>
      <c r="AB98" s="18">
        <f t="shared" si="109"/>
        <v>0.60539877322420832</v>
      </c>
      <c r="AD98" s="18">
        <f t="shared" si="110"/>
        <v>0.60539877322420832</v>
      </c>
      <c r="AE98" s="18">
        <f t="shared" si="111"/>
        <v>3.212790108617658</v>
      </c>
      <c r="AF98" s="18">
        <f t="shared" si="112"/>
        <v>3.6077905190585957</v>
      </c>
    </row>
    <row r="99" spans="1:32" x14ac:dyDescent="0.2">
      <c r="A99" t="str">
        <f t="shared" si="95"/>
        <v>61 Caring personal service occupations</v>
      </c>
      <c r="B99" s="18">
        <f t="shared" si="96"/>
        <v>2.1340499138665869</v>
      </c>
      <c r="C99" s="18">
        <f t="shared" si="96"/>
        <v>-3.4298469334293369</v>
      </c>
      <c r="D99" s="18">
        <f t="shared" si="96"/>
        <v>1.8053236558685404</v>
      </c>
      <c r="E99" s="18">
        <f t="shared" si="96"/>
        <v>1.2506358447528232</v>
      </c>
      <c r="F99" s="18">
        <f t="shared" si="97"/>
        <v>1.4351951632813886</v>
      </c>
      <c r="H99" s="18">
        <f t="shared" si="98"/>
        <v>1.4351951632813886</v>
      </c>
      <c r="I99" s="18">
        <f t="shared" si="99"/>
        <v>3.3836705429728164</v>
      </c>
      <c r="J99" s="18">
        <f t="shared" si="100"/>
        <v>4.3191083110975415</v>
      </c>
      <c r="L99" t="str">
        <f t="shared" si="101"/>
        <v>61 Caring personal service occupations</v>
      </c>
      <c r="M99" s="18">
        <f t="shared" si="102"/>
        <v>-0.38264235231565413</v>
      </c>
      <c r="N99" s="18">
        <f t="shared" si="102"/>
        <v>-4.8628403089210455</v>
      </c>
      <c r="O99" s="18">
        <f t="shared" si="102"/>
        <v>4.5570180517896741</v>
      </c>
      <c r="P99" s="18">
        <f t="shared" si="102"/>
        <v>1.9887648391421431</v>
      </c>
      <c r="Q99" s="18">
        <f t="shared" si="103"/>
        <v>2.8377622212992781</v>
      </c>
      <c r="S99" s="18">
        <f t="shared" si="104"/>
        <v>2.8377622212992781</v>
      </c>
      <c r="T99" s="18">
        <f t="shared" si="105"/>
        <v>3.1432774287088794</v>
      </c>
      <c r="U99" s="18">
        <f t="shared" si="106"/>
        <v>5.1117145925291929</v>
      </c>
      <c r="W99" t="str">
        <f t="shared" si="107"/>
        <v>61 Caring personal service occupations</v>
      </c>
      <c r="X99" s="18">
        <f t="shared" si="108"/>
        <v>2.5792667300962746</v>
      </c>
      <c r="Y99" s="18">
        <f t="shared" si="108"/>
        <v>-3.1943363749489806</v>
      </c>
      <c r="Z99" s="18">
        <f t="shared" si="108"/>
        <v>1.331812742008287</v>
      </c>
      <c r="AA99" s="18">
        <f t="shared" si="108"/>
        <v>1.1056009090699925</v>
      </c>
      <c r="AB99" s="18">
        <f t="shared" si="109"/>
        <v>1.1809486873745945</v>
      </c>
      <c r="AD99" s="18">
        <f t="shared" si="110"/>
        <v>1.1809486873745945</v>
      </c>
      <c r="AE99" s="18">
        <f t="shared" si="111"/>
        <v>3.4217737623651434</v>
      </c>
      <c r="AF99" s="18">
        <f t="shared" si="112"/>
        <v>4.1828121218180581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2.6893363769718848</v>
      </c>
      <c r="C100" s="18">
        <f t="shared" si="96"/>
        <v>0.28937340671844058</v>
      </c>
      <c r="D100" s="18">
        <f t="shared" si="96"/>
        <v>0.46915665637219384</v>
      </c>
      <c r="E100" s="18">
        <f t="shared" si="96"/>
        <v>0.16894489500283161</v>
      </c>
      <c r="F100" s="18">
        <f t="shared" si="97"/>
        <v>0.26891567592510768</v>
      </c>
      <c r="H100" s="18">
        <f t="shared" si="98"/>
        <v>0.26891567592510768</v>
      </c>
      <c r="I100" s="18">
        <f t="shared" si="99"/>
        <v>2.8466612686961046</v>
      </c>
      <c r="J100" s="18">
        <f t="shared" si="100"/>
        <v>3.0293611981612401</v>
      </c>
      <c r="L100" t="str">
        <f t="shared" si="101"/>
        <v>62 Leisure, travel and related personal service occupations</v>
      </c>
      <c r="M100" s="18">
        <f t="shared" si="102"/>
        <v>3.1662016868891918</v>
      </c>
      <c r="N100" s="18">
        <f t="shared" si="102"/>
        <v>-6.1235483996507796</v>
      </c>
      <c r="O100" s="18">
        <f t="shared" si="102"/>
        <v>0.59683015749958379</v>
      </c>
      <c r="P100" s="18">
        <f t="shared" si="102"/>
        <v>0.84894655877187919</v>
      </c>
      <c r="Q100" s="18">
        <f t="shared" si="103"/>
        <v>0.76483763024610685</v>
      </c>
      <c r="S100" s="18">
        <f t="shared" si="104"/>
        <v>0.76483763024610685</v>
      </c>
      <c r="T100" s="18">
        <f t="shared" si="105"/>
        <v>2.5317071467666263</v>
      </c>
      <c r="U100" s="18">
        <f t="shared" si="106"/>
        <v>3.0795276142220773</v>
      </c>
      <c r="W100" t="str">
        <f t="shared" si="107"/>
        <v>62 Leisure, travel and related personal service occupations</v>
      </c>
      <c r="X100" s="18">
        <f t="shared" si="108"/>
        <v>2.5055508704123319</v>
      </c>
      <c r="Y100" s="18">
        <f t="shared" si="108"/>
        <v>2.800922443076681</v>
      </c>
      <c r="Z100" s="18">
        <f t="shared" si="108"/>
        <v>0.42333761072619325</v>
      </c>
      <c r="AA100" s="18">
        <f t="shared" si="108"/>
        <v>-8.6910304790044357E-2</v>
      </c>
      <c r="AB100" s="18">
        <f t="shared" si="109"/>
        <v>8.2883619711404677E-2</v>
      </c>
      <c r="AD100" s="18">
        <f t="shared" si="110"/>
        <v>8.2883619711404677E-2</v>
      </c>
      <c r="AE100" s="18">
        <f t="shared" si="111"/>
        <v>2.9560994747769298</v>
      </c>
      <c r="AF100" s="18">
        <f t="shared" si="112"/>
        <v>3.0113363725598141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-4.5717735435002682</v>
      </c>
      <c r="C101" s="18">
        <f t="shared" si="96"/>
        <v>28.667424003135288</v>
      </c>
      <c r="D101" s="18">
        <f t="shared" si="96"/>
        <v>-3.7093258600069956</v>
      </c>
      <c r="E101" s="18">
        <f t="shared" si="96"/>
        <v>0.72026951708017428</v>
      </c>
      <c r="F101" s="18">
        <f t="shared" si="97"/>
        <v>-0.77845271735904609</v>
      </c>
      <c r="H101" s="18">
        <f t="shared" si="98"/>
        <v>-0.77845271735904609</v>
      </c>
      <c r="I101" s="18">
        <f t="shared" si="99"/>
        <v>2.3876137260547159</v>
      </c>
      <c r="J101" s="18">
        <f t="shared" si="100"/>
        <v>1.8374137317464623</v>
      </c>
      <c r="L101" t="str">
        <f t="shared" si="101"/>
        <v>63 Community and civil enforcement occupations</v>
      </c>
      <c r="M101" s="18">
        <f t="shared" si="102"/>
        <v>-8.2099538669862966</v>
      </c>
      <c r="N101" s="18">
        <f t="shared" si="102"/>
        <v>51.568259837324646</v>
      </c>
      <c r="O101" s="18">
        <f t="shared" si="102"/>
        <v>-8.3254970793436804</v>
      </c>
      <c r="P101" s="18">
        <f t="shared" si="102"/>
        <v>1.1537435249371342</v>
      </c>
      <c r="Q101" s="18">
        <f t="shared" si="103"/>
        <v>-2.1101879790719202</v>
      </c>
      <c r="S101" s="18">
        <f t="shared" si="104"/>
        <v>-2.1101879790719202</v>
      </c>
      <c r="T101" s="18">
        <f t="shared" si="105"/>
        <v>1.6723996881556902</v>
      </c>
      <c r="U101" s="18">
        <f t="shared" si="106"/>
        <v>5.7614121389337747E-2</v>
      </c>
      <c r="W101" t="str">
        <f t="shared" si="107"/>
        <v>63 Community and civil enforcement occupations</v>
      </c>
      <c r="X101" s="18">
        <f t="shared" si="108"/>
        <v>3.959284414383335</v>
      </c>
      <c r="Y101" s="18">
        <f t="shared" si="108"/>
        <v>-10.812720596581539</v>
      </c>
      <c r="Z101" s="18">
        <f t="shared" si="108"/>
        <v>6.2799576459573681</v>
      </c>
      <c r="AA101" s="18">
        <f t="shared" si="108"/>
        <v>8.4181469914312856E-2</v>
      </c>
      <c r="AB101" s="18">
        <f t="shared" si="109"/>
        <v>2.108230952609369</v>
      </c>
      <c r="AD101" s="18">
        <f t="shared" si="110"/>
        <v>2.108230952609369</v>
      </c>
      <c r="AE101" s="18">
        <f t="shared" si="111"/>
        <v>4.1535905566507658</v>
      </c>
      <c r="AF101" s="18">
        <f t="shared" si="112"/>
        <v>5.4247290268178538</v>
      </c>
    </row>
    <row r="102" spans="1:32" x14ac:dyDescent="0.2">
      <c r="A102" t="str">
        <f t="shared" si="95"/>
        <v>71 Sales occupations</v>
      </c>
      <c r="B102" s="18">
        <f t="shared" si="96"/>
        <v>-2.9539843232336827</v>
      </c>
      <c r="C102" s="18">
        <f t="shared" si="96"/>
        <v>-1.0948485382291873</v>
      </c>
      <c r="D102" s="18">
        <f t="shared" si="96"/>
        <v>-1.36157403789543</v>
      </c>
      <c r="E102" s="18">
        <f t="shared" si="96"/>
        <v>-0.52501531794901801</v>
      </c>
      <c r="F102" s="18">
        <f t="shared" si="97"/>
        <v>-0.80465359077879217</v>
      </c>
      <c r="H102" s="18">
        <f t="shared" si="98"/>
        <v>-0.80465359077879217</v>
      </c>
      <c r="I102" s="18">
        <f t="shared" si="99"/>
        <v>2.3752051522605067</v>
      </c>
      <c r="J102" s="18">
        <f t="shared" si="100"/>
        <v>1.8058082352741645</v>
      </c>
      <c r="L102" t="str">
        <f t="shared" si="101"/>
        <v>71 Sales occupations</v>
      </c>
      <c r="M102" s="18">
        <f t="shared" si="102"/>
        <v>-2.3465178699680789</v>
      </c>
      <c r="N102" s="18">
        <f t="shared" si="102"/>
        <v>-1.2586215177434745E-2</v>
      </c>
      <c r="O102" s="18">
        <f t="shared" si="102"/>
        <v>-0.8550597216327338</v>
      </c>
      <c r="P102" s="18">
        <f t="shared" si="102"/>
        <v>-0.16991936990320422</v>
      </c>
      <c r="Q102" s="18">
        <f t="shared" si="103"/>
        <v>-0.39882395090397038</v>
      </c>
      <c r="S102" s="18">
        <f t="shared" si="104"/>
        <v>-0.39882395090397038</v>
      </c>
      <c r="T102" s="18">
        <f t="shared" si="105"/>
        <v>1.8744849900729221</v>
      </c>
      <c r="U102" s="18">
        <f t="shared" si="106"/>
        <v>1.5690829119442196</v>
      </c>
      <c r="W102" t="str">
        <f t="shared" si="107"/>
        <v>71 Sales occupations</v>
      </c>
      <c r="X102" s="18">
        <f t="shared" si="108"/>
        <v>-3.3764503662717327</v>
      </c>
      <c r="Y102" s="18">
        <f t="shared" si="108"/>
        <v>-1.8677222030812457</v>
      </c>
      <c r="Z102" s="18">
        <f t="shared" si="108"/>
        <v>-1.7367761981892493</v>
      </c>
      <c r="AA102" s="18">
        <f t="shared" si="108"/>
        <v>-0.80304778253441622</v>
      </c>
      <c r="AB102" s="18">
        <f t="shared" si="109"/>
        <v>-1.1152722899426037</v>
      </c>
      <c r="AD102" s="18">
        <f t="shared" si="110"/>
        <v>-1.1152722899426037</v>
      </c>
      <c r="AE102" s="18">
        <f t="shared" si="111"/>
        <v>2.7191233886926014</v>
      </c>
      <c r="AF102" s="18">
        <f t="shared" si="112"/>
        <v>1.9733370244016113</v>
      </c>
    </row>
    <row r="103" spans="1:32" x14ac:dyDescent="0.2">
      <c r="A103" t="str">
        <f t="shared" si="95"/>
        <v>72 Customer service occupations</v>
      </c>
      <c r="B103" s="18">
        <f t="shared" si="96"/>
        <v>1.9192461080123069</v>
      </c>
      <c r="C103" s="18">
        <f t="shared" si="96"/>
        <v>2.3999791651425184</v>
      </c>
      <c r="D103" s="18">
        <f t="shared" si="96"/>
        <v>5.0943456167088286</v>
      </c>
      <c r="E103" s="18">
        <f t="shared" si="96"/>
        <v>1.3764693143420104</v>
      </c>
      <c r="F103" s="18">
        <f t="shared" si="97"/>
        <v>2.6009128212563182</v>
      </c>
      <c r="H103" s="18">
        <f t="shared" si="98"/>
        <v>2.6009128212563182</v>
      </c>
      <c r="I103" s="18">
        <f t="shared" si="99"/>
        <v>3.2367993858286592</v>
      </c>
      <c r="J103" s="18">
        <f t="shared" si="100"/>
        <v>5.0116878185424429</v>
      </c>
      <c r="L103" t="str">
        <f t="shared" si="101"/>
        <v>72 Customer service occupations</v>
      </c>
      <c r="M103" s="18">
        <f t="shared" si="102"/>
        <v>-2.3737062059206337</v>
      </c>
      <c r="N103" s="18">
        <f t="shared" si="102"/>
        <v>20.606996143057344</v>
      </c>
      <c r="O103" s="18">
        <f t="shared" si="102"/>
        <v>6.7145751576487278</v>
      </c>
      <c r="P103" s="18">
        <f t="shared" si="102"/>
        <v>1.669482114942844</v>
      </c>
      <c r="Q103" s="18">
        <f t="shared" si="103"/>
        <v>3.3241054911239853</v>
      </c>
      <c r="S103" s="18">
        <f t="shared" si="104"/>
        <v>3.3241054911239853</v>
      </c>
      <c r="T103" s="18">
        <f t="shared" si="105"/>
        <v>2.6699777891428855</v>
      </c>
      <c r="U103" s="18">
        <f t="shared" si="106"/>
        <v>5.1300579325120665</v>
      </c>
      <c r="W103" t="str">
        <f t="shared" si="107"/>
        <v>72 Customer service occupations</v>
      </c>
      <c r="X103" s="18">
        <f t="shared" si="108"/>
        <v>3.9893039484601545</v>
      </c>
      <c r="Y103" s="18">
        <f t="shared" si="108"/>
        <v>-5.0906402840156133</v>
      </c>
      <c r="Z103" s="18">
        <f t="shared" si="108"/>
        <v>4.2058556739392072</v>
      </c>
      <c r="AA103" s="18">
        <f t="shared" si="108"/>
        <v>1.2002975647324332</v>
      </c>
      <c r="AB103" s="18">
        <f t="shared" si="109"/>
        <v>2.1923926971401331</v>
      </c>
      <c r="AD103" s="18">
        <f t="shared" si="110"/>
        <v>2.1923926971401331</v>
      </c>
      <c r="AE103" s="18">
        <f t="shared" si="111"/>
        <v>3.5166427208295881</v>
      </c>
      <c r="AF103" s="18">
        <f t="shared" si="112"/>
        <v>4.949051407581706</v>
      </c>
    </row>
    <row r="104" spans="1:32" x14ac:dyDescent="0.2">
      <c r="A104" t="str">
        <f t="shared" si="95"/>
        <v>81 Process, plant and machine operatives</v>
      </c>
      <c r="B104" s="18">
        <f t="shared" si="96"/>
        <v>-1.1272878471938697</v>
      </c>
      <c r="C104" s="18">
        <f t="shared" si="96"/>
        <v>-9.6339697607443995</v>
      </c>
      <c r="D104" s="18">
        <f t="shared" si="96"/>
        <v>4.8120303650104779</v>
      </c>
      <c r="E104" s="18">
        <f t="shared" si="96"/>
        <v>0.1538540997068516</v>
      </c>
      <c r="F104" s="18">
        <f t="shared" si="97"/>
        <v>1.6831103540847936</v>
      </c>
      <c r="H104" s="18">
        <f t="shared" si="98"/>
        <v>1.6831103540847936</v>
      </c>
      <c r="I104" s="18">
        <f t="shared" si="99"/>
        <v>2.6815126995919147</v>
      </c>
      <c r="J104" s="18">
        <f t="shared" si="100"/>
        <v>3.886728715415888</v>
      </c>
      <c r="L104" t="str">
        <f t="shared" si="101"/>
        <v>81 Process, plant and machine operatives</v>
      </c>
      <c r="M104" s="18">
        <f t="shared" si="102"/>
        <v>-1.7109560327733142</v>
      </c>
      <c r="N104" s="18">
        <f t="shared" si="102"/>
        <v>-7.8717086001546255</v>
      </c>
      <c r="O104" s="18">
        <f t="shared" si="102"/>
        <v>4.6368533364159692</v>
      </c>
      <c r="P104" s="18">
        <f t="shared" si="102"/>
        <v>0.37195805794849601</v>
      </c>
      <c r="Q104" s="18">
        <f t="shared" si="103"/>
        <v>1.7739166051572886</v>
      </c>
      <c r="S104" s="18">
        <f t="shared" si="104"/>
        <v>1.7739166051572886</v>
      </c>
      <c r="T104" s="18">
        <f t="shared" si="105"/>
        <v>2.509335963998649</v>
      </c>
      <c r="U104" s="18">
        <f t="shared" si="106"/>
        <v>3.809488086338253</v>
      </c>
      <c r="W104" t="str">
        <f t="shared" si="107"/>
        <v>81 Process, plant and machine operatives</v>
      </c>
      <c r="X104" s="18">
        <f t="shared" si="108"/>
        <v>0.94243611505635538</v>
      </c>
      <c r="Y104" s="18">
        <f t="shared" si="108"/>
        <v>-15.481897208996964</v>
      </c>
      <c r="Z104" s="18">
        <f t="shared" si="108"/>
        <v>5.4360938540337633</v>
      </c>
      <c r="AA104" s="18">
        <f t="shared" si="108"/>
        <v>-0.64089754544482957</v>
      </c>
      <c r="AB104" s="18">
        <f t="shared" si="109"/>
        <v>1.3448169239043128</v>
      </c>
      <c r="AD104" s="18">
        <f t="shared" si="110"/>
        <v>1.3448169239043128</v>
      </c>
      <c r="AE104" s="18">
        <f t="shared" si="111"/>
        <v>3.2726312092228094</v>
      </c>
      <c r="AF104" s="18">
        <f t="shared" si="112"/>
        <v>4.15960093963057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3.5721286734968993</v>
      </c>
      <c r="C105" s="18">
        <f t="shared" si="96"/>
        <v>-11.1156645004437</v>
      </c>
      <c r="D105" s="18">
        <f t="shared" si="96"/>
        <v>2.3452208943069985</v>
      </c>
      <c r="E105" s="18">
        <f t="shared" si="96"/>
        <v>0.335148816773434</v>
      </c>
      <c r="F105" s="18">
        <f t="shared" si="97"/>
        <v>1.0007476590518483</v>
      </c>
      <c r="H105" s="18">
        <f t="shared" si="98"/>
        <v>1.0007476590518483</v>
      </c>
      <c r="I105" s="18">
        <f t="shared" si="99"/>
        <v>3.1568456930337829</v>
      </c>
      <c r="J105" s="18">
        <f t="shared" si="100"/>
        <v>3.8211167207451657</v>
      </c>
      <c r="L105" t="str">
        <f t="shared" si="101"/>
        <v>82 Transport and mobile machine drivers and operatives</v>
      </c>
      <c r="M105" s="18">
        <f t="shared" si="102"/>
        <v>3.770892408164217</v>
      </c>
      <c r="N105" s="18">
        <f t="shared" si="102"/>
        <v>-11.923348413747082</v>
      </c>
      <c r="O105" s="18">
        <f t="shared" si="102"/>
        <v>1.7330381024827979</v>
      </c>
      <c r="P105" s="18">
        <f t="shared" si="102"/>
        <v>0.18874615831794284</v>
      </c>
      <c r="Q105" s="18">
        <f t="shared" si="103"/>
        <v>0.70088773030458906</v>
      </c>
      <c r="S105" s="18">
        <f t="shared" si="104"/>
        <v>0.70088773030458906</v>
      </c>
      <c r="T105" s="18">
        <f t="shared" si="105"/>
        <v>3.0191929590587474</v>
      </c>
      <c r="U105" s="18">
        <f t="shared" si="106"/>
        <v>3.4894083883829419</v>
      </c>
      <c r="W105" t="str">
        <f t="shared" si="107"/>
        <v>82 Transport and mobile machine drivers and operatives</v>
      </c>
      <c r="X105" s="18">
        <f t="shared" si="108"/>
        <v>1.236317253707786</v>
      </c>
      <c r="Y105" s="18">
        <f t="shared" si="108"/>
        <v>-1.0154563864301913</v>
      </c>
      <c r="Z105" s="18">
        <f t="shared" si="108"/>
        <v>8.3331572649226082</v>
      </c>
      <c r="AA105" s="18">
        <f t="shared" si="108"/>
        <v>1.4587161990742059</v>
      </c>
      <c r="AB105" s="18">
        <f t="shared" si="109"/>
        <v>3.7003069621670992</v>
      </c>
      <c r="AD105" s="18">
        <f t="shared" si="110"/>
        <v>3.7003069621670992</v>
      </c>
      <c r="AE105" s="18">
        <f t="shared" si="111"/>
        <v>4.5371965297371863</v>
      </c>
      <c r="AF105" s="18">
        <f t="shared" si="112"/>
        <v>6.7670457512267523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-2.771731820999157</v>
      </c>
      <c r="C106" s="18">
        <f t="shared" si="96"/>
        <v>-7.2228908042785811</v>
      </c>
      <c r="D106" s="18">
        <f t="shared" si="96"/>
        <v>-2.3921206494510683</v>
      </c>
      <c r="E106" s="18">
        <f t="shared" si="96"/>
        <v>0.29042814555650942</v>
      </c>
      <c r="F106" s="18">
        <f t="shared" si="97"/>
        <v>-0.61184788795310974</v>
      </c>
      <c r="H106" s="18">
        <f t="shared" si="98"/>
        <v>-0.61184788795310974</v>
      </c>
      <c r="I106" s="18">
        <f t="shared" si="99"/>
        <v>1.9677726511888149</v>
      </c>
      <c r="J106" s="18">
        <f t="shared" si="100"/>
        <v>1.5071575610519305</v>
      </c>
      <c r="L106" t="str">
        <f t="shared" si="101"/>
        <v>91 Elementary trades and related occupations</v>
      </c>
      <c r="M106" s="18">
        <f t="shared" si="102"/>
        <v>-2.9047321954282834</v>
      </c>
      <c r="N106" s="18">
        <f t="shared" si="102"/>
        <v>-3.7981703612025242</v>
      </c>
      <c r="O106" s="18">
        <f t="shared" si="102"/>
        <v>-2.3221710095707504</v>
      </c>
      <c r="P106" s="18">
        <f t="shared" si="102"/>
        <v>0.41991193438879471</v>
      </c>
      <c r="Q106" s="18">
        <f t="shared" si="103"/>
        <v>-0.5025637968748442</v>
      </c>
      <c r="S106" s="18">
        <f t="shared" si="104"/>
        <v>-0.5025637968748442</v>
      </c>
      <c r="T106" s="18">
        <f t="shared" si="105"/>
        <v>1.7537168166722239</v>
      </c>
      <c r="U106" s="18">
        <f t="shared" si="106"/>
        <v>1.3629564975213393</v>
      </c>
      <c r="W106" t="str">
        <f t="shared" si="107"/>
        <v>91 Elementary trades and related occupations</v>
      </c>
      <c r="X106" s="18">
        <f t="shared" si="108"/>
        <v>-2.2272878201961666</v>
      </c>
      <c r="Y106" s="18">
        <f t="shared" si="108"/>
        <v>-21.000835521234006</v>
      </c>
      <c r="Z106" s="18">
        <f t="shared" si="108"/>
        <v>-2.7377445046503746</v>
      </c>
      <c r="AA106" s="18">
        <f t="shared" si="108"/>
        <v>-0.38126449498034898</v>
      </c>
      <c r="AB106" s="18">
        <f t="shared" si="109"/>
        <v>-1.1730341440117642</v>
      </c>
      <c r="AD106" s="18">
        <f t="shared" si="110"/>
        <v>-1.1730341440117642</v>
      </c>
      <c r="AE106" s="18">
        <f t="shared" si="111"/>
        <v>2.9343446826310293</v>
      </c>
      <c r="AF106" s="18">
        <f t="shared" si="112"/>
        <v>2.1749865559982151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-0.26471612417032775</v>
      </c>
      <c r="C107" s="18">
        <f t="shared" si="96"/>
        <v>-7.0637976516162215</v>
      </c>
      <c r="D107" s="18">
        <f t="shared" si="96"/>
        <v>0.44127551205437321</v>
      </c>
      <c r="E107" s="18">
        <f t="shared" si="96"/>
        <v>-0.52486144693811854</v>
      </c>
      <c r="F107" s="18">
        <f t="shared" si="97"/>
        <v>-0.20385281073264094</v>
      </c>
      <c r="H107" s="18">
        <f t="shared" si="98"/>
        <v>-0.20385281073264094</v>
      </c>
      <c r="I107" s="18">
        <f t="shared" si="99"/>
        <v>2.7233171853855431</v>
      </c>
      <c r="J107" s="18">
        <f t="shared" si="100"/>
        <v>2.5840397650537916</v>
      </c>
      <c r="L107" t="str">
        <f t="shared" si="101"/>
        <v>92 Elementary administration and service occupations</v>
      </c>
      <c r="M107" s="18">
        <f t="shared" si="102"/>
        <v>-1.7424114102178812</v>
      </c>
      <c r="N107" s="18">
        <f t="shared" si="102"/>
        <v>-3.028470228683644</v>
      </c>
      <c r="O107" s="18">
        <f t="shared" si="102"/>
        <v>1.339470898353623</v>
      </c>
      <c r="P107" s="18">
        <f t="shared" si="102"/>
        <v>-0.506224634758623</v>
      </c>
      <c r="Q107" s="18">
        <f t="shared" si="103"/>
        <v>0.10524157826528047</v>
      </c>
      <c r="S107" s="18">
        <f t="shared" si="104"/>
        <v>0.10524157826528047</v>
      </c>
      <c r="T107" s="18">
        <f t="shared" si="105"/>
        <v>2.3481349587622491</v>
      </c>
      <c r="U107" s="18">
        <f t="shared" si="106"/>
        <v>2.4243438167283138</v>
      </c>
      <c r="W107" t="str">
        <f t="shared" si="107"/>
        <v>92 Elementary administration and service occupations</v>
      </c>
      <c r="X107" s="18">
        <f t="shared" si="108"/>
        <v>1.0339572172097133</v>
      </c>
      <c r="Y107" s="18">
        <f t="shared" si="108"/>
        <v>-10.371493839657608</v>
      </c>
      <c r="Z107" s="18">
        <f t="shared" si="108"/>
        <v>-0.3830745328563645</v>
      </c>
      <c r="AA107" s="18">
        <f t="shared" si="108"/>
        <v>-0.54289845727352182</v>
      </c>
      <c r="AB107" s="18">
        <f t="shared" si="109"/>
        <v>-0.48965232715204587</v>
      </c>
      <c r="AD107" s="18">
        <f t="shared" si="110"/>
        <v>-0.48965232715204587</v>
      </c>
      <c r="AE107" s="18">
        <f t="shared" si="111"/>
        <v>3.0407124419469689</v>
      </c>
      <c r="AF107" s="18">
        <f t="shared" si="112"/>
        <v>2.7228096906027455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1.0984006459009654</v>
      </c>
      <c r="C109" s="26">
        <f>IF(AND(D$6-C$6 &lt;&gt; 0,C35&lt;&gt;0,D35&lt;&gt;0),(EXP(LN(D35/C35)/(D$6-C$6))-1)*100,0)</f>
        <v>-1.7026698326283451E-2</v>
      </c>
      <c r="D109" s="26">
        <f>IF(AND(E$6-D$6 &lt;&gt; 0,D35&lt;&gt;0,E35&lt;&gt;0),(EXP(LN(E35/D35)/(E$6-D$6))-1)*100,0)</f>
        <v>0.71777042348430964</v>
      </c>
      <c r="E109" s="26">
        <f>IF(AND(F$6-E$6 &lt;&gt; 0,E35&lt;&gt;0,F35&lt;&gt;0),(EXP(LN(F35/E35)/(F$6-E$6))-1)*100,0)</f>
        <v>0.5243988525019283</v>
      </c>
      <c r="F109" s="26">
        <f t="shared" ref="F109" si="113">IF(AND(F$6-D$6 &lt;&gt; 0,D35&lt;&gt;0,F35&lt;&gt;0),(EXP(LN(F35/D35)/(F$6-D$6))-1)*100,0)</f>
        <v>0.58881475638519198</v>
      </c>
      <c r="H109" s="26">
        <f t="shared" ref="H109" si="114">IF($F$6-$D$6 &lt;&gt; 0,(EXP(LN(1+(H72/100))/($F$6-$D$6))-1)*100,0)</f>
        <v>0.58881475638519198</v>
      </c>
      <c r="I109" s="26">
        <f>IF(D35&gt;0,((1+(I35/D35))^(1/($F$6-$D$6))-1)*100,0)</f>
        <v>2.7751548372997537</v>
      </c>
      <c r="J109" s="26">
        <f t="shared" ref="J109" si="115">IF($F$6-$D$6 &lt;&gt; 0,(EXP(LN(1+(J72/100))/($F$6-$D$6))-1)*100,0)</f>
        <v>3.1820266398211672</v>
      </c>
      <c r="L109" s="24" t="str">
        <f>L35</f>
        <v>All occupations</v>
      </c>
      <c r="M109" s="26">
        <f>IF(AND(N$6-M$6 &lt;&gt; 0,M35&lt;&gt;0,N35&lt;&gt;0),(EXP(LN(N35/M35)/(N$6-M$6))-1)*100,0)</f>
        <v>0.33237028940780178</v>
      </c>
      <c r="N109" s="26">
        <f>IF(AND(O$6-N$6 &lt;&gt; 0,N35&lt;&gt;0,O35&lt;&gt;0),(EXP(LN(O35/N35)/(O$6-N$6))-1)*100,0)</f>
        <v>-2.9539954375357169E-2</v>
      </c>
      <c r="O109" s="26">
        <f>IF(AND(P$6-O$6 &lt;&gt; 0,O35&lt;&gt;0,P35&lt;&gt;0),(EXP(LN(P35/O35)/(P$6-O$6))-1)*100,0)</f>
        <v>0.78978664158755318</v>
      </c>
      <c r="P109" s="26">
        <f>IF(AND(Q$6-P$6 &lt;&gt; 0,P35&lt;&gt;0,Q35&lt;&gt;0),(EXP(LN(Q35/P35)/(Q$6-P$6))-1)*100,0)</f>
        <v>0.5007276835375718</v>
      </c>
      <c r="Q109" s="26">
        <f t="shared" ref="Q109" si="116">IF(AND(Q$6-O$6 &lt;&gt; 0,O35&lt;&gt;0,Q35&lt;&gt;0),(EXP(LN(Q35/O35)/(Q$6-O$6))-1)*100,0)</f>
        <v>0.59698844045361632</v>
      </c>
      <c r="S109" s="26">
        <f t="shared" ref="S109" si="117">IF($F$6-$D$6 &lt;&gt; 0,(EXP(LN(1+(S72/100))/($F$6-$D$6))-1)*100,0)</f>
        <v>0.59698844045361632</v>
      </c>
      <c r="T109" s="26">
        <f t="shared" ref="T109" si="118">IF(O35&gt;0,((1+(T35/O35))^(1/($F$6-$D$6))-1)*100,0)</f>
        <v>2.3900420104133957</v>
      </c>
      <c r="U109" s="26">
        <f t="shared" ref="U109" si="119">IF($F$6-$D$6 &lt;&gt; 0,(EXP(LN(1+(U72/100))/($F$6-$D$6))-1)*100,0)</f>
        <v>2.8242122147264181</v>
      </c>
      <c r="W109" s="24" t="str">
        <f>W35</f>
        <v>All occupations</v>
      </c>
      <c r="X109" s="26">
        <f>IF(AND(Y$6-X$6 &lt;&gt; 0,X35&lt;&gt;0,Y35&lt;&gt;0),(EXP(LN(Y35/X35)/(Y$6-X$6))-1)*100,0)</f>
        <v>1.950649801173765</v>
      </c>
      <c r="Y109" s="26">
        <f>IF(AND(Z$6-Y$6 &lt;&gt; 0,Y35&lt;&gt;0,Z35&lt;&gt;0),(EXP(LN(Z35/Y35)/(Z$6-Y$6))-1)*100,0)</f>
        <v>-3.6508282787339752E-3</v>
      </c>
      <c r="Z109" s="26">
        <f>IF(AND(AA$6-Z$6 &lt;&gt; 0,Z35&lt;&gt;0,AA35&lt;&gt;0),(EXP(LN(AA35/Z35)/(AA$6-Z$6))-1)*100,0)</f>
        <v>0.64058126397115167</v>
      </c>
      <c r="AA109" s="26">
        <f>IF(AND(AB$6-AA$6 &lt;&gt; 0,AA35&lt;&gt;0,AB35&lt;&gt;0),(EXP(LN(AB35/AA35)/(AB$6-AA$6))-1)*100,0)</f>
        <v>0.54982738744810966</v>
      </c>
      <c r="AB109" s="26">
        <f t="shared" ref="AB109" si="120">IF(AND(AB$6-Z$6 &lt;&gt; 0,Z35&lt;&gt;0,AB35&lt;&gt;0),(EXP(LN(AB35/Z35)/(AB$6-Z$6))-1)*100,0)</f>
        <v>0.58006958281844323</v>
      </c>
      <c r="AD109" s="26">
        <f t="shared" ref="AD109" si="121">IF($F$6-$D$6 &lt;&gt; 0,(EXP(LN(1+(AD72/100))/($F$6-$D$6))-1)*100,0)</f>
        <v>0.58006958281844323</v>
      </c>
      <c r="AE109" s="26">
        <f t="shared" ref="AE109" si="122">IF(Z35&gt;0,((1+(AE35/Z35))^(1/($F$6-$D$6))-1)*100,0)</f>
        <v>3.1655349756322337</v>
      </c>
      <c r="AF109" s="26">
        <f t="shared" ref="AF109" si="123">IF($F$6-$D$6 &lt;&gt; 0,(EXP(LN(1+(AF72/100))/($F$6-$D$6))-1)*100,0)</f>
        <v>3.5461313619908674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Essex Southend-on-Sea and Thurrock (Continued)</v>
      </c>
      <c r="L112" s="19" t="str">
        <f>CONCATENATE(L$1," (Continued)")</f>
        <v>Occupation Table 2.1  Males: Employment Change by Occupation (SOC 2020) and Replacement Demand, 2015-2035, Essex Southend-on-Sea and Thurrock (Continued)</v>
      </c>
      <c r="W112" s="19" t="str">
        <f>CONCATENATE(W$1," (Continued)")</f>
        <v>Occupation Table 2.2  Females: Employment Change by Occupation (SOC 2020) and Replacement Demand, 2015-2035, Essex Southend-on-Sea and Thurrock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9.5912887166137253</v>
      </c>
      <c r="C119" s="27">
        <f t="shared" si="125"/>
        <v>2.3633647752457136</v>
      </c>
      <c r="D119" s="27">
        <f t="shared" si="125"/>
        <v>-3.7186260663897173</v>
      </c>
      <c r="E119" s="27">
        <f t="shared" si="125"/>
        <v>7.831420980973121</v>
      </c>
      <c r="F119" s="27">
        <f t="shared" ref="F119:F144" si="126">F8-D8</f>
        <v>4.1127949145834037</v>
      </c>
      <c r="L119" t="str">
        <f t="shared" ref="L119:L144" si="127">L8</f>
        <v>11 Corporate managers and directors</v>
      </c>
      <c r="M119" s="27">
        <f t="shared" ref="M119:P144" si="128">N8-M8</f>
        <v>4.6312856123601875</v>
      </c>
      <c r="N119" s="27">
        <f t="shared" si="128"/>
        <v>1.5993822095048174</v>
      </c>
      <c r="O119" s="27">
        <f t="shared" si="128"/>
        <v>-3.772305520322675</v>
      </c>
      <c r="P119" s="27">
        <f t="shared" si="128"/>
        <v>3.1650975899161935</v>
      </c>
      <c r="Q119" s="27">
        <f t="shared" ref="Q119:Q144" si="129">Q8-O8</f>
        <v>-0.60720793040648147</v>
      </c>
      <c r="W119" t="str">
        <f t="shared" ref="W119:W144" si="130">W8</f>
        <v>11 Corporate managers and directors</v>
      </c>
      <c r="X119" s="27">
        <f t="shared" ref="X119:AA144" si="131">Y8-X8</f>
        <v>4.960003104253488</v>
      </c>
      <c r="Y119" s="27">
        <f t="shared" si="131"/>
        <v>0.76398256574093182</v>
      </c>
      <c r="Z119" s="27">
        <f t="shared" si="131"/>
        <v>5.3679453932943488E-2</v>
      </c>
      <c r="AA119" s="27">
        <f t="shared" si="131"/>
        <v>4.6663233910569168</v>
      </c>
      <c r="AB119" s="27">
        <f t="shared" ref="AB119:AB144" si="132">AB8-Z8</f>
        <v>4.7200028449898603</v>
      </c>
    </row>
    <row r="120" spans="1:28" x14ac:dyDescent="0.2">
      <c r="A120" t="str">
        <f t="shared" si="124"/>
        <v>12 Other managers and proprietors</v>
      </c>
      <c r="B120" s="27">
        <f t="shared" si="125"/>
        <v>1.3194231443047144</v>
      </c>
      <c r="C120" s="27">
        <f t="shared" si="125"/>
        <v>0.51857426637294779</v>
      </c>
      <c r="D120" s="27">
        <f t="shared" si="125"/>
        <v>7.2858379327945322</v>
      </c>
      <c r="E120" s="27">
        <f t="shared" si="125"/>
        <v>6.1331440003849522</v>
      </c>
      <c r="F120" s="27">
        <f t="shared" si="126"/>
        <v>13.418981933179484</v>
      </c>
      <c r="L120" t="str">
        <f t="shared" si="127"/>
        <v>12 Other managers and proprietors</v>
      </c>
      <c r="M120" s="27">
        <f t="shared" si="128"/>
        <v>-0.20309962900141088</v>
      </c>
      <c r="N120" s="27">
        <f t="shared" si="128"/>
        <v>0.41162314654753729</v>
      </c>
      <c r="O120" s="27">
        <f t="shared" si="128"/>
        <v>4.8269323852199442</v>
      </c>
      <c r="P120" s="27">
        <f t="shared" si="128"/>
        <v>3.2949627630732472</v>
      </c>
      <c r="Q120" s="27">
        <f t="shared" si="129"/>
        <v>8.1218951482931914</v>
      </c>
      <c r="W120" t="str">
        <f t="shared" si="130"/>
        <v>12 Other managers and proprietors</v>
      </c>
      <c r="X120" s="27">
        <f t="shared" si="131"/>
        <v>1.5225227733061004</v>
      </c>
      <c r="Y120" s="27">
        <f t="shared" si="131"/>
        <v>0.10695111982541228</v>
      </c>
      <c r="Z120" s="27">
        <f t="shared" si="131"/>
        <v>2.4589055475745667</v>
      </c>
      <c r="AA120" s="27">
        <f t="shared" si="131"/>
        <v>2.8381812373117388</v>
      </c>
      <c r="AB120" s="27">
        <f t="shared" si="132"/>
        <v>5.2970867848863055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5.9867066802899842</v>
      </c>
      <c r="C121" s="27">
        <f t="shared" si="125"/>
        <v>2.8222413648757581</v>
      </c>
      <c r="D121" s="27">
        <f t="shared" si="125"/>
        <v>3.4728757362767269</v>
      </c>
      <c r="E121" s="27">
        <f t="shared" si="125"/>
        <v>7.3277610624184888</v>
      </c>
      <c r="F121" s="27">
        <f t="shared" si="126"/>
        <v>10.800636798695216</v>
      </c>
      <c r="L121" t="str">
        <f t="shared" si="127"/>
        <v>21 Science, research, engineering and technology professionals</v>
      </c>
      <c r="M121" s="27">
        <f t="shared" si="128"/>
        <v>5.1819411898141681</v>
      </c>
      <c r="N121" s="27">
        <f t="shared" si="128"/>
        <v>0.41677333804358341</v>
      </c>
      <c r="O121" s="27">
        <f t="shared" si="128"/>
        <v>1.2381519915578423</v>
      </c>
      <c r="P121" s="27">
        <f t="shared" si="128"/>
        <v>4.1148807816107578</v>
      </c>
      <c r="Q121" s="27">
        <f t="shared" si="129"/>
        <v>5.3530327731686</v>
      </c>
      <c r="W121" t="str">
        <f t="shared" si="130"/>
        <v>21 Science, research, engineering and technology professionals</v>
      </c>
      <c r="X121" s="27">
        <f t="shared" si="131"/>
        <v>0.80476549047584101</v>
      </c>
      <c r="Y121" s="27">
        <f t="shared" si="131"/>
        <v>2.4054680268321551</v>
      </c>
      <c r="Z121" s="27">
        <f t="shared" si="131"/>
        <v>2.2347237447188739</v>
      </c>
      <c r="AA121" s="27">
        <f t="shared" si="131"/>
        <v>3.2128802808076742</v>
      </c>
      <c r="AB121" s="27">
        <f t="shared" si="132"/>
        <v>5.4476040255265481</v>
      </c>
    </row>
    <row r="122" spans="1:28" x14ac:dyDescent="0.2">
      <c r="A122" t="str">
        <f t="shared" si="124"/>
        <v>22 Health professionals</v>
      </c>
      <c r="B122" s="27">
        <f t="shared" si="125"/>
        <v>5.8779766712817363</v>
      </c>
      <c r="C122" s="27">
        <f t="shared" si="125"/>
        <v>-0.9974700810278776</v>
      </c>
      <c r="D122" s="27">
        <f t="shared" si="125"/>
        <v>2.9890310317199535</v>
      </c>
      <c r="E122" s="27">
        <f t="shared" si="125"/>
        <v>4.7111898365828608</v>
      </c>
      <c r="F122" s="27">
        <f t="shared" si="126"/>
        <v>7.7002208683028144</v>
      </c>
      <c r="L122" t="str">
        <f t="shared" si="127"/>
        <v>22 Health professionals</v>
      </c>
      <c r="M122" s="27">
        <f t="shared" si="128"/>
        <v>0.93797854115185508</v>
      </c>
      <c r="N122" s="27">
        <f t="shared" si="128"/>
        <v>-0.18006926220228969</v>
      </c>
      <c r="O122" s="27">
        <f t="shared" si="128"/>
        <v>0.80504344005000483</v>
      </c>
      <c r="P122" s="27">
        <f t="shared" si="128"/>
        <v>1.2790949573661212</v>
      </c>
      <c r="Q122" s="27">
        <f t="shared" si="129"/>
        <v>2.0841383974161261</v>
      </c>
      <c r="W122" t="str">
        <f t="shared" si="130"/>
        <v>22 Health professionals</v>
      </c>
      <c r="X122" s="27">
        <f t="shared" si="131"/>
        <v>4.9399981301298546</v>
      </c>
      <c r="Y122" s="27">
        <f t="shared" si="131"/>
        <v>-0.81740081882557902</v>
      </c>
      <c r="Z122" s="27">
        <f t="shared" si="131"/>
        <v>2.1839875916699185</v>
      </c>
      <c r="AA122" s="27">
        <f t="shared" si="131"/>
        <v>3.4320948792167449</v>
      </c>
      <c r="AB122" s="27">
        <f t="shared" si="132"/>
        <v>5.6160824708866635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4.4493802705282306</v>
      </c>
      <c r="C123" s="27">
        <f t="shared" si="125"/>
        <v>1.6227064778798663</v>
      </c>
      <c r="D123" s="27">
        <f t="shared" si="125"/>
        <v>1.1888277576271804</v>
      </c>
      <c r="E123" s="27">
        <f t="shared" si="125"/>
        <v>3.713289178126729</v>
      </c>
      <c r="F123" s="27">
        <f t="shared" si="126"/>
        <v>4.9021169357539094</v>
      </c>
      <c r="L123" t="str">
        <f t="shared" si="127"/>
        <v>23 Teaching and other educational professionals</v>
      </c>
      <c r="M123" s="27">
        <f t="shared" si="128"/>
        <v>-9.6997293736086121E-2</v>
      </c>
      <c r="N123" s="27">
        <f t="shared" si="128"/>
        <v>0.87551294713403571</v>
      </c>
      <c r="O123" s="27">
        <f t="shared" si="128"/>
        <v>0.80747227412311773</v>
      </c>
      <c r="P123" s="27">
        <f t="shared" si="128"/>
        <v>1.0584296850868906</v>
      </c>
      <c r="Q123" s="27">
        <f t="shared" si="129"/>
        <v>1.8659019592100083</v>
      </c>
      <c r="W123" t="str">
        <f t="shared" si="130"/>
        <v>23 Teaching and other educational professionals</v>
      </c>
      <c r="X123" s="27">
        <f t="shared" si="131"/>
        <v>4.5463775642643469</v>
      </c>
      <c r="Y123" s="27">
        <f t="shared" si="131"/>
        <v>0.74719353074579331</v>
      </c>
      <c r="Z123" s="27">
        <f t="shared" si="131"/>
        <v>0.38135548350410531</v>
      </c>
      <c r="AA123" s="27">
        <f t="shared" si="131"/>
        <v>2.6548594930397975</v>
      </c>
      <c r="AB123" s="27">
        <f t="shared" si="132"/>
        <v>3.0362149765439028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7.9879994559484828</v>
      </c>
      <c r="C124" s="27">
        <f t="shared" si="125"/>
        <v>4.6368868513050643</v>
      </c>
      <c r="D124" s="27">
        <f t="shared" si="125"/>
        <v>7.4317145549372654</v>
      </c>
      <c r="E124" s="27">
        <f t="shared" si="125"/>
        <v>9.6698438082160862</v>
      </c>
      <c r="F124" s="27">
        <f t="shared" si="126"/>
        <v>17.101558363153352</v>
      </c>
      <c r="L124" t="str">
        <f t="shared" si="127"/>
        <v>24 Business, media and public service professionals</v>
      </c>
      <c r="M124" s="27">
        <f t="shared" si="128"/>
        <v>3.4841868633277002</v>
      </c>
      <c r="N124" s="27">
        <f t="shared" si="128"/>
        <v>2.1193053960105885</v>
      </c>
      <c r="O124" s="27">
        <f t="shared" si="128"/>
        <v>4.6363091604763156</v>
      </c>
      <c r="P124" s="27">
        <f t="shared" si="128"/>
        <v>4.3747705897445428</v>
      </c>
      <c r="Q124" s="27">
        <f t="shared" si="129"/>
        <v>9.0110797502208584</v>
      </c>
      <c r="W124" t="str">
        <f t="shared" si="130"/>
        <v>24 Business, media and public service professionals</v>
      </c>
      <c r="X124" s="27">
        <f t="shared" si="131"/>
        <v>4.5038125926207222</v>
      </c>
      <c r="Y124" s="27">
        <f t="shared" si="131"/>
        <v>2.5175814552946463</v>
      </c>
      <c r="Z124" s="27">
        <f t="shared" si="131"/>
        <v>2.7954053944608361</v>
      </c>
      <c r="AA124" s="27">
        <f t="shared" si="131"/>
        <v>5.295073218471483</v>
      </c>
      <c r="AB124" s="27">
        <f t="shared" si="132"/>
        <v>8.0904786129323192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2.2821782834970641</v>
      </c>
      <c r="C125" s="27">
        <f t="shared" si="125"/>
        <v>1.7622836915521916</v>
      </c>
      <c r="D125" s="27">
        <f t="shared" si="125"/>
        <v>-1.8967445792750528</v>
      </c>
      <c r="E125" s="27">
        <f t="shared" si="125"/>
        <v>1.4498171760754328</v>
      </c>
      <c r="F125" s="27">
        <f t="shared" si="126"/>
        <v>-0.44692740319961999</v>
      </c>
      <c r="L125" t="str">
        <f t="shared" si="127"/>
        <v>31 Science, engineering and technology associate professionals</v>
      </c>
      <c r="M125" s="27">
        <f t="shared" si="128"/>
        <v>2.0685526841988011</v>
      </c>
      <c r="N125" s="27">
        <f t="shared" si="128"/>
        <v>0.83719815924710161</v>
      </c>
      <c r="O125" s="27">
        <f t="shared" si="128"/>
        <v>-2.0477652770474553</v>
      </c>
      <c r="P125" s="27">
        <f t="shared" si="128"/>
        <v>0.48877377663812638</v>
      </c>
      <c r="Q125" s="27">
        <f t="shared" si="129"/>
        <v>-1.5589915004093289</v>
      </c>
      <c r="W125" t="str">
        <f t="shared" si="130"/>
        <v>31 Science, engineering and technology associate professionals</v>
      </c>
      <c r="X125" s="27">
        <f t="shared" si="131"/>
        <v>0.21362559929826475</v>
      </c>
      <c r="Y125" s="27">
        <f t="shared" si="131"/>
        <v>0.92508553230507395</v>
      </c>
      <c r="Z125" s="27">
        <f t="shared" si="131"/>
        <v>0.15102069777239002</v>
      </c>
      <c r="AA125" s="27">
        <f t="shared" si="131"/>
        <v>0.96104339943735262</v>
      </c>
      <c r="AB125" s="27">
        <f t="shared" si="132"/>
        <v>1.1120640972097426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2.2582167434307348</v>
      </c>
      <c r="C126" s="27">
        <f t="shared" si="125"/>
        <v>0.12424225912200271</v>
      </c>
      <c r="D126" s="27">
        <f t="shared" si="125"/>
        <v>0.3385809697417681</v>
      </c>
      <c r="E126" s="27">
        <f t="shared" si="125"/>
        <v>2.0146495824642461</v>
      </c>
      <c r="F126" s="27">
        <f t="shared" si="126"/>
        <v>2.3532305522060142</v>
      </c>
      <c r="L126" t="str">
        <f t="shared" si="127"/>
        <v>32 Health and social care associate professionals</v>
      </c>
      <c r="M126" s="27">
        <f t="shared" si="128"/>
        <v>-4.3254691059805506E-2</v>
      </c>
      <c r="N126" s="27">
        <f t="shared" si="128"/>
        <v>9.181512394738256E-2</v>
      </c>
      <c r="O126" s="27">
        <f t="shared" si="128"/>
        <v>-0.25485414662963146</v>
      </c>
      <c r="P126" s="27">
        <f t="shared" si="128"/>
        <v>0.18993835257859759</v>
      </c>
      <c r="Q126" s="27">
        <f t="shared" si="129"/>
        <v>-6.491579405103387E-2</v>
      </c>
      <c r="W126" t="str">
        <f t="shared" si="130"/>
        <v>32 Health and social care associate professionals</v>
      </c>
      <c r="X126" s="27">
        <f t="shared" si="131"/>
        <v>2.3014714344905371</v>
      </c>
      <c r="Y126" s="27">
        <f t="shared" si="131"/>
        <v>3.2427135174616595E-2</v>
      </c>
      <c r="Z126" s="27">
        <f t="shared" si="131"/>
        <v>0.59343511637139734</v>
      </c>
      <c r="AA126" s="27">
        <f t="shared" si="131"/>
        <v>1.8247112298856418</v>
      </c>
      <c r="AB126" s="27">
        <f t="shared" si="132"/>
        <v>2.4181463462570392</v>
      </c>
    </row>
    <row r="127" spans="1:28" x14ac:dyDescent="0.2">
      <c r="A127" t="str">
        <f t="shared" si="124"/>
        <v>33 Protective service occupations</v>
      </c>
      <c r="B127" s="27">
        <f t="shared" si="125"/>
        <v>-0.22091512337220465</v>
      </c>
      <c r="C127" s="27">
        <f t="shared" si="125"/>
        <v>0.71127495573577271</v>
      </c>
      <c r="D127" s="27">
        <f t="shared" si="125"/>
        <v>2.1117913412001332</v>
      </c>
      <c r="E127" s="27">
        <f t="shared" si="125"/>
        <v>2.0759395539778982</v>
      </c>
      <c r="F127" s="27">
        <f t="shared" si="126"/>
        <v>4.1877308951780314</v>
      </c>
      <c r="L127" t="str">
        <f t="shared" si="127"/>
        <v>33 Protective service occupations</v>
      </c>
      <c r="M127" s="27">
        <f t="shared" si="128"/>
        <v>-0.35270050269418807</v>
      </c>
      <c r="N127" s="27">
        <f t="shared" si="128"/>
        <v>0.37352833577307276</v>
      </c>
      <c r="O127" s="27">
        <f t="shared" si="128"/>
        <v>1.0831048390131883</v>
      </c>
      <c r="P127" s="27">
        <f t="shared" si="128"/>
        <v>0.72416317135358099</v>
      </c>
      <c r="Q127" s="27">
        <f t="shared" si="129"/>
        <v>1.8072680103667693</v>
      </c>
      <c r="W127" t="str">
        <f t="shared" si="130"/>
        <v>33 Protective service occupations</v>
      </c>
      <c r="X127" s="27">
        <f t="shared" si="131"/>
        <v>0.13178537932198164</v>
      </c>
      <c r="Y127" s="27">
        <f t="shared" si="131"/>
        <v>0.33774661996269195</v>
      </c>
      <c r="Z127" s="27">
        <f t="shared" si="131"/>
        <v>1.0286865021869547</v>
      </c>
      <c r="AA127" s="27">
        <f t="shared" si="131"/>
        <v>1.351776382624303</v>
      </c>
      <c r="AB127" s="27">
        <f t="shared" si="132"/>
        <v>2.3804628848112577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-0.58329825732269036</v>
      </c>
      <c r="C128" s="27">
        <f t="shared" si="125"/>
        <v>3.6066527582804468</v>
      </c>
      <c r="D128" s="27">
        <f t="shared" si="125"/>
        <v>-1.1115160171723204</v>
      </c>
      <c r="E128" s="27">
        <f t="shared" si="125"/>
        <v>1.7663467679656399</v>
      </c>
      <c r="F128" s="27">
        <f t="shared" si="126"/>
        <v>0.65483075079331954</v>
      </c>
      <c r="L128" t="str">
        <f t="shared" si="127"/>
        <v>34 Culture, media and sports occupations</v>
      </c>
      <c r="M128" s="27">
        <f t="shared" si="128"/>
        <v>0.18693016981751853</v>
      </c>
      <c r="N128" s="27">
        <f t="shared" si="128"/>
        <v>1.0945630384555631</v>
      </c>
      <c r="O128" s="27">
        <f t="shared" si="128"/>
        <v>-0.40006925702711982</v>
      </c>
      <c r="P128" s="27">
        <f t="shared" si="128"/>
        <v>1.020380023012093</v>
      </c>
      <c r="Q128" s="27">
        <f t="shared" si="129"/>
        <v>0.62031076598497314</v>
      </c>
      <c r="W128" t="str">
        <f t="shared" si="130"/>
        <v>34 Culture, media and sports occupations</v>
      </c>
      <c r="X128" s="27">
        <f t="shared" si="131"/>
        <v>-0.77022842714020889</v>
      </c>
      <c r="Y128" s="27">
        <f t="shared" si="131"/>
        <v>2.5120897198249006</v>
      </c>
      <c r="Z128" s="27">
        <f t="shared" si="131"/>
        <v>-0.71144676014523967</v>
      </c>
      <c r="AA128" s="27">
        <f t="shared" si="131"/>
        <v>0.74596674495356652</v>
      </c>
      <c r="AB128" s="27">
        <f t="shared" si="132"/>
        <v>3.4519984808326853E-2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3.2436488947872988</v>
      </c>
      <c r="C129" s="27">
        <f t="shared" si="125"/>
        <v>1.9349624896739499</v>
      </c>
      <c r="D129" s="27">
        <f t="shared" si="125"/>
        <v>-1.4695187253188635</v>
      </c>
      <c r="E129" s="27">
        <f t="shared" si="125"/>
        <v>3.1753304169847709</v>
      </c>
      <c r="F129" s="27">
        <f t="shared" si="126"/>
        <v>1.7058116916659074</v>
      </c>
      <c r="L129" t="str">
        <f t="shared" si="127"/>
        <v>35 Business and public service associate professionals</v>
      </c>
      <c r="M129" s="27">
        <f t="shared" si="128"/>
        <v>0.72887067589529408</v>
      </c>
      <c r="N129" s="27">
        <f t="shared" si="128"/>
        <v>1.3002277168902054</v>
      </c>
      <c r="O129" s="27">
        <f t="shared" si="128"/>
        <v>-1.6171347030261174</v>
      </c>
      <c r="P129" s="27">
        <f t="shared" si="128"/>
        <v>0.28816966104959363</v>
      </c>
      <c r="Q129" s="27">
        <f t="shared" si="129"/>
        <v>-1.3289650419765238</v>
      </c>
      <c r="W129" t="str">
        <f t="shared" si="130"/>
        <v>35 Business and public service associate professionals</v>
      </c>
      <c r="X129" s="27">
        <f t="shared" si="131"/>
        <v>2.5147782188919123</v>
      </c>
      <c r="Y129" s="27">
        <f t="shared" si="131"/>
        <v>0.63473477278381196</v>
      </c>
      <c r="Z129" s="27">
        <f t="shared" si="131"/>
        <v>0.14761597770729651</v>
      </c>
      <c r="AA129" s="27">
        <f t="shared" si="131"/>
        <v>2.8871607559350601</v>
      </c>
      <c r="AB129" s="27">
        <f t="shared" si="132"/>
        <v>3.0347767336423566</v>
      </c>
    </row>
    <row r="130" spans="1:28" x14ac:dyDescent="0.2">
      <c r="A130" t="str">
        <f t="shared" si="124"/>
        <v>41 Administrative occupations</v>
      </c>
      <c r="B130" s="27">
        <f t="shared" si="125"/>
        <v>-1.2124448763598252</v>
      </c>
      <c r="C130" s="27">
        <f t="shared" si="125"/>
        <v>2.2132782865319314</v>
      </c>
      <c r="D130" s="27">
        <f t="shared" si="125"/>
        <v>-5.3866108479495836</v>
      </c>
      <c r="E130" s="27">
        <f t="shared" si="125"/>
        <v>-3.7589882889919792</v>
      </c>
      <c r="F130" s="27">
        <f t="shared" si="126"/>
        <v>-9.1455991369415628</v>
      </c>
      <c r="L130" t="str">
        <f t="shared" si="127"/>
        <v>41 Administrative occupations</v>
      </c>
      <c r="M130" s="27">
        <f t="shared" si="128"/>
        <v>-1.5025365428302635</v>
      </c>
      <c r="N130" s="27">
        <f t="shared" si="128"/>
        <v>3.4557064223351084</v>
      </c>
      <c r="O130" s="27">
        <f t="shared" si="128"/>
        <v>-0.81939234664072558</v>
      </c>
      <c r="P130" s="27">
        <f t="shared" si="128"/>
        <v>1.7921120059737703</v>
      </c>
      <c r="Q130" s="27">
        <f t="shared" si="129"/>
        <v>0.97271965933304472</v>
      </c>
      <c r="W130" t="str">
        <f t="shared" si="130"/>
        <v>41 Administrative occupations</v>
      </c>
      <c r="X130" s="27">
        <f t="shared" si="131"/>
        <v>0.29009166647042406</v>
      </c>
      <c r="Y130" s="27">
        <f t="shared" si="131"/>
        <v>-1.2424281358031237</v>
      </c>
      <c r="Z130" s="27">
        <f t="shared" si="131"/>
        <v>-4.5672185013089219</v>
      </c>
      <c r="AA130" s="27">
        <f t="shared" si="131"/>
        <v>-5.5511002949657282</v>
      </c>
      <c r="AB130" s="27">
        <f t="shared" si="132"/>
        <v>-10.11831879627465</v>
      </c>
    </row>
    <row r="131" spans="1:28" x14ac:dyDescent="0.2">
      <c r="A131" t="str">
        <f t="shared" si="124"/>
        <v>42 Secretarial and related occupations</v>
      </c>
      <c r="B131" s="27">
        <f t="shared" si="125"/>
        <v>-1.0622958004357272</v>
      </c>
      <c r="C131" s="27">
        <f t="shared" si="125"/>
        <v>-0.57160060626637943</v>
      </c>
      <c r="D131" s="27">
        <f t="shared" si="125"/>
        <v>0.7944350042589825</v>
      </c>
      <c r="E131" s="27">
        <f t="shared" si="125"/>
        <v>-5.081011515572019</v>
      </c>
      <c r="F131" s="27">
        <f t="shared" si="126"/>
        <v>-4.2865765113130365</v>
      </c>
      <c r="L131" t="str">
        <f t="shared" si="127"/>
        <v>42 Secretarial and related occupations</v>
      </c>
      <c r="M131" s="27">
        <f t="shared" si="128"/>
        <v>-0.29937934164563929</v>
      </c>
      <c r="N131" s="27">
        <f t="shared" si="128"/>
        <v>-1.4784244701065208E-2</v>
      </c>
      <c r="O131" s="27">
        <f t="shared" si="128"/>
        <v>0.26679581985422063</v>
      </c>
      <c r="P131" s="27">
        <f t="shared" si="128"/>
        <v>0.23360813217584342</v>
      </c>
      <c r="Q131" s="27">
        <f t="shared" si="129"/>
        <v>0.50040395203006405</v>
      </c>
      <c r="W131" t="str">
        <f t="shared" si="130"/>
        <v>42 Secretarial and related occupations</v>
      </c>
      <c r="X131" s="27">
        <f t="shared" si="131"/>
        <v>-0.7629164587900874</v>
      </c>
      <c r="Y131" s="27">
        <f t="shared" si="131"/>
        <v>-0.55681636156531411</v>
      </c>
      <c r="Z131" s="27">
        <f t="shared" si="131"/>
        <v>0.52763918440476232</v>
      </c>
      <c r="AA131" s="27">
        <f t="shared" si="131"/>
        <v>-5.3146196477478593</v>
      </c>
      <c r="AB131" s="27">
        <f t="shared" si="132"/>
        <v>-4.786980463343097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1.1908764322353491</v>
      </c>
      <c r="C132" s="27">
        <f t="shared" si="125"/>
        <v>-3.2806216175787304</v>
      </c>
      <c r="D132" s="27">
        <f t="shared" si="125"/>
        <v>0.51266781125206951</v>
      </c>
      <c r="E132" s="27">
        <f t="shared" si="125"/>
        <v>1.5005603044840363</v>
      </c>
      <c r="F132" s="27">
        <f t="shared" si="126"/>
        <v>2.0132281157361058</v>
      </c>
      <c r="L132" t="str">
        <f t="shared" si="127"/>
        <v>51 Skilled agricultural and related trades</v>
      </c>
      <c r="M132" s="27">
        <f t="shared" si="128"/>
        <v>0.80186026161761603</v>
      </c>
      <c r="N132" s="27">
        <f t="shared" si="128"/>
        <v>-3.2364001934213888</v>
      </c>
      <c r="O132" s="27">
        <f t="shared" si="128"/>
        <v>0.24082453672025839</v>
      </c>
      <c r="P132" s="27">
        <f t="shared" si="128"/>
        <v>0.99184053144247564</v>
      </c>
      <c r="Q132" s="27">
        <f t="shared" si="129"/>
        <v>1.232665068162734</v>
      </c>
      <c r="W132" t="str">
        <f t="shared" si="130"/>
        <v>51 Skilled agricultural and related trades</v>
      </c>
      <c r="X132" s="27">
        <f t="shared" si="131"/>
        <v>0.38901617061774085</v>
      </c>
      <c r="Y132" s="27">
        <f t="shared" si="131"/>
        <v>-4.4221424157331324E-2</v>
      </c>
      <c r="Z132" s="27">
        <f t="shared" si="131"/>
        <v>0.27184327453181356</v>
      </c>
      <c r="AA132" s="27">
        <f t="shared" si="131"/>
        <v>0.50871977304155314</v>
      </c>
      <c r="AB132" s="27">
        <f t="shared" si="132"/>
        <v>0.7805630475733667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-0.94851784225050295</v>
      </c>
      <c r="C133" s="27">
        <f t="shared" si="125"/>
        <v>-3.0042519314157552</v>
      </c>
      <c r="D133" s="27">
        <f t="shared" si="125"/>
        <v>1.0320725079991035</v>
      </c>
      <c r="E133" s="27">
        <f t="shared" si="125"/>
        <v>-0.2575193475655837</v>
      </c>
      <c r="F133" s="27">
        <f t="shared" si="126"/>
        <v>0.77455316043351985</v>
      </c>
      <c r="L133" t="str">
        <f t="shared" si="127"/>
        <v>52 Skilled metal, electrical and electronic trades</v>
      </c>
      <c r="M133" s="27">
        <f t="shared" si="128"/>
        <v>-1.2825938400105059</v>
      </c>
      <c r="N133" s="27">
        <f t="shared" si="128"/>
        <v>-2.816008847925545</v>
      </c>
      <c r="O133" s="27">
        <f t="shared" si="128"/>
        <v>7.8842875592201267E-2</v>
      </c>
      <c r="P133" s="27">
        <f t="shared" si="128"/>
        <v>-0.62227550248613284</v>
      </c>
      <c r="Q133" s="27">
        <f t="shared" si="129"/>
        <v>-0.54343262689393157</v>
      </c>
      <c r="W133" t="str">
        <f t="shared" si="130"/>
        <v>52 Skilled metal, electrical and electronic trades</v>
      </c>
      <c r="X133" s="27">
        <f t="shared" si="131"/>
        <v>0.33407599775997709</v>
      </c>
      <c r="Y133" s="27">
        <f t="shared" si="131"/>
        <v>-0.18824308349021801</v>
      </c>
      <c r="Z133" s="27">
        <f t="shared" si="131"/>
        <v>0.95322963240690062</v>
      </c>
      <c r="AA133" s="27">
        <f t="shared" si="131"/>
        <v>0.3647561549205649</v>
      </c>
      <c r="AB133" s="27">
        <f t="shared" si="132"/>
        <v>1.3179857873274656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-3.0226806836104387</v>
      </c>
      <c r="C134" s="27">
        <f t="shared" si="125"/>
        <v>0.99862268655924424</v>
      </c>
      <c r="D134" s="27">
        <f t="shared" si="125"/>
        <v>2.2696980524363397</v>
      </c>
      <c r="E134" s="27">
        <f t="shared" si="125"/>
        <v>-1.7543961242049377</v>
      </c>
      <c r="F134" s="27">
        <f t="shared" si="126"/>
        <v>0.51530192823140197</v>
      </c>
      <c r="L134" t="str">
        <f t="shared" si="127"/>
        <v>53 Skilled construction and building trades</v>
      </c>
      <c r="M134" s="27">
        <f t="shared" si="128"/>
        <v>-3.1725784895967202</v>
      </c>
      <c r="N134" s="27">
        <f t="shared" si="128"/>
        <v>0.818077961958803</v>
      </c>
      <c r="O134" s="27">
        <f t="shared" si="128"/>
        <v>2.2272679084985505</v>
      </c>
      <c r="P134" s="27">
        <f t="shared" si="128"/>
        <v>-1.9406376693672698</v>
      </c>
      <c r="Q134" s="27">
        <f t="shared" si="129"/>
        <v>0.28663023913128072</v>
      </c>
      <c r="W134" t="str">
        <f t="shared" si="130"/>
        <v>53 Skilled construction and building trades</v>
      </c>
      <c r="X134" s="27">
        <f t="shared" si="131"/>
        <v>0.14989780598626284</v>
      </c>
      <c r="Y134" s="27">
        <f t="shared" si="131"/>
        <v>0.18054472460045196</v>
      </c>
      <c r="Z134" s="27">
        <f t="shared" si="131"/>
        <v>4.2430143937772669E-2</v>
      </c>
      <c r="AA134" s="27">
        <f t="shared" si="131"/>
        <v>0.18624154516234281</v>
      </c>
      <c r="AB134" s="27">
        <f t="shared" si="132"/>
        <v>0.22867168910011548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-2.7890138858062983</v>
      </c>
      <c r="C135" s="27">
        <f t="shared" si="125"/>
        <v>-0.30663474506663135</v>
      </c>
      <c r="D135" s="27">
        <f t="shared" si="125"/>
        <v>0.21683569241696077</v>
      </c>
      <c r="E135" s="27">
        <f t="shared" si="125"/>
        <v>0.50659893673576306</v>
      </c>
      <c r="F135" s="27">
        <f t="shared" si="126"/>
        <v>0.72343462915272383</v>
      </c>
      <c r="L135" t="str">
        <f t="shared" si="127"/>
        <v>54 Textiles, printing and other skilled trades</v>
      </c>
      <c r="M135" s="27">
        <f t="shared" si="128"/>
        <v>-2.4135503009029851</v>
      </c>
      <c r="N135" s="27">
        <f t="shared" si="128"/>
        <v>-0.63124846899421883</v>
      </c>
      <c r="O135" s="27">
        <f t="shared" si="128"/>
        <v>6.5469080320079698E-2</v>
      </c>
      <c r="P135" s="27">
        <f t="shared" si="128"/>
        <v>-1.3853784367896083E-2</v>
      </c>
      <c r="Q135" s="27">
        <f t="shared" si="129"/>
        <v>5.1615295952183615E-2</v>
      </c>
      <c r="W135" t="str">
        <f t="shared" si="130"/>
        <v>54 Textiles, printing and other skilled trades</v>
      </c>
      <c r="X135" s="27">
        <f t="shared" si="131"/>
        <v>-0.375463584903307</v>
      </c>
      <c r="Y135" s="27">
        <f t="shared" si="131"/>
        <v>0.32461372392759635</v>
      </c>
      <c r="Z135" s="27">
        <f t="shared" si="131"/>
        <v>0.15136661209686419</v>
      </c>
      <c r="AA135" s="27">
        <f t="shared" si="131"/>
        <v>0.52045272110365559</v>
      </c>
      <c r="AB135" s="27">
        <f t="shared" si="132"/>
        <v>0.67181933320051979</v>
      </c>
    </row>
    <row r="136" spans="1:28" x14ac:dyDescent="0.2">
      <c r="A136" t="str">
        <f t="shared" si="124"/>
        <v>61 Caring personal service occupations</v>
      </c>
      <c r="B136" s="27">
        <f t="shared" si="125"/>
        <v>5.1921040584599183</v>
      </c>
      <c r="C136" s="27">
        <f t="shared" si="125"/>
        <v>-2.1986643010945386</v>
      </c>
      <c r="D136" s="27">
        <f t="shared" si="125"/>
        <v>5.7933822266288075</v>
      </c>
      <c r="E136" s="27">
        <f t="shared" si="125"/>
        <v>8.9593610770725576</v>
      </c>
      <c r="F136" s="27">
        <f t="shared" si="126"/>
        <v>14.752743303701365</v>
      </c>
      <c r="L136" t="str">
        <f t="shared" si="127"/>
        <v>61 Caring personal service occupations</v>
      </c>
      <c r="M136" s="27">
        <f t="shared" si="128"/>
        <v>-0.13982563725317476</v>
      </c>
      <c r="N136" s="27">
        <f t="shared" si="128"/>
        <v>-0.44000472629302401</v>
      </c>
      <c r="O136" s="27">
        <f t="shared" si="128"/>
        <v>2.148506633033799</v>
      </c>
      <c r="P136" s="27">
        <f t="shared" si="128"/>
        <v>2.3412450834313958</v>
      </c>
      <c r="Q136" s="27">
        <f t="shared" si="129"/>
        <v>4.4897517164651948</v>
      </c>
      <c r="W136" t="str">
        <f t="shared" si="130"/>
        <v>61 Caring personal service occupations</v>
      </c>
      <c r="X136" s="27">
        <f t="shared" si="131"/>
        <v>5.3319296957130859</v>
      </c>
      <c r="Y136" s="27">
        <f t="shared" si="131"/>
        <v>-1.7586595748015128</v>
      </c>
      <c r="Z136" s="27">
        <f t="shared" si="131"/>
        <v>3.6448755935949748</v>
      </c>
      <c r="AA136" s="27">
        <f t="shared" si="131"/>
        <v>6.6181159936411476</v>
      </c>
      <c r="AB136" s="27">
        <f t="shared" si="132"/>
        <v>10.262991587236122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1.9882449515243756</v>
      </c>
      <c r="C137" s="27">
        <f t="shared" si="125"/>
        <v>5.7127551718185288E-2</v>
      </c>
      <c r="D137" s="27">
        <f t="shared" si="125"/>
        <v>0.46881859363326228</v>
      </c>
      <c r="E137" s="27">
        <f t="shared" si="125"/>
        <v>0.34502838187433937</v>
      </c>
      <c r="F137" s="27">
        <f t="shared" si="126"/>
        <v>0.81384697550760166</v>
      </c>
      <c r="L137" t="str">
        <f t="shared" si="127"/>
        <v>62 Leisure, travel and related personal service occupations</v>
      </c>
      <c r="M137" s="27">
        <f t="shared" si="128"/>
        <v>0.65127565669200749</v>
      </c>
      <c r="N137" s="27">
        <f t="shared" si="128"/>
        <v>-0.34021177177555639</v>
      </c>
      <c r="O137" s="27">
        <f t="shared" si="128"/>
        <v>0.15750980057673569</v>
      </c>
      <c r="P137" s="27">
        <f t="shared" si="128"/>
        <v>0.47397326450517241</v>
      </c>
      <c r="Q137" s="27">
        <f t="shared" si="129"/>
        <v>0.6314830650819081</v>
      </c>
      <c r="W137" t="str">
        <f t="shared" si="130"/>
        <v>62 Leisure, travel and related personal service occupations</v>
      </c>
      <c r="X137" s="27">
        <f t="shared" si="131"/>
        <v>1.3369692948323664</v>
      </c>
      <c r="Y137" s="27">
        <f t="shared" si="131"/>
        <v>0.39733932349375856</v>
      </c>
      <c r="Z137" s="27">
        <f t="shared" si="131"/>
        <v>0.31130879305651149</v>
      </c>
      <c r="AA137" s="27">
        <f t="shared" si="131"/>
        <v>-0.12894488263084014</v>
      </c>
      <c r="AB137" s="27">
        <f t="shared" si="132"/>
        <v>0.18236391042567135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-0.14778918913557937</v>
      </c>
      <c r="C138" s="27">
        <f t="shared" si="125"/>
        <v>0.20581856784643715</v>
      </c>
      <c r="D138" s="27">
        <f t="shared" si="125"/>
        <v>-0.15908097258157439</v>
      </c>
      <c r="E138" s="27">
        <f t="shared" si="125"/>
        <v>5.6898246999237734E-2</v>
      </c>
      <c r="F138" s="27">
        <f t="shared" si="126"/>
        <v>-0.10218272558233665</v>
      </c>
      <c r="L138" t="str">
        <f t="shared" si="127"/>
        <v>63 Community and civil enforcement occupations</v>
      </c>
      <c r="M138" s="27">
        <f t="shared" si="128"/>
        <v>-0.1857052019758903</v>
      </c>
      <c r="N138" s="27">
        <f t="shared" si="128"/>
        <v>0.23431759270572078</v>
      </c>
      <c r="O138" s="27">
        <f t="shared" si="128"/>
        <v>-0.24276395859478622</v>
      </c>
      <c r="P138" s="27">
        <f t="shared" si="128"/>
        <v>5.4204746503903778E-2</v>
      </c>
      <c r="Q138" s="27">
        <f t="shared" si="129"/>
        <v>-0.18855921209088244</v>
      </c>
      <c r="W138" t="str">
        <f t="shared" si="130"/>
        <v>63 Community and civil enforcement occupations</v>
      </c>
      <c r="X138" s="27">
        <f t="shared" si="131"/>
        <v>3.7916012840309765E-2</v>
      </c>
      <c r="Y138" s="27">
        <f t="shared" si="131"/>
        <v>-2.8499024859283573E-2</v>
      </c>
      <c r="Z138" s="27">
        <f t="shared" si="131"/>
        <v>8.368298601321239E-2</v>
      </c>
      <c r="AA138" s="27">
        <f t="shared" si="131"/>
        <v>2.6935004953333452E-3</v>
      </c>
      <c r="AB138" s="27">
        <f t="shared" si="132"/>
        <v>8.6376486508545736E-2</v>
      </c>
    </row>
    <row r="139" spans="1:28" x14ac:dyDescent="0.2">
      <c r="A139" t="str">
        <f t="shared" si="124"/>
        <v>71 Sales occupations</v>
      </c>
      <c r="B139" s="27">
        <f t="shared" si="125"/>
        <v>-6.9188457331464193</v>
      </c>
      <c r="C139" s="27">
        <f t="shared" si="125"/>
        <v>-0.59445607925008659</v>
      </c>
      <c r="D139" s="27">
        <f t="shared" si="125"/>
        <v>-3.5577038599766553</v>
      </c>
      <c r="E139" s="27">
        <f t="shared" si="125"/>
        <v>-2.5712800913798119</v>
      </c>
      <c r="F139" s="27">
        <f t="shared" si="126"/>
        <v>-6.1289839513564672</v>
      </c>
      <c r="L139" t="str">
        <f t="shared" si="127"/>
        <v>71 Sales occupations</v>
      </c>
      <c r="M139" s="27">
        <f t="shared" si="128"/>
        <v>-2.2538034454367128</v>
      </c>
      <c r="N139" s="27">
        <f t="shared" si="128"/>
        <v>-2.8470404729716847E-3</v>
      </c>
      <c r="O139" s="27">
        <f t="shared" si="128"/>
        <v>-0.95056849025793966</v>
      </c>
      <c r="P139" s="27">
        <f t="shared" si="128"/>
        <v>-0.36536006024175904</v>
      </c>
      <c r="Q139" s="27">
        <f t="shared" si="129"/>
        <v>-1.3159285504996987</v>
      </c>
      <c r="W139" t="str">
        <f t="shared" si="130"/>
        <v>71 Sales occupations</v>
      </c>
      <c r="X139" s="27">
        <f t="shared" si="131"/>
        <v>-4.6650422877096851</v>
      </c>
      <c r="Y139" s="27">
        <f t="shared" si="131"/>
        <v>-0.59160903877703319</v>
      </c>
      <c r="Z139" s="27">
        <f t="shared" si="131"/>
        <v>-2.6071353697187547</v>
      </c>
      <c r="AA139" s="27">
        <f t="shared" si="131"/>
        <v>-2.2059200311380778</v>
      </c>
      <c r="AB139" s="27">
        <f t="shared" si="132"/>
        <v>-4.8130554008568325</v>
      </c>
    </row>
    <row r="140" spans="1:28" x14ac:dyDescent="0.2">
      <c r="A140" t="str">
        <f t="shared" si="124"/>
        <v>72 Customer service occupations</v>
      </c>
      <c r="B140" s="27">
        <f t="shared" si="125"/>
        <v>0.95213586667365036</v>
      </c>
      <c r="C140" s="27">
        <f t="shared" si="125"/>
        <v>0.31207440491111349</v>
      </c>
      <c r="D140" s="27">
        <f t="shared" si="125"/>
        <v>3.7552540778931025</v>
      </c>
      <c r="E140" s="27">
        <f t="shared" si="125"/>
        <v>2.5007243226454818</v>
      </c>
      <c r="F140" s="27">
        <f t="shared" si="126"/>
        <v>6.2559784005385843</v>
      </c>
      <c r="L140" t="str">
        <f t="shared" si="127"/>
        <v>72 Customer service occupations</v>
      </c>
      <c r="M140" s="27">
        <f t="shared" si="128"/>
        <v>-0.38229781937444995</v>
      </c>
      <c r="N140" s="27">
        <f t="shared" si="128"/>
        <v>0.78106993791177493</v>
      </c>
      <c r="O140" s="27">
        <f t="shared" si="128"/>
        <v>1.755158225231253</v>
      </c>
      <c r="P140" s="27">
        <f t="shared" si="128"/>
        <v>1.1391920431899285</v>
      </c>
      <c r="Q140" s="27">
        <f t="shared" si="129"/>
        <v>2.8943502684211815</v>
      </c>
      <c r="W140" t="str">
        <f t="shared" si="130"/>
        <v>72 Customer service occupations</v>
      </c>
      <c r="X140" s="27">
        <f t="shared" si="131"/>
        <v>1.3344336860480812</v>
      </c>
      <c r="Y140" s="27">
        <f t="shared" si="131"/>
        <v>-0.46899553300065833</v>
      </c>
      <c r="Z140" s="27">
        <f t="shared" si="131"/>
        <v>2.0000958526618504</v>
      </c>
      <c r="AA140" s="27">
        <f t="shared" si="131"/>
        <v>1.3615322794555418</v>
      </c>
      <c r="AB140" s="27">
        <f t="shared" si="132"/>
        <v>3.3616281321173922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-0.89174495279591781</v>
      </c>
      <c r="C141" s="27">
        <f t="shared" si="125"/>
        <v>-1.8518566063717437</v>
      </c>
      <c r="D141" s="27">
        <f t="shared" si="125"/>
        <v>4.6013656228109809</v>
      </c>
      <c r="E141" s="27">
        <f t="shared" si="125"/>
        <v>0.34039310673166412</v>
      </c>
      <c r="F141" s="27">
        <f t="shared" si="126"/>
        <v>4.9417587295426451</v>
      </c>
      <c r="L141" t="str">
        <f t="shared" si="127"/>
        <v>81 Process, plant and machine operatives</v>
      </c>
      <c r="M141" s="27">
        <f t="shared" si="128"/>
        <v>-1.0556635640849219</v>
      </c>
      <c r="N141" s="27">
        <f t="shared" si="128"/>
        <v>-1.1627266875176474</v>
      </c>
      <c r="O141" s="27">
        <f t="shared" si="128"/>
        <v>3.4614349771052275</v>
      </c>
      <c r="P141" s="27">
        <f t="shared" si="128"/>
        <v>0.64565341517435115</v>
      </c>
      <c r="Q141" s="27">
        <f t="shared" si="129"/>
        <v>4.1070883922795787</v>
      </c>
      <c r="W141" t="str">
        <f t="shared" si="130"/>
        <v>81 Process, plant and machine operatives</v>
      </c>
      <c r="X141" s="27">
        <f t="shared" si="131"/>
        <v>0.16391861128906182</v>
      </c>
      <c r="Y141" s="27">
        <f t="shared" si="131"/>
        <v>-0.68912991885414021</v>
      </c>
      <c r="Z141" s="27">
        <f t="shared" si="131"/>
        <v>1.1399306457057485</v>
      </c>
      <c r="AA141" s="27">
        <f t="shared" si="131"/>
        <v>-0.30526030844269858</v>
      </c>
      <c r="AB141" s="27">
        <f t="shared" si="132"/>
        <v>0.83467033726304996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4.9007117192846223</v>
      </c>
      <c r="C142" s="27">
        <f t="shared" si="125"/>
        <v>-4.1589188042515914</v>
      </c>
      <c r="D142" s="27">
        <f t="shared" si="125"/>
        <v>4.0868856775407423</v>
      </c>
      <c r="E142" s="27">
        <f t="shared" si="125"/>
        <v>1.2705880652384565</v>
      </c>
      <c r="F142" s="27">
        <f t="shared" si="126"/>
        <v>5.3574737427791987</v>
      </c>
      <c r="L142" t="str">
        <f t="shared" si="127"/>
        <v>82 Transport and mobile machine drivers and operatives</v>
      </c>
      <c r="M142" s="27">
        <f t="shared" si="128"/>
        <v>4.7678390467062357</v>
      </c>
      <c r="N142" s="27">
        <f t="shared" si="128"/>
        <v>-4.1307863974079879</v>
      </c>
      <c r="O142" s="27">
        <f t="shared" si="128"/>
        <v>2.7373204802310198</v>
      </c>
      <c r="P142" s="27">
        <f t="shared" si="128"/>
        <v>0.63295829866312658</v>
      </c>
      <c r="Q142" s="27">
        <f t="shared" si="129"/>
        <v>3.3702787788941464</v>
      </c>
      <c r="W142" t="str">
        <f t="shared" si="130"/>
        <v>82 Transport and mobile machine drivers and operatives</v>
      </c>
      <c r="X142" s="27">
        <f t="shared" si="131"/>
        <v>0.13287267257835733</v>
      </c>
      <c r="Y142" s="27">
        <f t="shared" si="131"/>
        <v>-2.8132406843565771E-2</v>
      </c>
      <c r="Z142" s="27">
        <f t="shared" si="131"/>
        <v>1.349565197309702</v>
      </c>
      <c r="AA142" s="27">
        <f t="shared" si="131"/>
        <v>0.6376297665752757</v>
      </c>
      <c r="AB142" s="27">
        <f t="shared" si="132"/>
        <v>1.9871949638849777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-1.5886029124232941</v>
      </c>
      <c r="C143" s="27">
        <f t="shared" si="125"/>
        <v>-0.9642333411679509</v>
      </c>
      <c r="D143" s="27">
        <f t="shared" si="125"/>
        <v>-1.412177637525577</v>
      </c>
      <c r="E143" s="27">
        <f t="shared" si="125"/>
        <v>0.3228923611275718</v>
      </c>
      <c r="F143" s="27">
        <f t="shared" si="126"/>
        <v>-1.0892852763980052</v>
      </c>
      <c r="L143" t="str">
        <f t="shared" si="127"/>
        <v>91 Elementary trades and related occupations</v>
      </c>
      <c r="M143" s="27">
        <f t="shared" si="128"/>
        <v>-1.3380321655875029</v>
      </c>
      <c r="N143" s="27">
        <f t="shared" si="128"/>
        <v>-0.40610116683344977</v>
      </c>
      <c r="O143" s="27">
        <f t="shared" si="128"/>
        <v>-1.1400897703965356</v>
      </c>
      <c r="P143" s="27">
        <f t="shared" si="128"/>
        <v>0.39138308904530561</v>
      </c>
      <c r="Q143" s="27">
        <f t="shared" si="129"/>
        <v>-0.74870668135122997</v>
      </c>
      <c r="W143" t="str">
        <f t="shared" si="130"/>
        <v>91 Elementary trades and related occupations</v>
      </c>
      <c r="X143" s="27">
        <f t="shared" si="131"/>
        <v>-0.25057074683580449</v>
      </c>
      <c r="Y143" s="27">
        <f t="shared" si="131"/>
        <v>-0.5581321743345149</v>
      </c>
      <c r="Z143" s="27">
        <f t="shared" si="131"/>
        <v>-0.272087867129023</v>
      </c>
      <c r="AA143" s="27">
        <f t="shared" si="131"/>
        <v>-6.8490727917736471E-2</v>
      </c>
      <c r="AB143" s="27">
        <f t="shared" si="132"/>
        <v>-0.34057859504675947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-0.92174263220101693</v>
      </c>
      <c r="C144" s="27">
        <f t="shared" si="125"/>
        <v>-6.1084032741192118</v>
      </c>
      <c r="D144" s="27">
        <f t="shared" si="125"/>
        <v>1.7889041150213814</v>
      </c>
      <c r="E144" s="27">
        <f t="shared" si="125"/>
        <v>-4.2115817993648363</v>
      </c>
      <c r="F144" s="27">
        <f t="shared" si="126"/>
        <v>-2.422677684343455</v>
      </c>
      <c r="L144" t="str">
        <f t="shared" si="127"/>
        <v>92 Elementary administration and service occupations</v>
      </c>
      <c r="M144" s="27">
        <f t="shared" si="128"/>
        <v>-2.8373926925166941</v>
      </c>
      <c r="N144" s="27">
        <f t="shared" si="128"/>
        <v>-1.179677912471675</v>
      </c>
      <c r="O144" s="27">
        <f t="shared" si="128"/>
        <v>2.5984946338457817</v>
      </c>
      <c r="P144" s="27">
        <f t="shared" si="128"/>
        <v>-1.9977841539969958</v>
      </c>
      <c r="Q144" s="27">
        <f t="shared" si="129"/>
        <v>0.60071047984878589</v>
      </c>
      <c r="W144" t="str">
        <f t="shared" si="130"/>
        <v>92 Elementary administration and service occupations</v>
      </c>
      <c r="X144" s="27">
        <f t="shared" si="131"/>
        <v>1.9156500603157482</v>
      </c>
      <c r="Y144" s="27">
        <f t="shared" si="131"/>
        <v>-4.9287253616475937</v>
      </c>
      <c r="Z144" s="27">
        <f t="shared" si="131"/>
        <v>-0.80959051882425115</v>
      </c>
      <c r="AA144" s="27">
        <f t="shared" si="131"/>
        <v>-2.2137976453678334</v>
      </c>
      <c r="AB144" s="27">
        <f t="shared" si="132"/>
        <v>-3.0233881641920846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36.913000000000238</v>
      </c>
      <c r="C146" s="29">
        <f t="shared" ref="C146" si="133">D35-C35</f>
        <v>-0.14699999999993452</v>
      </c>
      <c r="D146" s="29">
        <f>E35-D35</f>
        <v>31.42699999999968</v>
      </c>
      <c r="E146" s="29">
        <f>F35-E35</f>
        <v>48.037000000000376</v>
      </c>
      <c r="F146" s="29">
        <f t="shared" ref="F146" si="134">F35-D35</f>
        <v>79.464000000000055</v>
      </c>
      <c r="L146" s="24" t="str">
        <f>L35</f>
        <v>All occupations</v>
      </c>
      <c r="M146" s="29">
        <f>N35-M35</f>
        <v>5.8813095438743517</v>
      </c>
      <c r="N146" s="29">
        <f t="shared" ref="N146" si="135">O35-N35</f>
        <v>-0.13176539355146133</v>
      </c>
      <c r="O146" s="29">
        <f>P35-O35</f>
        <v>17.889695591506438</v>
      </c>
      <c r="P146" s="29">
        <f>Q35-P35</f>
        <v>23.754920791075222</v>
      </c>
      <c r="Q146" s="29">
        <f t="shared" ref="Q146" si="136">Q35-O35</f>
        <v>41.64461638258166</v>
      </c>
      <c r="W146" s="24" t="str">
        <f>W35</f>
        <v>All occupations</v>
      </c>
      <c r="X146" s="29">
        <f>Y35-X35</f>
        <v>31.031690456125432</v>
      </c>
      <c r="Y146" s="29">
        <f t="shared" ref="Y146" si="137">Z35-Y35</f>
        <v>-1.523460644801844E-2</v>
      </c>
      <c r="Z146" s="29">
        <f>AA35-Z35</f>
        <v>13.537304408493128</v>
      </c>
      <c r="AA146" s="29">
        <f>AB35-AA35</f>
        <v>24.282079208925097</v>
      </c>
      <c r="AB146" s="29">
        <f t="shared" ref="AB146" si="138">AB35-Z35</f>
        <v>37.819383617418225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58.04382214414732</v>
      </c>
      <c r="C153" s="11">
        <f t="shared" ref="C153:F153" si="143">C8</f>
        <v>67.635110860761046</v>
      </c>
      <c r="D153" s="11">
        <f t="shared" si="143"/>
        <v>69.998475636006759</v>
      </c>
      <c r="E153" s="11">
        <f t="shared" si="143"/>
        <v>66.279849569617042</v>
      </c>
      <c r="F153" s="11">
        <f t="shared" si="143"/>
        <v>74.111270550590163</v>
      </c>
      <c r="H153" s="40">
        <f>IF(D$151-B$151 &lt;&gt; 0,(EXP(LN(D153/B153)/(D$151-B$151))-1)*100,0)</f>
        <v>3.8165317153767253</v>
      </c>
      <c r="I153" s="40">
        <f>IF(F$151-D$151 &lt;&gt; 0,(EXP(LN(F153/D153)/(F$151-D$151))-1)*100,0)</f>
        <v>0.38135300550914408</v>
      </c>
      <c r="L153" s="10" t="str">
        <f>L8</f>
        <v>11 Corporate managers and directors</v>
      </c>
      <c r="M153" s="11">
        <f>M8</f>
        <v>41.205572573304622</v>
      </c>
      <c r="N153" s="11">
        <f t="shared" ref="N153:Q153" si="144">N8</f>
        <v>45.836858185664809</v>
      </c>
      <c r="O153" s="11">
        <f t="shared" si="144"/>
        <v>47.436240395169627</v>
      </c>
      <c r="P153" s="11">
        <f t="shared" si="144"/>
        <v>43.663934874846952</v>
      </c>
      <c r="Q153" s="11">
        <f t="shared" si="144"/>
        <v>46.829032464763145</v>
      </c>
      <c r="S153" s="40">
        <f>IF(O$151-M$151 &lt;&gt; 0,(EXP(LN(O153/M153)/(O$151-M$151))-1)*100,0)</f>
        <v>2.8562914749141743</v>
      </c>
      <c r="T153" s="40">
        <f>IF(Q$151-O$151 &lt;&gt; 0,(EXP(LN(Q153/O153)/(Q$151-O$151))-1)*100,0)</f>
        <v>-8.5850723645519711E-2</v>
      </c>
      <c r="W153" s="10" t="str">
        <f>W8</f>
        <v>11 Corporate managers and directors</v>
      </c>
      <c r="X153" s="11">
        <f>X8</f>
        <v>16.838249570842756</v>
      </c>
      <c r="Y153" s="11">
        <f t="shared" ref="Y153:AB153" si="145">Y8</f>
        <v>21.798252675096244</v>
      </c>
      <c r="Z153" s="11">
        <f t="shared" si="145"/>
        <v>22.562235240837175</v>
      </c>
      <c r="AA153" s="11">
        <f t="shared" si="145"/>
        <v>22.615914694770119</v>
      </c>
      <c r="AB153" s="11">
        <f t="shared" si="145"/>
        <v>27.282238085827036</v>
      </c>
      <c r="AD153" s="40">
        <f>IF(Z$151-X$151 &lt;&gt; 0,(EXP(LN(Z153/X153)/(Z$151-X$151))-1)*100,0)</f>
        <v>6.0271374006403589</v>
      </c>
      <c r="AE153" s="40">
        <f>IF(AB$151-Z$151 &lt;&gt; 0,(EXP(LN(AB153/Z153)/(AB$151-Z$151))-1)*100,0)</f>
        <v>1.2744417928004736</v>
      </c>
    </row>
    <row r="154" spans="1:31" x14ac:dyDescent="0.2">
      <c r="A154" s="10" t="str">
        <f t="shared" si="142"/>
        <v>12 Other managers and proprietors</v>
      </c>
      <c r="B154" s="11">
        <f t="shared" si="142"/>
        <v>27.413238570022834</v>
      </c>
      <c r="C154" s="11">
        <f t="shared" ref="C154:F178" si="146">C9</f>
        <v>28.732661714327548</v>
      </c>
      <c r="D154" s="11">
        <f t="shared" si="146"/>
        <v>29.251235980700496</v>
      </c>
      <c r="E154" s="11">
        <f t="shared" si="146"/>
        <v>36.537073913495028</v>
      </c>
      <c r="F154" s="11">
        <f t="shared" si="146"/>
        <v>42.670217913879981</v>
      </c>
      <c r="H154" s="40">
        <f t="shared" ref="H154:H177" si="147">IF(D$151-B$151 &lt;&gt; 0,(EXP(LN(D154/B154)/(D$151-B$151))-1)*100,0)</f>
        <v>1.3063749286008841</v>
      </c>
      <c r="I154" s="40">
        <f t="shared" ref="I154:I180" si="148">IF(F$151-D$151 &lt;&gt; 0,(EXP(LN(F154/D154)/(F$151-D$151))-1)*100,0)</f>
        <v>2.549144720530605</v>
      </c>
      <c r="L154" s="10" t="str">
        <f t="shared" ref="L154:Q154" si="149">L9</f>
        <v>12 Other managers and proprietors</v>
      </c>
      <c r="M154" s="11">
        <f t="shared" si="149"/>
        <v>16.512397422942694</v>
      </c>
      <c r="N154" s="11">
        <f t="shared" si="149"/>
        <v>16.309297793941283</v>
      </c>
      <c r="O154" s="11">
        <f t="shared" si="149"/>
        <v>16.720920940488821</v>
      </c>
      <c r="P154" s="11">
        <f t="shared" si="149"/>
        <v>21.547853325708765</v>
      </c>
      <c r="Q154" s="11">
        <f t="shared" si="149"/>
        <v>24.842816088782012</v>
      </c>
      <c r="S154" s="40">
        <f t="shared" ref="S154:S177" si="150">IF(O$151-M$151 &lt;&gt; 0,(EXP(LN(O154/M154)/(O$151-M$151))-1)*100,0)</f>
        <v>0.25129980131739504</v>
      </c>
      <c r="T154" s="40">
        <f t="shared" ref="T154:T177" si="151">IF(Q$151-O$151 &lt;&gt; 0,(EXP(LN(Q154/O154)/(Q$151-O$151))-1)*100,0)</f>
        <v>2.6745265024788578</v>
      </c>
      <c r="W154" s="10" t="str">
        <f t="shared" ref="W154:AB154" si="152">W9</f>
        <v>12 Other managers and proprietors</v>
      </c>
      <c r="X154" s="11">
        <f t="shared" si="152"/>
        <v>10.900841147080165</v>
      </c>
      <c r="Y154" s="11">
        <f t="shared" si="152"/>
        <v>12.423363920386265</v>
      </c>
      <c r="Z154" s="11">
        <f t="shared" si="152"/>
        <v>12.530315040211677</v>
      </c>
      <c r="AA154" s="11">
        <f t="shared" si="152"/>
        <v>14.989220587786244</v>
      </c>
      <c r="AB154" s="11">
        <f t="shared" si="152"/>
        <v>17.827401825097983</v>
      </c>
      <c r="AD154" s="40">
        <f t="shared" ref="AD154:AD177" si="153">IF(Z$151-X$151 &lt;&gt; 0,(EXP(LN(Z154/X154)/(Z$151-X$151))-1)*100,0)</f>
        <v>2.8253972159914209</v>
      </c>
      <c r="AE154" s="40">
        <f t="shared" ref="AE154:AE177" si="154">IF(AB$151-Z$151 &lt;&gt; 0,(EXP(LN(AB154/Z154)/(AB$151-Z$151))-1)*100,0)</f>
        <v>2.378415612707907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47.878800004795295</v>
      </c>
      <c r="C155" s="11">
        <f t="shared" si="146"/>
        <v>53.865506685085279</v>
      </c>
      <c r="D155" s="11">
        <f t="shared" si="146"/>
        <v>56.687748049961037</v>
      </c>
      <c r="E155" s="11">
        <f t="shared" si="146"/>
        <v>60.160623786237764</v>
      </c>
      <c r="F155" s="11">
        <f t="shared" si="146"/>
        <v>67.488384848656253</v>
      </c>
      <c r="H155" s="40">
        <f t="shared" si="147"/>
        <v>3.4353979204956975</v>
      </c>
      <c r="I155" s="40">
        <f t="shared" si="148"/>
        <v>1.1694343918145833</v>
      </c>
      <c r="L155" s="10" t="str">
        <f t="shared" ref="L155:Q155" si="155">L10</f>
        <v>21 Science, research, engineering and technology professionals</v>
      </c>
      <c r="M155" s="11">
        <f t="shared" si="155"/>
        <v>38.448225545619422</v>
      </c>
      <c r="N155" s="11">
        <f t="shared" si="155"/>
        <v>43.63016673543359</v>
      </c>
      <c r="O155" s="11">
        <f t="shared" si="155"/>
        <v>44.046940073477174</v>
      </c>
      <c r="P155" s="11">
        <f t="shared" si="155"/>
        <v>45.285092065035016</v>
      </c>
      <c r="Q155" s="11">
        <f t="shared" si="155"/>
        <v>49.399972846645774</v>
      </c>
      <c r="S155" s="40">
        <f t="shared" si="150"/>
        <v>2.7561652456397523</v>
      </c>
      <c r="T155" s="40">
        <f t="shared" si="151"/>
        <v>0.7675573301762828</v>
      </c>
      <c r="W155" s="10" t="str">
        <f t="shared" ref="W155:AB155" si="156">W10</f>
        <v>21 Science, research, engineering and technology professionals</v>
      </c>
      <c r="X155" s="11">
        <f t="shared" si="156"/>
        <v>9.4305744591758565</v>
      </c>
      <c r="Y155" s="11">
        <f t="shared" si="156"/>
        <v>10.235339949651697</v>
      </c>
      <c r="Z155" s="11">
        <f t="shared" si="156"/>
        <v>12.640807976483853</v>
      </c>
      <c r="AA155" s="11">
        <f t="shared" si="156"/>
        <v>14.875531721202726</v>
      </c>
      <c r="AB155" s="11">
        <f t="shared" si="156"/>
        <v>18.088412002010401</v>
      </c>
      <c r="AD155" s="40">
        <f t="shared" si="153"/>
        <v>6.0345352348331716</v>
      </c>
      <c r="AE155" s="40">
        <f t="shared" si="154"/>
        <v>2.4177051540201999</v>
      </c>
    </row>
    <row r="156" spans="1:31" x14ac:dyDescent="0.2">
      <c r="A156" s="10" t="str">
        <f t="shared" si="142"/>
        <v>22 Health professionals</v>
      </c>
      <c r="B156" s="11">
        <f t="shared" si="142"/>
        <v>28.757483349072352</v>
      </c>
      <c r="C156" s="11">
        <f t="shared" si="146"/>
        <v>34.635460020354088</v>
      </c>
      <c r="D156" s="11">
        <f t="shared" si="146"/>
        <v>33.637989939326211</v>
      </c>
      <c r="E156" s="11">
        <f t="shared" si="146"/>
        <v>36.627020971046164</v>
      </c>
      <c r="F156" s="11">
        <f t="shared" si="146"/>
        <v>41.338210807629025</v>
      </c>
      <c r="H156" s="40">
        <f t="shared" si="147"/>
        <v>3.184824980897516</v>
      </c>
      <c r="I156" s="40">
        <f t="shared" si="148"/>
        <v>1.3836935861922361</v>
      </c>
      <c r="L156" s="10" t="str">
        <f t="shared" ref="L156:Q156" si="157">L11</f>
        <v>22 Health professionals</v>
      </c>
      <c r="M156" s="11">
        <f t="shared" si="157"/>
        <v>8.1108819338241513</v>
      </c>
      <c r="N156" s="11">
        <f t="shared" si="157"/>
        <v>9.0488604749760064</v>
      </c>
      <c r="O156" s="11">
        <f t="shared" si="157"/>
        <v>8.8687912127737167</v>
      </c>
      <c r="P156" s="11">
        <f t="shared" si="157"/>
        <v>9.6738346528237216</v>
      </c>
      <c r="Q156" s="11">
        <f t="shared" si="157"/>
        <v>10.952929610189843</v>
      </c>
      <c r="S156" s="40">
        <f t="shared" si="150"/>
        <v>1.802693858285731</v>
      </c>
      <c r="T156" s="40">
        <f t="shared" si="151"/>
        <v>1.4170696143836592</v>
      </c>
      <c r="W156" s="10" t="str">
        <f t="shared" ref="W156:AB156" si="158">W11</f>
        <v>22 Health professionals</v>
      </c>
      <c r="X156" s="11">
        <f t="shared" si="158"/>
        <v>20.646601415248217</v>
      </c>
      <c r="Y156" s="11">
        <f t="shared" si="158"/>
        <v>25.586599545378071</v>
      </c>
      <c r="Z156" s="11">
        <f t="shared" si="158"/>
        <v>24.769198726552492</v>
      </c>
      <c r="AA156" s="11">
        <f t="shared" si="158"/>
        <v>26.953186318222411</v>
      </c>
      <c r="AB156" s="11">
        <f t="shared" si="158"/>
        <v>30.385281197439156</v>
      </c>
      <c r="AD156" s="40">
        <f t="shared" si="153"/>
        <v>3.7080997573103236</v>
      </c>
      <c r="AE156" s="40">
        <f t="shared" si="154"/>
        <v>1.3717055612177953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34.028366671079333</v>
      </c>
      <c r="C157" s="11">
        <f t="shared" si="146"/>
        <v>38.477746941607563</v>
      </c>
      <c r="D157" s="11">
        <f t="shared" si="146"/>
        <v>40.10045341948743</v>
      </c>
      <c r="E157" s="11">
        <f t="shared" si="146"/>
        <v>41.28928117711461</v>
      </c>
      <c r="F157" s="11">
        <f t="shared" si="146"/>
        <v>45.002570355241339</v>
      </c>
      <c r="H157" s="40">
        <f t="shared" si="147"/>
        <v>3.3383768821189985</v>
      </c>
      <c r="I157" s="40">
        <f t="shared" si="148"/>
        <v>0.77184324199768284</v>
      </c>
      <c r="L157" s="10" t="str">
        <f t="shared" ref="L157:Q157" si="159">L12</f>
        <v>23 Teaching and other educational professionals</v>
      </c>
      <c r="M157" s="11">
        <f t="shared" si="159"/>
        <v>12.06899586855387</v>
      </c>
      <c r="N157" s="11">
        <f t="shared" si="159"/>
        <v>11.971998574817784</v>
      </c>
      <c r="O157" s="11">
        <f t="shared" si="159"/>
        <v>12.847511521951819</v>
      </c>
      <c r="P157" s="11">
        <f t="shared" si="159"/>
        <v>13.654983796074937</v>
      </c>
      <c r="Q157" s="11">
        <f t="shared" si="159"/>
        <v>14.713413481161828</v>
      </c>
      <c r="S157" s="40">
        <f t="shared" si="150"/>
        <v>1.2580536926112273</v>
      </c>
      <c r="T157" s="40">
        <f t="shared" si="151"/>
        <v>0.90816180926749368</v>
      </c>
      <c r="W157" s="10" t="str">
        <f t="shared" ref="W157:AB157" si="160">W12</f>
        <v>23 Teaching and other educational professionals</v>
      </c>
      <c r="X157" s="11">
        <f t="shared" si="160"/>
        <v>21.959370802525456</v>
      </c>
      <c r="Y157" s="11">
        <f t="shared" si="160"/>
        <v>26.505748366789803</v>
      </c>
      <c r="Z157" s="11">
        <f t="shared" si="160"/>
        <v>27.252941897535596</v>
      </c>
      <c r="AA157" s="11">
        <f t="shared" si="160"/>
        <v>27.634297381039701</v>
      </c>
      <c r="AB157" s="11">
        <f t="shared" si="160"/>
        <v>30.289156874079499</v>
      </c>
      <c r="AD157" s="40">
        <f t="shared" si="153"/>
        <v>4.4139918586259874</v>
      </c>
      <c r="AE157" s="40">
        <f t="shared" si="154"/>
        <v>0.70667400393269464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44.922664597989673</v>
      </c>
      <c r="C158" s="11">
        <f t="shared" si="146"/>
        <v>52.910664053938156</v>
      </c>
      <c r="D158" s="11">
        <f t="shared" si="146"/>
        <v>57.54755090524322</v>
      </c>
      <c r="E158" s="11">
        <f t="shared" si="146"/>
        <v>64.979265460180486</v>
      </c>
      <c r="F158" s="11">
        <f t="shared" si="146"/>
        <v>74.649109268396572</v>
      </c>
      <c r="H158" s="40">
        <f t="shared" si="147"/>
        <v>5.0781135643209074</v>
      </c>
      <c r="I158" s="40">
        <f t="shared" si="148"/>
        <v>1.7497112913986257</v>
      </c>
      <c r="L158" s="10" t="str">
        <f t="shared" ref="L158:Q158" si="161">L13</f>
        <v>24 Business, media and public service professionals</v>
      </c>
      <c r="M158" s="11">
        <f t="shared" si="161"/>
        <v>27.1119610286054</v>
      </c>
      <c r="N158" s="11">
        <f t="shared" si="161"/>
        <v>30.5961478919331</v>
      </c>
      <c r="O158" s="11">
        <f t="shared" si="161"/>
        <v>32.715453287943689</v>
      </c>
      <c r="P158" s="11">
        <f t="shared" si="161"/>
        <v>37.351762448420004</v>
      </c>
      <c r="Q158" s="11">
        <f t="shared" si="161"/>
        <v>41.726533038164547</v>
      </c>
      <c r="S158" s="40">
        <f t="shared" si="150"/>
        <v>3.8289356517838602</v>
      </c>
      <c r="T158" s="40">
        <f t="shared" si="151"/>
        <v>1.635155814175282</v>
      </c>
      <c r="W158" s="10" t="str">
        <f t="shared" ref="W158:AB158" si="162">W13</f>
        <v>24 Business, media and public service professionals</v>
      </c>
      <c r="X158" s="11">
        <f t="shared" si="162"/>
        <v>17.810703569384231</v>
      </c>
      <c r="Y158" s="11">
        <f t="shared" si="162"/>
        <v>22.314516162004953</v>
      </c>
      <c r="Z158" s="11">
        <f t="shared" si="162"/>
        <v>24.832097617299599</v>
      </c>
      <c r="AA158" s="11">
        <f t="shared" si="162"/>
        <v>27.627503011760435</v>
      </c>
      <c r="AB158" s="11">
        <f t="shared" si="162"/>
        <v>32.922576230231918</v>
      </c>
      <c r="AD158" s="40">
        <f t="shared" si="153"/>
        <v>6.8726224437309691</v>
      </c>
      <c r="AE158" s="40">
        <f t="shared" si="154"/>
        <v>1.8979296938233414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13.403488654234831</v>
      </c>
      <c r="C159" s="11">
        <f t="shared" si="146"/>
        <v>15.685666937731895</v>
      </c>
      <c r="D159" s="11">
        <f t="shared" si="146"/>
        <v>17.447950629284087</v>
      </c>
      <c r="E159" s="11">
        <f t="shared" si="146"/>
        <v>15.551206050009034</v>
      </c>
      <c r="F159" s="11">
        <f t="shared" si="146"/>
        <v>17.001023226084467</v>
      </c>
      <c r="H159" s="40">
        <f t="shared" si="147"/>
        <v>5.4157042584831672</v>
      </c>
      <c r="I159" s="40">
        <f t="shared" si="148"/>
        <v>-0.17284157187535953</v>
      </c>
      <c r="L159" s="10" t="str">
        <f t="shared" ref="L159:Q159" si="163">L14</f>
        <v>31 Science, engineering and technology associate professionals</v>
      </c>
      <c r="M159" s="11">
        <f t="shared" si="163"/>
        <v>9.6335298933349147</v>
      </c>
      <c r="N159" s="11">
        <f t="shared" si="163"/>
        <v>11.702082577533716</v>
      </c>
      <c r="O159" s="11">
        <f t="shared" si="163"/>
        <v>12.539280736780817</v>
      </c>
      <c r="P159" s="11">
        <f t="shared" si="163"/>
        <v>10.491515459733362</v>
      </c>
      <c r="Q159" s="11">
        <f t="shared" si="163"/>
        <v>10.980289236371489</v>
      </c>
      <c r="S159" s="40">
        <f t="shared" si="150"/>
        <v>5.4137917556360549</v>
      </c>
      <c r="T159" s="40">
        <f t="shared" si="151"/>
        <v>-0.88119054427229226</v>
      </c>
      <c r="W159" s="10" t="str">
        <f t="shared" ref="W159:AB159" si="164">W14</f>
        <v>31 Science, engineering and technology associate professionals</v>
      </c>
      <c r="X159" s="11">
        <f t="shared" si="164"/>
        <v>3.7699587608999146</v>
      </c>
      <c r="Y159" s="11">
        <f t="shared" si="164"/>
        <v>3.9835843601981793</v>
      </c>
      <c r="Z159" s="11">
        <f t="shared" si="164"/>
        <v>4.9086698925032533</v>
      </c>
      <c r="AA159" s="11">
        <f t="shared" si="164"/>
        <v>5.0596905902756433</v>
      </c>
      <c r="AB159" s="11">
        <f t="shared" si="164"/>
        <v>6.0207339897129959</v>
      </c>
      <c r="AD159" s="40">
        <f t="shared" si="153"/>
        <v>5.4205907249074592</v>
      </c>
      <c r="AE159" s="40">
        <f t="shared" si="154"/>
        <v>1.3706833614429259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12.294453855042798</v>
      </c>
      <c r="C160" s="11">
        <f t="shared" si="146"/>
        <v>14.552670598473533</v>
      </c>
      <c r="D160" s="11">
        <f t="shared" si="146"/>
        <v>14.676912857595536</v>
      </c>
      <c r="E160" s="11">
        <f t="shared" si="146"/>
        <v>15.015493827337304</v>
      </c>
      <c r="F160" s="11">
        <f t="shared" si="146"/>
        <v>17.03014340980155</v>
      </c>
      <c r="H160" s="40">
        <f t="shared" si="147"/>
        <v>3.6060448527140965</v>
      </c>
      <c r="I160" s="40">
        <f t="shared" si="148"/>
        <v>0.99632533391935674</v>
      </c>
      <c r="L160" s="10" t="str">
        <f t="shared" ref="L160:Q160" si="165">L15</f>
        <v>32 Health and social care associate professionals</v>
      </c>
      <c r="M160" s="11">
        <f t="shared" si="165"/>
        <v>2.5193610794614107</v>
      </c>
      <c r="N160" s="11">
        <f t="shared" si="165"/>
        <v>2.4761063884016052</v>
      </c>
      <c r="O160" s="11">
        <f t="shared" si="165"/>
        <v>2.5679215123489878</v>
      </c>
      <c r="P160" s="11">
        <f t="shared" si="165"/>
        <v>2.3130673657193563</v>
      </c>
      <c r="Q160" s="11">
        <f t="shared" si="165"/>
        <v>2.5030057182979539</v>
      </c>
      <c r="S160" s="40">
        <f t="shared" si="150"/>
        <v>0.38255974190437581</v>
      </c>
      <c r="T160" s="40">
        <f>IF(Q$151-O$151 &lt;&gt; 0,(EXP(LN(Q160/O160)/(Q$151-O$151))-1)*100,0)</f>
        <v>-0.17055122654484611</v>
      </c>
      <c r="W160" s="10" t="str">
        <f t="shared" ref="W160:AB160" si="166">W15</f>
        <v>32 Health and social care associate professionals</v>
      </c>
      <c r="X160" s="11">
        <f t="shared" si="166"/>
        <v>9.7750927755813919</v>
      </c>
      <c r="Y160" s="11">
        <f t="shared" si="166"/>
        <v>12.076564210071929</v>
      </c>
      <c r="Z160" s="11">
        <f t="shared" si="166"/>
        <v>12.108991345246546</v>
      </c>
      <c r="AA160" s="11">
        <f t="shared" si="166"/>
        <v>12.702426461617943</v>
      </c>
      <c r="AB160" s="11">
        <f t="shared" si="166"/>
        <v>14.527137691503585</v>
      </c>
      <c r="AD160" s="40">
        <f t="shared" si="153"/>
        <v>4.3752229491128336</v>
      </c>
      <c r="AE160" s="40">
        <f t="shared" si="154"/>
        <v>1.2211978119068378</v>
      </c>
    </row>
    <row r="161" spans="1:31" x14ac:dyDescent="0.2">
      <c r="A161" s="10" t="str">
        <f t="shared" si="142"/>
        <v>33 Protective service occupations</v>
      </c>
      <c r="B161" s="11">
        <f t="shared" si="142"/>
        <v>8.5063338069577004</v>
      </c>
      <c r="C161" s="11">
        <f t="shared" si="146"/>
        <v>8.2854186835854957</v>
      </c>
      <c r="D161" s="11">
        <f t="shared" si="146"/>
        <v>8.9966936393212684</v>
      </c>
      <c r="E161" s="11">
        <f t="shared" si="146"/>
        <v>11.108484980521402</v>
      </c>
      <c r="F161" s="11">
        <f t="shared" si="146"/>
        <v>13.1844245344993</v>
      </c>
      <c r="H161" s="40">
        <f t="shared" si="147"/>
        <v>1.1272278024183846</v>
      </c>
      <c r="I161" s="40">
        <f t="shared" si="148"/>
        <v>2.5805956315389622</v>
      </c>
      <c r="L161" s="10" t="str">
        <f t="shared" ref="L161:Q161" si="167">L16</f>
        <v>33 Protective service occupations</v>
      </c>
      <c r="M161" s="11">
        <f t="shared" si="167"/>
        <v>6.2465503241349722</v>
      </c>
      <c r="N161" s="11">
        <f t="shared" si="167"/>
        <v>5.8938498214407842</v>
      </c>
      <c r="O161" s="11">
        <f t="shared" si="167"/>
        <v>6.2673781572138569</v>
      </c>
      <c r="P161" s="11">
        <f t="shared" si="167"/>
        <v>7.3504829962270453</v>
      </c>
      <c r="Q161" s="11">
        <f t="shared" si="167"/>
        <v>8.0746461675806263</v>
      </c>
      <c r="S161" s="40">
        <f t="shared" si="150"/>
        <v>6.659711039997962E-2</v>
      </c>
      <c r="T161" s="40">
        <f t="shared" si="151"/>
        <v>1.7034862235245862</v>
      </c>
      <c r="W161" s="10" t="str">
        <f t="shared" ref="W161:AB161" si="168">W16</f>
        <v>33 Protective service occupations</v>
      </c>
      <c r="X161" s="11">
        <f t="shared" si="168"/>
        <v>2.2597834828227334</v>
      </c>
      <c r="Y161" s="11">
        <f t="shared" si="168"/>
        <v>2.3915688621447151</v>
      </c>
      <c r="Z161" s="11">
        <f t="shared" si="168"/>
        <v>2.729315482107407</v>
      </c>
      <c r="AA161" s="11">
        <f t="shared" si="168"/>
        <v>3.7580019842943617</v>
      </c>
      <c r="AB161" s="11">
        <f t="shared" si="168"/>
        <v>5.1097783669186647</v>
      </c>
      <c r="AD161" s="40">
        <f t="shared" si="153"/>
        <v>3.847819428315602</v>
      </c>
      <c r="AE161" s="40">
        <f t="shared" si="154"/>
        <v>4.2693232902374367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15.842618216336673</v>
      </c>
      <c r="C162" s="11">
        <f t="shared" si="146"/>
        <v>15.259319959013983</v>
      </c>
      <c r="D162" s="11">
        <f t="shared" si="146"/>
        <v>18.865972717294429</v>
      </c>
      <c r="E162" s="11">
        <f t="shared" si="146"/>
        <v>17.754456700122109</v>
      </c>
      <c r="F162" s="11">
        <f t="shared" si="146"/>
        <v>19.520803468087749</v>
      </c>
      <c r="H162" s="40">
        <f t="shared" si="147"/>
        <v>3.5548512378205332</v>
      </c>
      <c r="I162" s="40">
        <f t="shared" si="148"/>
        <v>0.22773109636435862</v>
      </c>
      <c r="L162" s="10" t="str">
        <f t="shared" ref="L162:Q162" si="169">L17</f>
        <v>34 Culture, media and sports occupations</v>
      </c>
      <c r="M162" s="11">
        <f t="shared" si="169"/>
        <v>8.6602854521587442</v>
      </c>
      <c r="N162" s="11">
        <f t="shared" si="169"/>
        <v>8.8472156219762628</v>
      </c>
      <c r="O162" s="11">
        <f t="shared" si="169"/>
        <v>9.9417786604318259</v>
      </c>
      <c r="P162" s="11">
        <f t="shared" si="169"/>
        <v>9.5417094034047061</v>
      </c>
      <c r="Q162" s="11">
        <f t="shared" si="169"/>
        <v>10.562089426416799</v>
      </c>
      <c r="S162" s="40">
        <f t="shared" si="150"/>
        <v>2.7984050704332297</v>
      </c>
      <c r="T162" s="40">
        <f t="shared" si="151"/>
        <v>0.40431634012472184</v>
      </c>
      <c r="W162" s="10" t="str">
        <f t="shared" ref="W162:AB162" si="170">W17</f>
        <v>34 Culture, media and sports occupations</v>
      </c>
      <c r="X162" s="11">
        <f t="shared" si="170"/>
        <v>7.1823327641779278</v>
      </c>
      <c r="Y162" s="11">
        <f t="shared" si="170"/>
        <v>6.4121043370377189</v>
      </c>
      <c r="Z162" s="11">
        <f t="shared" si="170"/>
        <v>8.9241940568626195</v>
      </c>
      <c r="AA162" s="11">
        <f t="shared" si="170"/>
        <v>8.2127472967173798</v>
      </c>
      <c r="AB162" s="11">
        <f t="shared" si="170"/>
        <v>8.9587140416709463</v>
      </c>
      <c r="AD162" s="40">
        <f t="shared" si="153"/>
        <v>4.438517063037084</v>
      </c>
      <c r="AE162" s="40">
        <f t="shared" si="154"/>
        <v>2.5741130563550207E-2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48.880787006936494</v>
      </c>
      <c r="C163" s="11">
        <f t="shared" si="146"/>
        <v>52.124435901723793</v>
      </c>
      <c r="D163" s="11">
        <f t="shared" si="146"/>
        <v>54.059398391397743</v>
      </c>
      <c r="E163" s="11">
        <f t="shared" si="146"/>
        <v>52.589879666078879</v>
      </c>
      <c r="F163" s="11">
        <f t="shared" si="146"/>
        <v>55.76521008306365</v>
      </c>
      <c r="H163" s="40">
        <f t="shared" si="147"/>
        <v>2.0343973474858723</v>
      </c>
      <c r="I163" s="40">
        <f t="shared" si="148"/>
        <v>0.2073265414120451</v>
      </c>
      <c r="L163" s="10" t="str">
        <f t="shared" ref="L163:Q163" si="171">L18</f>
        <v>35 Business and public service associate professionals</v>
      </c>
      <c r="M163" s="11">
        <f t="shared" si="171"/>
        <v>26.670947823612039</v>
      </c>
      <c r="N163" s="11">
        <f t="shared" si="171"/>
        <v>27.399818499507333</v>
      </c>
      <c r="O163" s="11">
        <f t="shared" si="171"/>
        <v>28.700046216397539</v>
      </c>
      <c r="P163" s="11">
        <f t="shared" si="171"/>
        <v>27.082911513371421</v>
      </c>
      <c r="Q163" s="11">
        <f t="shared" si="171"/>
        <v>27.371081174421015</v>
      </c>
      <c r="S163" s="40">
        <f t="shared" si="150"/>
        <v>1.4772826632168501</v>
      </c>
      <c r="T163" s="40">
        <f t="shared" si="151"/>
        <v>-0.31557905684511667</v>
      </c>
      <c r="W163" s="10" t="str">
        <f t="shared" ref="W163:AB163" si="172">W18</f>
        <v>35 Business and public service associate professionals</v>
      </c>
      <c r="X163" s="11">
        <f t="shared" si="172"/>
        <v>22.209839183324505</v>
      </c>
      <c r="Y163" s="11">
        <f t="shared" si="172"/>
        <v>24.724617402216417</v>
      </c>
      <c r="Z163" s="11">
        <f t="shared" si="172"/>
        <v>25.359352175000229</v>
      </c>
      <c r="AA163" s="11">
        <f t="shared" si="172"/>
        <v>25.506968152707525</v>
      </c>
      <c r="AB163" s="11">
        <f t="shared" si="172"/>
        <v>28.394128908642585</v>
      </c>
      <c r="AD163" s="40">
        <f t="shared" si="153"/>
        <v>2.687728744847484</v>
      </c>
      <c r="AE163" s="40">
        <f t="shared" si="154"/>
        <v>0.75641185713848369</v>
      </c>
    </row>
    <row r="164" spans="1:31" x14ac:dyDescent="0.2">
      <c r="A164" s="10" t="str">
        <f t="shared" si="142"/>
        <v>41 Administrative occupations</v>
      </c>
      <c r="B164" s="11">
        <f t="shared" si="142"/>
        <v>70.993102721099092</v>
      </c>
      <c r="C164" s="11">
        <f t="shared" si="146"/>
        <v>69.780657844739267</v>
      </c>
      <c r="D164" s="11">
        <f t="shared" si="146"/>
        <v>71.993936131271198</v>
      </c>
      <c r="E164" s="11">
        <f t="shared" si="146"/>
        <v>66.607325283321615</v>
      </c>
      <c r="F164" s="11">
        <f t="shared" si="146"/>
        <v>62.848336994329635</v>
      </c>
      <c r="H164" s="40">
        <f t="shared" si="147"/>
        <v>0.28037566986223172</v>
      </c>
      <c r="I164" s="40">
        <f t="shared" si="148"/>
        <v>-0.9016268817288231</v>
      </c>
      <c r="L164" s="10" t="str">
        <f t="shared" ref="L164:Q164" si="173">L19</f>
        <v>41 Administrative occupations</v>
      </c>
      <c r="M164" s="11">
        <f t="shared" si="173"/>
        <v>18.69950669706898</v>
      </c>
      <c r="N164" s="11">
        <f t="shared" si="173"/>
        <v>17.196970154238716</v>
      </c>
      <c r="O164" s="11">
        <f t="shared" si="173"/>
        <v>20.652676576573825</v>
      </c>
      <c r="P164" s="11">
        <f t="shared" si="173"/>
        <v>19.833284229933099</v>
      </c>
      <c r="Q164" s="11">
        <f t="shared" si="173"/>
        <v>21.625396235906869</v>
      </c>
      <c r="S164" s="40">
        <f t="shared" si="150"/>
        <v>2.0068270303005953</v>
      </c>
      <c r="T164" s="40">
        <f t="shared" si="151"/>
        <v>0.30729417278523297</v>
      </c>
      <c r="W164" s="10" t="str">
        <f t="shared" ref="W164:AB164" si="174">W19</f>
        <v>41 Administrative occupations</v>
      </c>
      <c r="X164" s="11">
        <f t="shared" si="174"/>
        <v>52.293596024030094</v>
      </c>
      <c r="Y164" s="11">
        <f t="shared" si="174"/>
        <v>52.583687690500518</v>
      </c>
      <c r="Z164" s="11">
        <f t="shared" si="174"/>
        <v>51.341259554697395</v>
      </c>
      <c r="AA164" s="11">
        <f t="shared" si="174"/>
        <v>46.774041053388473</v>
      </c>
      <c r="AB164" s="11">
        <f t="shared" si="174"/>
        <v>41.222940758422745</v>
      </c>
      <c r="AD164" s="40">
        <f t="shared" si="153"/>
        <v>-0.36690939403682954</v>
      </c>
      <c r="AE164" s="40">
        <f t="shared" si="154"/>
        <v>-1.4526772844824176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20.480015797309377</v>
      </c>
      <c r="C165" s="11">
        <f t="shared" si="146"/>
        <v>19.41771999687365</v>
      </c>
      <c r="D165" s="11">
        <f t="shared" si="146"/>
        <v>18.846119390607271</v>
      </c>
      <c r="E165" s="11">
        <f t="shared" si="146"/>
        <v>19.640554394866253</v>
      </c>
      <c r="F165" s="11">
        <f t="shared" si="146"/>
        <v>14.559542879294234</v>
      </c>
      <c r="H165" s="40">
        <f t="shared" si="147"/>
        <v>-1.6491018820093517</v>
      </c>
      <c r="I165" s="40">
        <f t="shared" si="148"/>
        <v>-1.7056881004507307</v>
      </c>
      <c r="L165" s="10" t="str">
        <f t="shared" ref="L165:Q165" si="175">L20</f>
        <v>42 Secretarial and related occupations</v>
      </c>
      <c r="M165" s="11">
        <f t="shared" si="175"/>
        <v>1.1888038672402894</v>
      </c>
      <c r="N165" s="11">
        <f t="shared" si="175"/>
        <v>0.88942452559465013</v>
      </c>
      <c r="O165" s="11">
        <f t="shared" si="175"/>
        <v>0.87464028089358492</v>
      </c>
      <c r="P165" s="11">
        <f t="shared" si="175"/>
        <v>1.1414361007478055</v>
      </c>
      <c r="Q165" s="11">
        <f t="shared" si="175"/>
        <v>1.375044232923649</v>
      </c>
      <c r="S165" s="40">
        <f>IF(O$151-M$151 &lt;&gt; 0,(EXP(LN(O165/M165)/(O$151-M$151))-1)*100,0)</f>
        <v>-5.9532367979840402</v>
      </c>
      <c r="T165" s="40">
        <f t="shared" si="151"/>
        <v>3.0621376997181704</v>
      </c>
      <c r="W165" s="10" t="str">
        <f t="shared" ref="W165:AB165" si="176">W20</f>
        <v>42 Secretarial and related occupations</v>
      </c>
      <c r="X165" s="11">
        <f t="shared" si="176"/>
        <v>19.291211930069089</v>
      </c>
      <c r="Y165" s="11">
        <f t="shared" si="176"/>
        <v>18.528295471279002</v>
      </c>
      <c r="Z165" s="11">
        <f t="shared" si="176"/>
        <v>17.971479109713687</v>
      </c>
      <c r="AA165" s="11">
        <f t="shared" si="176"/>
        <v>18.49911829411845</v>
      </c>
      <c r="AB165" s="11">
        <f t="shared" si="176"/>
        <v>13.18449864637059</v>
      </c>
      <c r="AD165" s="40">
        <f t="shared" si="153"/>
        <v>-1.4072768561537496</v>
      </c>
      <c r="AE165" s="40">
        <f t="shared" si="154"/>
        <v>-2.0437870881787168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9.4442391935058989</v>
      </c>
      <c r="C166" s="11">
        <f t="shared" si="146"/>
        <v>10.635115625741248</v>
      </c>
      <c r="D166" s="11">
        <f t="shared" si="146"/>
        <v>7.3544940081625176</v>
      </c>
      <c r="E166" s="11">
        <f t="shared" si="146"/>
        <v>7.8671618194145871</v>
      </c>
      <c r="F166" s="11">
        <f t="shared" si="146"/>
        <v>9.3677221238986235</v>
      </c>
      <c r="H166" s="40">
        <f t="shared" si="147"/>
        <v>-4.8788342473766066</v>
      </c>
      <c r="I166" s="40">
        <f t="shared" si="148"/>
        <v>1.6261360338251318</v>
      </c>
      <c r="L166" s="10" t="str">
        <f t="shared" ref="L166:Q166" si="177">L21</f>
        <v>51 Skilled agricultural and related trades</v>
      </c>
      <c r="M166" s="11">
        <f t="shared" si="177"/>
        <v>8.0390164889602129</v>
      </c>
      <c r="N166" s="11">
        <f t="shared" si="177"/>
        <v>8.840876750577829</v>
      </c>
      <c r="O166" s="11">
        <f t="shared" si="177"/>
        <v>5.6044765571564401</v>
      </c>
      <c r="P166" s="11">
        <f t="shared" si="177"/>
        <v>5.8453010938766985</v>
      </c>
      <c r="Q166" s="11">
        <f t="shared" si="177"/>
        <v>6.8371416253191741</v>
      </c>
      <c r="S166" s="40">
        <f t="shared" si="150"/>
        <v>-6.9607014439040604</v>
      </c>
      <c r="T166" s="40">
        <f t="shared" si="151"/>
        <v>1.3341824318509721</v>
      </c>
      <c r="W166" s="10" t="str">
        <f t="shared" ref="W166:AB166" si="178">W21</f>
        <v>51 Skilled agricultural and related trades</v>
      </c>
      <c r="X166" s="11">
        <f t="shared" si="178"/>
        <v>1.4052227045456704</v>
      </c>
      <c r="Y166" s="11">
        <f t="shared" si="178"/>
        <v>1.7942388751634113</v>
      </c>
      <c r="Z166" s="11">
        <f t="shared" si="178"/>
        <v>1.75001745100608</v>
      </c>
      <c r="AA166" s="11">
        <f t="shared" si="178"/>
        <v>2.0218607255378935</v>
      </c>
      <c r="AB166" s="11">
        <f t="shared" si="178"/>
        <v>2.5305804985794467</v>
      </c>
      <c r="AD166" s="40">
        <f t="shared" si="153"/>
        <v>4.4863225559147457</v>
      </c>
      <c r="AE166" s="40">
        <f t="shared" si="154"/>
        <v>2.4892980127252162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32.090629976815443</v>
      </c>
      <c r="C167" s="11">
        <f t="shared" si="146"/>
        <v>31.14211213456494</v>
      </c>
      <c r="D167" s="11">
        <f t="shared" si="146"/>
        <v>28.137860203149184</v>
      </c>
      <c r="E167" s="11">
        <f t="shared" si="146"/>
        <v>29.169932711148288</v>
      </c>
      <c r="F167" s="11">
        <f t="shared" si="146"/>
        <v>28.912413363582704</v>
      </c>
      <c r="H167" s="40">
        <f t="shared" si="147"/>
        <v>-2.5947052331613318</v>
      </c>
      <c r="I167" s="40">
        <f t="shared" si="148"/>
        <v>0.1811974536482186</v>
      </c>
      <c r="L167" s="10" t="str">
        <f t="shared" ref="L167:Q167" si="179">L22</f>
        <v>52 Skilled metal, electrical and electronic trades</v>
      </c>
      <c r="M167" s="11">
        <f t="shared" si="179"/>
        <v>31.517274267169306</v>
      </c>
      <c r="N167" s="11">
        <f t="shared" si="179"/>
        <v>30.2346804271588</v>
      </c>
      <c r="O167" s="11">
        <f t="shared" si="179"/>
        <v>27.418671579233255</v>
      </c>
      <c r="P167" s="11">
        <f t="shared" si="179"/>
        <v>27.497514454825456</v>
      </c>
      <c r="Q167" s="11">
        <f t="shared" si="179"/>
        <v>26.875238952339323</v>
      </c>
      <c r="S167" s="40">
        <f t="shared" si="150"/>
        <v>-2.747773760459582</v>
      </c>
      <c r="T167" s="40">
        <f t="shared" si="151"/>
        <v>-0.13336997080161117</v>
      </c>
      <c r="W167" s="10" t="str">
        <f t="shared" ref="W167:AB167" si="180">W22</f>
        <v>52 Skilled metal, electrical and electronic trades</v>
      </c>
      <c r="X167" s="11">
        <f t="shared" si="180"/>
        <v>0.5733557096461559</v>
      </c>
      <c r="Y167" s="11">
        <f t="shared" si="180"/>
        <v>0.90743170740613299</v>
      </c>
      <c r="Z167" s="11">
        <f t="shared" si="180"/>
        <v>0.71918862391591498</v>
      </c>
      <c r="AA167" s="11">
        <f t="shared" si="180"/>
        <v>1.6724182563228156</v>
      </c>
      <c r="AB167" s="11">
        <f t="shared" si="180"/>
        <v>2.0371744112433805</v>
      </c>
      <c r="AD167" s="40">
        <f t="shared" si="153"/>
        <v>4.6366274633247162</v>
      </c>
      <c r="AE167" s="40">
        <f t="shared" si="154"/>
        <v>7.1878830049196818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28.481405179792567</v>
      </c>
      <c r="C168" s="11">
        <f t="shared" si="146"/>
        <v>25.458724496182128</v>
      </c>
      <c r="D168" s="11">
        <f t="shared" si="146"/>
        <v>26.457347182741373</v>
      </c>
      <c r="E168" s="11">
        <f t="shared" si="146"/>
        <v>28.727045235177712</v>
      </c>
      <c r="F168" s="11">
        <f t="shared" si="146"/>
        <v>26.972649110972775</v>
      </c>
      <c r="H168" s="40">
        <f t="shared" si="147"/>
        <v>-1.4635352389508416</v>
      </c>
      <c r="I168" s="40">
        <f t="shared" si="148"/>
        <v>0.12867912510163837</v>
      </c>
      <c r="L168" s="10" t="str">
        <f t="shared" ref="L168:Q168" si="181">L23</f>
        <v>53 Skilled construction and building trades</v>
      </c>
      <c r="M168" s="11">
        <f t="shared" si="181"/>
        <v>28.165039583037917</v>
      </c>
      <c r="N168" s="11">
        <f t="shared" si="181"/>
        <v>24.992461093441197</v>
      </c>
      <c r="O168" s="11">
        <f t="shared" si="181"/>
        <v>25.8105390554</v>
      </c>
      <c r="P168" s="11">
        <f t="shared" si="181"/>
        <v>28.03780696389855</v>
      </c>
      <c r="Q168" s="11">
        <f t="shared" si="181"/>
        <v>26.09716929453128</v>
      </c>
      <c r="S168" s="40">
        <f t="shared" si="150"/>
        <v>-1.7308178120686635</v>
      </c>
      <c r="T168" s="40">
        <f t="shared" si="151"/>
        <v>7.3653465928735784E-2</v>
      </c>
      <c r="W168" s="10" t="str">
        <f t="shared" ref="W168:AB168" si="182">W23</f>
        <v>53 Skilled construction and building trades</v>
      </c>
      <c r="X168" s="11">
        <f t="shared" si="182"/>
        <v>0.31636559675465292</v>
      </c>
      <c r="Y168" s="11">
        <f t="shared" si="182"/>
        <v>0.46626340274091577</v>
      </c>
      <c r="Z168" s="11">
        <f t="shared" si="182"/>
        <v>0.64680812734136772</v>
      </c>
      <c r="AA168" s="11">
        <f t="shared" si="182"/>
        <v>0.68923827127914039</v>
      </c>
      <c r="AB168" s="11">
        <f t="shared" si="182"/>
        <v>0.87547981644148321</v>
      </c>
      <c r="AD168" s="40">
        <f t="shared" si="153"/>
        <v>15.376469017455442</v>
      </c>
      <c r="AE168" s="40">
        <f t="shared" si="154"/>
        <v>2.0386516886748307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19.215890996511668</v>
      </c>
      <c r="C169" s="11">
        <f t="shared" si="146"/>
        <v>16.426877110705369</v>
      </c>
      <c r="D169" s="11">
        <f t="shared" si="146"/>
        <v>16.120242365638738</v>
      </c>
      <c r="E169" s="11">
        <f t="shared" si="146"/>
        <v>16.337078058055699</v>
      </c>
      <c r="F169" s="11">
        <f t="shared" si="146"/>
        <v>16.843676994791462</v>
      </c>
      <c r="H169" s="40">
        <f t="shared" si="147"/>
        <v>-3.4522386820063256</v>
      </c>
      <c r="I169" s="40">
        <f t="shared" si="148"/>
        <v>0.29309242366015731</v>
      </c>
      <c r="L169" s="10" t="str">
        <f t="shared" ref="L169:Q169" si="183">L24</f>
        <v>54 Textiles, printing and other skilled trades</v>
      </c>
      <c r="M169" s="11">
        <f t="shared" si="183"/>
        <v>12.07541982879053</v>
      </c>
      <c r="N169" s="11">
        <f t="shared" si="183"/>
        <v>9.6618695278875446</v>
      </c>
      <c r="O169" s="11">
        <f t="shared" si="183"/>
        <v>9.0306210588933258</v>
      </c>
      <c r="P169" s="11">
        <f t="shared" si="183"/>
        <v>9.0960901392134055</v>
      </c>
      <c r="Q169" s="11">
        <f t="shared" si="183"/>
        <v>9.0822363548455094</v>
      </c>
      <c r="S169" s="40">
        <f t="shared" si="150"/>
        <v>-5.6454004036320722</v>
      </c>
      <c r="T169" s="40">
        <f t="shared" si="151"/>
        <v>3.8002649339530237E-2</v>
      </c>
      <c r="W169" s="10" t="str">
        <f t="shared" ref="W169:AB169" si="184">W24</f>
        <v>54 Textiles, printing and other skilled trades</v>
      </c>
      <c r="X169" s="11">
        <f t="shared" si="184"/>
        <v>7.140471167721131</v>
      </c>
      <c r="Y169" s="11">
        <f t="shared" si="184"/>
        <v>6.765007582817824</v>
      </c>
      <c r="Z169" s="11">
        <f t="shared" si="184"/>
        <v>7.0896213067454203</v>
      </c>
      <c r="AA169" s="11">
        <f t="shared" si="184"/>
        <v>7.2409879188422845</v>
      </c>
      <c r="AB169" s="11">
        <f t="shared" si="184"/>
        <v>7.7614406399459401</v>
      </c>
      <c r="AD169" s="40">
        <f t="shared" si="153"/>
        <v>-0.14283463889623871</v>
      </c>
      <c r="AE169" s="40">
        <f t="shared" si="154"/>
        <v>0.60539877322420832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58.91175666095134</v>
      </c>
      <c r="C170" s="11">
        <f t="shared" si="146"/>
        <v>64.103860719411259</v>
      </c>
      <c r="D170" s="11">
        <f t="shared" si="146"/>
        <v>61.90519641831672</v>
      </c>
      <c r="E170" s="11">
        <f t="shared" si="146"/>
        <v>67.698578644945528</v>
      </c>
      <c r="F170" s="11">
        <f t="shared" si="146"/>
        <v>76.657939722018085</v>
      </c>
      <c r="H170" s="40">
        <f t="shared" si="147"/>
        <v>0.99619835095481335</v>
      </c>
      <c r="I170" s="40">
        <f t="shared" si="148"/>
        <v>1.4351951632813886</v>
      </c>
      <c r="L170" s="10" t="str">
        <f t="shared" ref="L170:Q170" si="185">L25</f>
        <v>61 Caring personal service occupations</v>
      </c>
      <c r="M170" s="11">
        <f t="shared" si="185"/>
        <v>9.188132765205129</v>
      </c>
      <c r="N170" s="11">
        <f t="shared" si="185"/>
        <v>9.0483071279519542</v>
      </c>
      <c r="O170" s="11">
        <f t="shared" si="185"/>
        <v>8.6083024016589302</v>
      </c>
      <c r="P170" s="11">
        <f t="shared" si="185"/>
        <v>10.756809034692729</v>
      </c>
      <c r="Q170" s="11">
        <f t="shared" si="185"/>
        <v>13.098054118124125</v>
      </c>
      <c r="S170" s="40">
        <f t="shared" si="150"/>
        <v>-1.2952505151775706</v>
      </c>
      <c r="T170" s="40">
        <f t="shared" si="151"/>
        <v>2.8377622212992781</v>
      </c>
      <c r="W170" s="10" t="str">
        <f t="shared" ref="W170:AB170" si="186">W25</f>
        <v>61 Caring personal service occupations</v>
      </c>
      <c r="X170" s="11">
        <f t="shared" si="186"/>
        <v>49.723623895746222</v>
      </c>
      <c r="Y170" s="11">
        <f t="shared" si="186"/>
        <v>55.055553591459308</v>
      </c>
      <c r="Z170" s="11">
        <f t="shared" si="186"/>
        <v>53.296894016657795</v>
      </c>
      <c r="AA170" s="11">
        <f t="shared" si="186"/>
        <v>56.94176961025277</v>
      </c>
      <c r="AB170" s="11">
        <f t="shared" si="186"/>
        <v>63.559885603893918</v>
      </c>
      <c r="AD170" s="40">
        <f t="shared" si="153"/>
        <v>1.397634973104811</v>
      </c>
      <c r="AE170" s="40">
        <f t="shared" si="154"/>
        <v>1.1809486873745945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17.753566283317454</v>
      </c>
      <c r="C171" s="11">
        <f t="shared" si="146"/>
        <v>19.74181123484183</v>
      </c>
      <c r="D171" s="11">
        <f t="shared" si="146"/>
        <v>19.798938786560015</v>
      </c>
      <c r="E171" s="11">
        <f t="shared" si="146"/>
        <v>20.267757380193277</v>
      </c>
      <c r="F171" s="11">
        <f t="shared" si="146"/>
        <v>20.612785762067617</v>
      </c>
      <c r="H171" s="40">
        <f t="shared" si="147"/>
        <v>2.2047926302775078</v>
      </c>
      <c r="I171" s="40">
        <f t="shared" si="148"/>
        <v>0.26891567592510768</v>
      </c>
      <c r="L171" s="10" t="str">
        <f t="shared" ref="L171:Q171" si="187">L26</f>
        <v>62 Leisure, travel and related personal service occupations</v>
      </c>
      <c r="M171" s="11">
        <f t="shared" si="187"/>
        <v>4.9045189508097238</v>
      </c>
      <c r="N171" s="11">
        <f t="shared" si="187"/>
        <v>5.5557946075017313</v>
      </c>
      <c r="O171" s="11">
        <f t="shared" si="187"/>
        <v>5.2155828357261749</v>
      </c>
      <c r="P171" s="11">
        <f t="shared" si="187"/>
        <v>5.3730926363029106</v>
      </c>
      <c r="Q171" s="11">
        <f t="shared" si="187"/>
        <v>5.847065900808083</v>
      </c>
      <c r="S171" s="40">
        <f t="shared" si="150"/>
        <v>1.2374706552866988</v>
      </c>
      <c r="T171" s="40">
        <f t="shared" si="151"/>
        <v>0.76483763024610685</v>
      </c>
      <c r="W171" s="10" t="str">
        <f t="shared" ref="W171:AB171" si="188">W26</f>
        <v>62 Leisure, travel and related personal service occupations</v>
      </c>
      <c r="X171" s="11">
        <f t="shared" si="188"/>
        <v>12.849047332507727</v>
      </c>
      <c r="Y171" s="11">
        <f t="shared" si="188"/>
        <v>14.186016627340093</v>
      </c>
      <c r="Z171" s="11">
        <f t="shared" si="188"/>
        <v>14.583355950833852</v>
      </c>
      <c r="AA171" s="11">
        <f t="shared" si="188"/>
        <v>14.894664743890363</v>
      </c>
      <c r="AB171" s="11">
        <f t="shared" si="188"/>
        <v>14.765719861259523</v>
      </c>
      <c r="AD171" s="40">
        <f t="shared" si="153"/>
        <v>2.5645572129526117</v>
      </c>
      <c r="AE171" s="40">
        <f t="shared" si="154"/>
        <v>8.2883619711404677E-2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0.86574197004790432</v>
      </c>
      <c r="C172" s="11">
        <f t="shared" si="146"/>
        <v>0.71795278091232495</v>
      </c>
      <c r="D172" s="11">
        <f t="shared" si="146"/>
        <v>0.9237713487587621</v>
      </c>
      <c r="E172" s="11">
        <f t="shared" si="146"/>
        <v>0.76469037617718771</v>
      </c>
      <c r="F172" s="11">
        <f t="shared" si="146"/>
        <v>0.82158862317642545</v>
      </c>
      <c r="H172" s="40">
        <f t="shared" si="147"/>
        <v>1.3060082514493532</v>
      </c>
      <c r="I172" s="40">
        <f t="shared" si="148"/>
        <v>-0.77845271735904609</v>
      </c>
      <c r="L172" s="10" t="str">
        <f t="shared" ref="L172:Q172" si="189">L27</f>
        <v>63 Community and civil enforcement occupations</v>
      </c>
      <c r="M172" s="11">
        <f t="shared" si="189"/>
        <v>0.64008856384400559</v>
      </c>
      <c r="N172" s="11">
        <f t="shared" si="189"/>
        <v>0.45438336186811529</v>
      </c>
      <c r="O172" s="11">
        <f t="shared" si="189"/>
        <v>0.68870095457383607</v>
      </c>
      <c r="P172" s="11">
        <f t="shared" si="189"/>
        <v>0.44593699597904984</v>
      </c>
      <c r="Q172" s="11">
        <f t="shared" si="189"/>
        <v>0.50014174248295362</v>
      </c>
      <c r="S172" s="40">
        <f t="shared" si="150"/>
        <v>1.4747811619071349</v>
      </c>
      <c r="T172" s="40">
        <f t="shared" si="151"/>
        <v>-2.1101879790719202</v>
      </c>
      <c r="W172" s="10" t="str">
        <f t="shared" ref="W172:AB172" si="190">W27</f>
        <v>63 Community and civil enforcement occupations</v>
      </c>
      <c r="X172" s="11">
        <f t="shared" si="190"/>
        <v>0.2256534062038999</v>
      </c>
      <c r="Y172" s="11">
        <f t="shared" si="190"/>
        <v>0.26356941904420966</v>
      </c>
      <c r="Z172" s="11">
        <f t="shared" si="190"/>
        <v>0.23507039418492609</v>
      </c>
      <c r="AA172" s="11">
        <f t="shared" si="190"/>
        <v>0.31875338019813848</v>
      </c>
      <c r="AB172" s="11">
        <f t="shared" si="190"/>
        <v>0.32144688069347183</v>
      </c>
      <c r="AD172" s="40">
        <f t="shared" si="153"/>
        <v>0.82104821978070675</v>
      </c>
      <c r="AE172" s="40">
        <f t="shared" si="154"/>
        <v>2.108230952609369</v>
      </c>
    </row>
    <row r="173" spans="1:31" x14ac:dyDescent="0.2">
      <c r="A173" s="10" t="str">
        <f t="shared" si="142"/>
        <v>71 Sales occupations</v>
      </c>
      <c r="B173" s="11">
        <f t="shared" si="142"/>
        <v>61.214582402947343</v>
      </c>
      <c r="C173" s="11">
        <f t="shared" si="146"/>
        <v>54.295736669800924</v>
      </c>
      <c r="D173" s="11">
        <f t="shared" si="146"/>
        <v>53.701280590550837</v>
      </c>
      <c r="E173" s="11">
        <f t="shared" si="146"/>
        <v>50.143576730574182</v>
      </c>
      <c r="F173" s="11">
        <f t="shared" si="146"/>
        <v>47.57229663919437</v>
      </c>
      <c r="H173" s="40">
        <f t="shared" si="147"/>
        <v>-2.5849741243872071</v>
      </c>
      <c r="I173" s="40">
        <f t="shared" si="148"/>
        <v>-0.80465359077879217</v>
      </c>
      <c r="L173" s="10" t="str">
        <f t="shared" ref="L173:Q173" si="191">L28</f>
        <v>71 Sales occupations</v>
      </c>
      <c r="M173" s="11">
        <f t="shared" si="191"/>
        <v>24.87411012885979</v>
      </c>
      <c r="N173" s="11">
        <f t="shared" si="191"/>
        <v>22.620306683423077</v>
      </c>
      <c r="O173" s="11">
        <f t="shared" si="191"/>
        <v>22.617459642950106</v>
      </c>
      <c r="P173" s="11">
        <f t="shared" si="191"/>
        <v>21.666891152692166</v>
      </c>
      <c r="Q173" s="11">
        <f t="shared" si="191"/>
        <v>21.301531092450407</v>
      </c>
      <c r="S173" s="40">
        <f t="shared" si="150"/>
        <v>-1.8841311008758743</v>
      </c>
      <c r="T173" s="40">
        <f t="shared" si="151"/>
        <v>-0.39882395090397038</v>
      </c>
      <c r="W173" s="10" t="str">
        <f t="shared" ref="W173:AB173" si="192">W28</f>
        <v>71 Sales occupations</v>
      </c>
      <c r="X173" s="11">
        <f t="shared" si="192"/>
        <v>36.340472274087496</v>
      </c>
      <c r="Y173" s="11">
        <f t="shared" si="192"/>
        <v>31.675429986377811</v>
      </c>
      <c r="Z173" s="11">
        <f t="shared" si="192"/>
        <v>31.083820947600778</v>
      </c>
      <c r="AA173" s="11">
        <f t="shared" si="192"/>
        <v>28.476685577882023</v>
      </c>
      <c r="AB173" s="11">
        <f t="shared" si="192"/>
        <v>26.270765546743945</v>
      </c>
      <c r="AD173" s="40">
        <f t="shared" si="153"/>
        <v>-3.0765719102705091</v>
      </c>
      <c r="AE173" s="40">
        <f t="shared" si="154"/>
        <v>-1.1152722899426037</v>
      </c>
    </row>
    <row r="174" spans="1:31" x14ac:dyDescent="0.2">
      <c r="A174" s="10" t="str">
        <f t="shared" si="142"/>
        <v>72 Customer service occupations</v>
      </c>
      <c r="B174" s="11">
        <f t="shared" si="142"/>
        <v>12.051077221327551</v>
      </c>
      <c r="C174" s="11">
        <f t="shared" si="146"/>
        <v>13.003213088001202</v>
      </c>
      <c r="D174" s="11">
        <f t="shared" si="146"/>
        <v>13.315287492912315</v>
      </c>
      <c r="E174" s="11">
        <f t="shared" si="146"/>
        <v>17.070541570805418</v>
      </c>
      <c r="F174" s="11">
        <f t="shared" si="146"/>
        <v>19.571265893450899</v>
      </c>
      <c r="H174" s="40">
        <f t="shared" si="147"/>
        <v>2.0152118292620536</v>
      </c>
      <c r="I174" s="40">
        <f t="shared" si="148"/>
        <v>2.6009128212563182</v>
      </c>
      <c r="L174" s="10" t="str">
        <f t="shared" ref="L174:Q174" si="193">L29</f>
        <v>72 Customer service occupations</v>
      </c>
      <c r="M174" s="11">
        <f t="shared" si="193"/>
        <v>4.1726121984787703</v>
      </c>
      <c r="N174" s="11">
        <f t="shared" si="193"/>
        <v>3.7903143791043203</v>
      </c>
      <c r="O174" s="11">
        <f t="shared" si="193"/>
        <v>4.5713843170160953</v>
      </c>
      <c r="P174" s="11">
        <f t="shared" si="193"/>
        <v>6.3265425422473482</v>
      </c>
      <c r="Q174" s="11">
        <f t="shared" si="193"/>
        <v>7.4657345854372767</v>
      </c>
      <c r="S174" s="40">
        <f t="shared" si="150"/>
        <v>1.8422398031211484</v>
      </c>
      <c r="T174" s="40">
        <f t="shared" si="151"/>
        <v>3.3241054911239853</v>
      </c>
      <c r="W174" s="10" t="str">
        <f t="shared" ref="W174:AB174" si="194">W29</f>
        <v>72 Customer service occupations</v>
      </c>
      <c r="X174" s="11">
        <f t="shared" si="194"/>
        <v>7.8784650228487969</v>
      </c>
      <c r="Y174" s="11">
        <f t="shared" si="194"/>
        <v>9.2128987088968781</v>
      </c>
      <c r="Z174" s="11">
        <f t="shared" si="194"/>
        <v>8.7439031758962198</v>
      </c>
      <c r="AA174" s="11">
        <f t="shared" si="194"/>
        <v>10.74399902855807</v>
      </c>
      <c r="AB174" s="11">
        <f t="shared" si="194"/>
        <v>12.105531308013612</v>
      </c>
      <c r="AD174" s="40">
        <f t="shared" si="153"/>
        <v>2.1063485886315458</v>
      </c>
      <c r="AE174" s="40">
        <f>IF(AB$151-Z$151 &lt;&gt; 0,(EXP(LN(AB174/Z174)/(AB$151-Z$151))-1)*100,0)</f>
        <v>2.1923926971401331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20.113900018275949</v>
      </c>
      <c r="C175" s="11">
        <f t="shared" si="146"/>
        <v>19.222155065480031</v>
      </c>
      <c r="D175" s="11">
        <f t="shared" si="146"/>
        <v>17.370298459108287</v>
      </c>
      <c r="E175" s="11">
        <f t="shared" si="146"/>
        <v>21.971664081919268</v>
      </c>
      <c r="F175" s="11">
        <f t="shared" si="146"/>
        <v>22.312057188650932</v>
      </c>
      <c r="H175" s="40">
        <f t="shared" si="147"/>
        <v>-2.8903925138502484</v>
      </c>
      <c r="I175" s="40">
        <f t="shared" si="148"/>
        <v>1.6831103540847936</v>
      </c>
      <c r="L175" s="10" t="str">
        <f t="shared" ref="L175:Q175" si="195">L30</f>
        <v>81 Process, plant and machine operatives</v>
      </c>
      <c r="M175" s="11">
        <f t="shared" si="195"/>
        <v>15.826620500864928</v>
      </c>
      <c r="N175" s="11">
        <f t="shared" si="195"/>
        <v>14.770956936780006</v>
      </c>
      <c r="O175" s="11">
        <f t="shared" si="195"/>
        <v>13.608230249262359</v>
      </c>
      <c r="P175" s="11">
        <f t="shared" si="195"/>
        <v>17.069665226367587</v>
      </c>
      <c r="Q175" s="11">
        <f t="shared" si="195"/>
        <v>17.715318641541938</v>
      </c>
      <c r="S175" s="40">
        <f t="shared" si="150"/>
        <v>-2.9752143347846927</v>
      </c>
      <c r="T175" s="40">
        <f t="shared" si="151"/>
        <v>1.7739166051572886</v>
      </c>
      <c r="W175" s="10" t="str">
        <f t="shared" ref="W175:AB175" si="196">W30</f>
        <v>81 Process, plant and machine operatives</v>
      </c>
      <c r="X175" s="11">
        <f t="shared" si="196"/>
        <v>4.2872795174110028</v>
      </c>
      <c r="Y175" s="11">
        <f t="shared" si="196"/>
        <v>4.4511981287000646</v>
      </c>
      <c r="Z175" s="11">
        <f t="shared" si="196"/>
        <v>3.7620682098459244</v>
      </c>
      <c r="AA175" s="11">
        <f t="shared" si="196"/>
        <v>4.9019988555516729</v>
      </c>
      <c r="AB175" s="11">
        <f t="shared" si="196"/>
        <v>4.5967385471089743</v>
      </c>
      <c r="AD175" s="40">
        <f t="shared" si="153"/>
        <v>-2.5798097701982603</v>
      </c>
      <c r="AE175" s="40">
        <f t="shared" si="154"/>
        <v>1.3448169239043128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32.514224689470602</v>
      </c>
      <c r="C176" s="11">
        <f t="shared" si="146"/>
        <v>37.414936408755224</v>
      </c>
      <c r="D176" s="11">
        <f t="shared" si="146"/>
        <v>33.256017604503633</v>
      </c>
      <c r="E176" s="11">
        <f t="shared" si="146"/>
        <v>37.342903282044375</v>
      </c>
      <c r="F176" s="11">
        <f t="shared" si="146"/>
        <v>38.613491347282832</v>
      </c>
      <c r="H176" s="40">
        <f t="shared" si="147"/>
        <v>0.45218036355232361</v>
      </c>
      <c r="I176" s="40">
        <f t="shared" si="148"/>
        <v>1.0007476590518483</v>
      </c>
      <c r="L176" s="10" t="str">
        <f t="shared" ref="L176:Q176" si="197">L31</f>
        <v>82 Transport and mobile machine drivers and operatives</v>
      </c>
      <c r="M176" s="11">
        <f t="shared" si="197"/>
        <v>29.876677359820796</v>
      </c>
      <c r="N176" s="11">
        <f t="shared" si="197"/>
        <v>34.644516406527032</v>
      </c>
      <c r="O176" s="11">
        <f t="shared" si="197"/>
        <v>30.513730009119044</v>
      </c>
      <c r="P176" s="11">
        <f t="shared" si="197"/>
        <v>33.251050489350064</v>
      </c>
      <c r="Q176" s="11">
        <f t="shared" si="197"/>
        <v>33.88400878801319</v>
      </c>
      <c r="S176" s="40">
        <f t="shared" si="150"/>
        <v>0.42286339360511072</v>
      </c>
      <c r="T176" s="40">
        <f t="shared" si="151"/>
        <v>0.70088773030458906</v>
      </c>
      <c r="W176" s="10" t="str">
        <f t="shared" ref="W176:AB176" si="198">W31</f>
        <v>82 Transport and mobile machine drivers and operatives</v>
      </c>
      <c r="X176" s="11">
        <f t="shared" si="198"/>
        <v>2.6375473296498488</v>
      </c>
      <c r="Y176" s="11">
        <f t="shared" si="198"/>
        <v>2.7704200022282062</v>
      </c>
      <c r="Z176" s="11">
        <f t="shared" si="198"/>
        <v>2.7422875953846404</v>
      </c>
      <c r="AA176" s="11">
        <f t="shared" si="198"/>
        <v>4.0918527926943424</v>
      </c>
      <c r="AB176" s="11">
        <f t="shared" si="198"/>
        <v>4.7294825592696181</v>
      </c>
      <c r="AD176" s="40">
        <f t="shared" si="153"/>
        <v>0.78190135451405851</v>
      </c>
      <c r="AE176" s="40">
        <f t="shared" si="154"/>
        <v>3.7003069621670992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14.938290278550634</v>
      </c>
      <c r="C177" s="11">
        <f t="shared" si="146"/>
        <v>13.349687366127339</v>
      </c>
      <c r="D177" s="11">
        <f t="shared" si="146"/>
        <v>12.385454024959389</v>
      </c>
      <c r="E177" s="11">
        <f t="shared" si="146"/>
        <v>10.973276387433812</v>
      </c>
      <c r="F177" s="11">
        <f t="shared" si="146"/>
        <v>11.296168748561383</v>
      </c>
      <c r="H177" s="40">
        <f t="shared" si="147"/>
        <v>-3.6787283807462878</v>
      </c>
      <c r="I177" s="40">
        <f t="shared" si="148"/>
        <v>-0.61184788795310974</v>
      </c>
      <c r="L177" s="10" t="str">
        <f t="shared" ref="L177:Q178" si="199">L32</f>
        <v>91 Elementary trades and related occupations</v>
      </c>
      <c r="M177" s="11">
        <f t="shared" si="199"/>
        <v>12.030053012827123</v>
      </c>
      <c r="N177" s="11">
        <f t="shared" si="199"/>
        <v>10.69202084723962</v>
      </c>
      <c r="O177" s="11">
        <f t="shared" si="199"/>
        <v>10.28591968040617</v>
      </c>
      <c r="P177" s="11">
        <f t="shared" si="199"/>
        <v>9.1458299100096347</v>
      </c>
      <c r="Q177" s="11">
        <f t="shared" si="199"/>
        <v>9.5372129990549404</v>
      </c>
      <c r="S177" s="40">
        <f t="shared" si="150"/>
        <v>-3.0840811727640083</v>
      </c>
      <c r="T177" s="40">
        <f t="shared" si="151"/>
        <v>-0.5025637968748442</v>
      </c>
      <c r="W177" s="10" t="str">
        <f t="shared" ref="W177:AB178" si="200">W32</f>
        <v>91 Elementary trades and related occupations</v>
      </c>
      <c r="X177" s="11">
        <f t="shared" si="200"/>
        <v>2.9082372657235216</v>
      </c>
      <c r="Y177" s="11">
        <f t="shared" si="200"/>
        <v>2.6576665188877171</v>
      </c>
      <c r="Z177" s="11">
        <f t="shared" si="200"/>
        <v>2.0995343445532022</v>
      </c>
      <c r="AA177" s="11">
        <f t="shared" si="200"/>
        <v>1.8274464774241792</v>
      </c>
      <c r="AB177" s="11">
        <f t="shared" si="200"/>
        <v>1.7589557495064427</v>
      </c>
      <c r="AD177" s="40">
        <f t="shared" si="153"/>
        <v>-6.3088370648069381</v>
      </c>
      <c r="AE177" s="40">
        <f t="shared" si="154"/>
        <v>-1.1730341440117642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87.396519733461687</v>
      </c>
      <c r="C178" s="11">
        <f t="shared" si="146"/>
        <v>86.474777101260671</v>
      </c>
      <c r="D178" s="11">
        <f t="shared" si="146"/>
        <v>80.366373827141459</v>
      </c>
      <c r="E178" s="11">
        <f t="shared" si="146"/>
        <v>82.15527794216284</v>
      </c>
      <c r="F178" s="11">
        <f t="shared" si="146"/>
        <v>77.943696142798004</v>
      </c>
      <c r="H178" s="40">
        <f>IF(D$151-B$151 &lt;&gt; 0,(EXP(LN(D178/B178)/(D$151-B$151))-1)*100,0)</f>
        <v>-1.6632056182526389</v>
      </c>
      <c r="I178" s="40">
        <f t="shared" ref="I178" si="201">IF(F$151-D$151 &lt;&gt; 0,(EXP(LN(F178/D178)/(F$151-D$151))-1)*100,0)</f>
        <v>-0.20385281073264094</v>
      </c>
      <c r="L178" s="10" t="str">
        <f t="shared" si="199"/>
        <v>92 Elementary administration and service occupations</v>
      </c>
      <c r="M178" s="11">
        <f t="shared" si="199"/>
        <v>41.790323492316361</v>
      </c>
      <c r="N178" s="11">
        <f t="shared" si="199"/>
        <v>38.952930799799667</v>
      </c>
      <c r="O178" s="11">
        <f t="shared" si="199"/>
        <v>37.773252887327992</v>
      </c>
      <c r="P178" s="11">
        <f t="shared" si="199"/>
        <v>40.371747521173774</v>
      </c>
      <c r="Q178" s="11">
        <f t="shared" si="199"/>
        <v>38.373963367176778</v>
      </c>
      <c r="S178" s="40">
        <f t="shared" ref="S178" si="202">IF(O$151-M$151 &lt;&gt; 0,(EXP(LN(O178/M178)/(O$151-M$151))-1)*100,0)</f>
        <v>-2.0009804685623855</v>
      </c>
      <c r="T178" s="40">
        <f t="shared" ref="T178" si="203">IF(Q$151-O$151 &lt;&gt; 0,(EXP(LN(Q178/O178)/(Q$151-O$151))-1)*100,0)</f>
        <v>0.10524157826528047</v>
      </c>
      <c r="W178" s="10" t="str">
        <f t="shared" si="200"/>
        <v>92 Elementary administration and service occupations</v>
      </c>
      <c r="X178" s="11">
        <f t="shared" si="200"/>
        <v>45.606196241145327</v>
      </c>
      <c r="Y178" s="11">
        <f t="shared" si="200"/>
        <v>47.521846301461075</v>
      </c>
      <c r="Z178" s="11">
        <f t="shared" si="200"/>
        <v>42.593120939813481</v>
      </c>
      <c r="AA178" s="11">
        <f t="shared" si="200"/>
        <v>41.78353042098923</v>
      </c>
      <c r="AB178" s="11">
        <f t="shared" si="200"/>
        <v>39.569732775621397</v>
      </c>
      <c r="AD178" s="40">
        <f t="shared" ref="AD178" si="204">IF(Z$151-X$151 &lt;&gt; 0,(EXP(LN(Z178/X178)/(Z$151-X$151))-1)*100,0)</f>
        <v>-1.3577153559406585</v>
      </c>
      <c r="AE178" s="40">
        <f t="shared" ref="AE178" si="205">IF(AB$151-Z$151 &lt;&gt; 0,(EXP(LN(AB178/Z178)/(AB$151-Z$151))-1)*100,0)</f>
        <v>-0.48965232715204587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826.43699999999967</v>
      </c>
      <c r="C180" s="34">
        <f t="shared" si="206"/>
        <v>863.34999999999991</v>
      </c>
      <c r="D180" s="34">
        <f t="shared" si="206"/>
        <v>863.20299999999997</v>
      </c>
      <c r="E180" s="34">
        <f t="shared" si="206"/>
        <v>894.62999999999965</v>
      </c>
      <c r="F180" s="34">
        <f t="shared" si="206"/>
        <v>942.66700000000003</v>
      </c>
      <c r="H180" s="43">
        <f>IF(D$151-B$151 &lt;&gt; 0,(EXP(LN(D180/B180)/(D$151-B$151))-1)*100,0)</f>
        <v>0.87432408040102327</v>
      </c>
      <c r="I180" s="43">
        <f t="shared" si="148"/>
        <v>0.58881475638519198</v>
      </c>
      <c r="L180" s="231" t="str">
        <f t="shared" ref="L180:Q180" si="207">L35</f>
        <v>All occupations</v>
      </c>
      <c r="M180" s="34">
        <f t="shared" si="207"/>
        <v>440.17690665084615</v>
      </c>
      <c r="N180" s="34">
        <f t="shared" si="207"/>
        <v>446.0582161947205</v>
      </c>
      <c r="O180" s="34">
        <f t="shared" si="207"/>
        <v>445.92645080116904</v>
      </c>
      <c r="P180" s="34">
        <f t="shared" si="207"/>
        <v>463.81614639267548</v>
      </c>
      <c r="Q180" s="34">
        <f t="shared" si="207"/>
        <v>487.5710671837507</v>
      </c>
      <c r="S180" s="43">
        <f t="shared" ref="S180" si="208">IF(O$151-M$151 &lt;&gt; 0,(EXP(LN(O180/M180)/(O$151-M$151))-1)*100,0)</f>
        <v>0.25988357794610728</v>
      </c>
      <c r="T180" s="43">
        <f t="shared" ref="T180" si="209">IF(Q$151-O$151 &lt;&gt; 0,(EXP(LN(Q180/O180)/(Q$151-O$151))-1)*100,0)</f>
        <v>0.59698844045361632</v>
      </c>
      <c r="W180" s="231" t="str">
        <f t="shared" ref="W180:AB180" si="210">W35</f>
        <v>All occupations</v>
      </c>
      <c r="X180" s="34">
        <f t="shared" si="210"/>
        <v>386.26009334915375</v>
      </c>
      <c r="Y180" s="34">
        <f t="shared" si="210"/>
        <v>417.29178380527918</v>
      </c>
      <c r="Z180" s="34">
        <f t="shared" si="210"/>
        <v>417.27654919883116</v>
      </c>
      <c r="AA180" s="34">
        <f t="shared" si="210"/>
        <v>430.81385360732429</v>
      </c>
      <c r="AB180" s="34">
        <f t="shared" si="210"/>
        <v>455.09593281624939</v>
      </c>
      <c r="AD180" s="43">
        <f t="shared" ref="AD180" si="211">IF(Z$151-X$151 &lt;&gt; 0,(EXP(LN(Z180/X180)/(Z$151-X$151))-1)*100,0)</f>
        <v>1.5567577640603236</v>
      </c>
      <c r="AE180" s="43">
        <f t="shared" ref="AE180" si="212">IF(AB$151-Z$151 &lt;&gt; 0,(EXP(LN(AB180/Z180)/(AB$151-Z$151))-1)*100,0)</f>
        <v>0.58006958281844323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Essex Southend-on-Sea and Thurrock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85.457060714170154</v>
      </c>
      <c r="C7" s="31">
        <f>'Occ T1'!C8</f>
        <v>96.367772575088594</v>
      </c>
      <c r="D7" s="31">
        <f>'Occ T1'!D8</f>
        <v>99.249711616707259</v>
      </c>
      <c r="E7" s="31">
        <f>'Occ T1'!E8</f>
        <v>102.81692348311208</v>
      </c>
      <c r="F7" s="31">
        <f>'Occ T1'!F8</f>
        <v>116.78148846447014</v>
      </c>
      <c r="H7" s="31">
        <f>C7-B7</f>
        <v>10.91071186091844</v>
      </c>
      <c r="I7" s="31">
        <f>D7-C7</f>
        <v>2.881939041618665</v>
      </c>
      <c r="J7" s="31">
        <f>E7-D7</f>
        <v>3.5672118664048185</v>
      </c>
      <c r="K7" s="31">
        <f>F7-E7</f>
        <v>13.964564981358066</v>
      </c>
      <c r="L7" s="31">
        <f>F7-D7</f>
        <v>17.531776847762885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58.04382214414732</v>
      </c>
      <c r="C8" s="32">
        <f>'Occ T2'!C8</f>
        <v>67.635110860761046</v>
      </c>
      <c r="D8" s="32">
        <f>'Occ T2'!D8</f>
        <v>69.998475636006759</v>
      </c>
      <c r="E8" s="32">
        <f>'Occ T2'!E8</f>
        <v>66.279849569617042</v>
      </c>
      <c r="F8" s="32">
        <f>'Occ T2'!F8</f>
        <v>74.111270550590163</v>
      </c>
      <c r="H8" s="31">
        <f t="shared" ref="H8:H9" si="0">C8-B8</f>
        <v>9.5912887166137253</v>
      </c>
      <c r="I8" s="31">
        <f t="shared" ref="I8:I9" si="1">D8-C8</f>
        <v>2.3633647752457136</v>
      </c>
      <c r="J8" s="31">
        <f t="shared" ref="J8:J9" si="2">E8-D8</f>
        <v>-3.7186260663897173</v>
      </c>
      <c r="K8" s="31">
        <f t="shared" ref="K8:K9" si="3">F8-E8</f>
        <v>7.831420980973121</v>
      </c>
      <c r="L8" s="31">
        <f t="shared" ref="L8:L49" si="4">F8-D8</f>
        <v>4.1127949145834037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27.413238570022834</v>
      </c>
      <c r="C9" s="32">
        <f>'Occ T2'!C9</f>
        <v>28.732661714327548</v>
      </c>
      <c r="D9" s="32">
        <f>'Occ T2'!D9</f>
        <v>29.251235980700496</v>
      </c>
      <c r="E9" s="32">
        <f>'Occ T2'!E9</f>
        <v>36.537073913495028</v>
      </c>
      <c r="F9" s="32">
        <f>'Occ T2'!F9</f>
        <v>42.670217913879981</v>
      </c>
      <c r="H9" s="31">
        <f t="shared" si="0"/>
        <v>1.3194231443047144</v>
      </c>
      <c r="I9" s="31">
        <f t="shared" si="1"/>
        <v>0.51857426637294779</v>
      </c>
      <c r="J9" s="31">
        <f t="shared" si="2"/>
        <v>7.2858379327945322</v>
      </c>
      <c r="K9" s="31">
        <f t="shared" si="3"/>
        <v>6.1331440003849522</v>
      </c>
      <c r="L9" s="31">
        <f t="shared" si="4"/>
        <v>13.418981933179484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155.58731462293665</v>
      </c>
      <c r="C11" s="31">
        <f>'Occ T1'!C9</f>
        <v>179.88937770098508</v>
      </c>
      <c r="D11" s="31">
        <f>'Occ T1'!D9</f>
        <v>187.9737423140179</v>
      </c>
      <c r="E11" s="31">
        <f>'Occ T1'!E9</f>
        <v>203.056191394579</v>
      </c>
      <c r="F11" s="31">
        <f>'Occ T1'!F9</f>
        <v>228.4782752799232</v>
      </c>
      <c r="H11" s="31">
        <f>C11-B11</f>
        <v>24.302063078048434</v>
      </c>
      <c r="I11" s="31">
        <f t="shared" ref="I11:I49" si="5">D11-C11</f>
        <v>8.0843646130328182</v>
      </c>
      <c r="J11" s="31">
        <f>E11-D11</f>
        <v>15.082449080561105</v>
      </c>
      <c r="K11" s="31">
        <f>F11-E11</f>
        <v>25.422083885344193</v>
      </c>
      <c r="L11" s="31">
        <f t="shared" si="4"/>
        <v>40.504532965905298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47.878800004795295</v>
      </c>
      <c r="C12" s="10">
        <f>'Occ T2'!C10</f>
        <v>53.865506685085279</v>
      </c>
      <c r="D12" s="10">
        <f>'Occ T2'!D10</f>
        <v>56.687748049961037</v>
      </c>
      <c r="E12" s="10">
        <f>'Occ T2'!E10</f>
        <v>60.160623786237764</v>
      </c>
      <c r="F12" s="10">
        <f>'Occ T2'!F10</f>
        <v>67.488384848656253</v>
      </c>
      <c r="H12" s="11">
        <f t="shared" ref="H12:K14" si="6">C12-B12</f>
        <v>5.9867066802899842</v>
      </c>
      <c r="I12" s="31">
        <f t="shared" si="5"/>
        <v>2.8222413648757581</v>
      </c>
      <c r="J12" s="11">
        <f t="shared" si="6"/>
        <v>3.4728757362767269</v>
      </c>
      <c r="K12" s="11">
        <f t="shared" si="6"/>
        <v>7.3277610624184888</v>
      </c>
      <c r="L12" s="31">
        <f t="shared" si="4"/>
        <v>10.800636798695216</v>
      </c>
    </row>
    <row r="13" spans="1:12" x14ac:dyDescent="0.2">
      <c r="A13" s="10" t="str">
        <f>'Occ T2'!A11</f>
        <v>22 Health professionals</v>
      </c>
      <c r="B13" s="10">
        <f>'Occ T2'!B11</f>
        <v>28.757483349072352</v>
      </c>
      <c r="C13" s="10">
        <f>'Occ T2'!C11</f>
        <v>34.635460020354088</v>
      </c>
      <c r="D13" s="10">
        <f>'Occ T2'!D11</f>
        <v>33.637989939326211</v>
      </c>
      <c r="E13" s="10">
        <f>'Occ T2'!E11</f>
        <v>36.627020971046164</v>
      </c>
      <c r="F13" s="10">
        <f>'Occ T2'!F11</f>
        <v>41.338210807629025</v>
      </c>
      <c r="H13" s="11">
        <f t="shared" si="6"/>
        <v>5.8779766712817363</v>
      </c>
      <c r="I13" s="31">
        <f t="shared" si="5"/>
        <v>-0.9974700810278776</v>
      </c>
      <c r="J13" s="11">
        <f t="shared" si="6"/>
        <v>2.9890310317199535</v>
      </c>
      <c r="K13" s="11">
        <f t="shared" si="6"/>
        <v>4.7111898365828608</v>
      </c>
      <c r="L13" s="31">
        <f t="shared" si="4"/>
        <v>7.7002208683028144</v>
      </c>
    </row>
    <row r="14" spans="1:12" x14ac:dyDescent="0.2">
      <c r="A14" s="10" t="str">
        <f>'Occ T2'!A12</f>
        <v>23 Teaching and other educational professionals</v>
      </c>
      <c r="B14" s="10">
        <f>'Occ T2'!B12</f>
        <v>34.028366671079333</v>
      </c>
      <c r="C14" s="10">
        <f>'Occ T2'!C12</f>
        <v>38.477746941607563</v>
      </c>
      <c r="D14" s="10">
        <f>'Occ T2'!D12</f>
        <v>40.10045341948743</v>
      </c>
      <c r="E14" s="10">
        <f>'Occ T2'!E12</f>
        <v>41.28928117711461</v>
      </c>
      <c r="F14" s="10">
        <f>'Occ T2'!F12</f>
        <v>45.002570355241339</v>
      </c>
      <c r="H14" s="11">
        <f t="shared" si="6"/>
        <v>4.4493802705282306</v>
      </c>
      <c r="I14" s="31">
        <f t="shared" si="5"/>
        <v>1.6227064778798663</v>
      </c>
      <c r="J14" s="11">
        <f t="shared" si="6"/>
        <v>1.1888277576271804</v>
      </c>
      <c r="K14" s="11">
        <f t="shared" si="6"/>
        <v>3.713289178126729</v>
      </c>
      <c r="L14" s="31">
        <f t="shared" si="4"/>
        <v>4.9021169357539094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44.922664597989673</v>
      </c>
      <c r="C15" s="10">
        <f>'Occ T2'!C13</f>
        <v>52.910664053938156</v>
      </c>
      <c r="D15" s="10">
        <f>'Occ T2'!D13</f>
        <v>57.54755090524322</v>
      </c>
      <c r="E15" s="10">
        <f>'Occ T2'!E13</f>
        <v>64.979265460180486</v>
      </c>
      <c r="F15" s="10">
        <f>'Occ T2'!F13</f>
        <v>74.649109268396572</v>
      </c>
      <c r="H15" s="11">
        <f t="shared" ref="H15" si="7">C15-B15</f>
        <v>7.9879994559484828</v>
      </c>
      <c r="I15" s="31">
        <f t="shared" si="5"/>
        <v>4.6368868513050643</v>
      </c>
      <c r="J15" s="11">
        <f t="shared" ref="J15" si="8">E15-D15</f>
        <v>7.4317145549372654</v>
      </c>
      <c r="K15" s="11">
        <f t="shared" ref="K15" si="9">F15-E15</f>
        <v>9.6698438082160862</v>
      </c>
      <c r="L15" s="31">
        <f t="shared" si="4"/>
        <v>17.101558363153352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98.927681539508498</v>
      </c>
      <c r="C17" s="31">
        <f>'Occ T1'!C10</f>
        <v>105.9075120805287</v>
      </c>
      <c r="D17" s="31">
        <f>'Occ T1'!D10</f>
        <v>114.04692823489304</v>
      </c>
      <c r="E17" s="31">
        <f>'Occ T1'!E10</f>
        <v>112.01952122406874</v>
      </c>
      <c r="F17" s="31">
        <f>'Occ T1'!F10</f>
        <v>122.50160472153671</v>
      </c>
      <c r="H17" s="31">
        <f t="shared" ref="H17:K21" si="10">C17-B17</f>
        <v>6.9798305410202062</v>
      </c>
      <c r="I17" s="31">
        <f t="shared" si="5"/>
        <v>8.1394161543643406</v>
      </c>
      <c r="J17" s="31">
        <f t="shared" si="10"/>
        <v>-2.0274070108243052</v>
      </c>
      <c r="K17" s="31">
        <f t="shared" si="10"/>
        <v>10.482083497467968</v>
      </c>
      <c r="L17" s="31">
        <f t="shared" si="4"/>
        <v>8.4546764866436632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13.403488654234831</v>
      </c>
      <c r="C18" s="10">
        <f>'Occ T2'!C14</f>
        <v>15.685666937731895</v>
      </c>
      <c r="D18" s="10">
        <f>'Occ T2'!D14</f>
        <v>17.447950629284087</v>
      </c>
      <c r="E18" s="10">
        <f>'Occ T2'!E14</f>
        <v>15.551206050009034</v>
      </c>
      <c r="F18" s="10">
        <f>'Occ T2'!F14</f>
        <v>17.001023226084467</v>
      </c>
      <c r="H18" s="11">
        <f t="shared" si="10"/>
        <v>2.2821782834970641</v>
      </c>
      <c r="I18" s="31">
        <f t="shared" si="5"/>
        <v>1.7622836915521916</v>
      </c>
      <c r="J18" s="11">
        <f t="shared" si="10"/>
        <v>-1.8967445792750528</v>
      </c>
      <c r="K18" s="11">
        <f t="shared" si="10"/>
        <v>1.4498171760754328</v>
      </c>
      <c r="L18" s="31">
        <f t="shared" si="4"/>
        <v>-0.44692740319961999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12.294453855042798</v>
      </c>
      <c r="C19" s="10">
        <f>'Occ T2'!C15</f>
        <v>14.552670598473533</v>
      </c>
      <c r="D19" s="10">
        <f>'Occ T2'!D15</f>
        <v>14.676912857595536</v>
      </c>
      <c r="E19" s="10">
        <f>'Occ T2'!E15</f>
        <v>15.015493827337304</v>
      </c>
      <c r="F19" s="10">
        <f>'Occ T2'!F15</f>
        <v>17.03014340980155</v>
      </c>
      <c r="H19" s="11">
        <f t="shared" si="10"/>
        <v>2.2582167434307348</v>
      </c>
      <c r="I19" s="31">
        <f t="shared" si="5"/>
        <v>0.12424225912200271</v>
      </c>
      <c r="J19" s="11">
        <f t="shared" si="10"/>
        <v>0.3385809697417681</v>
      </c>
      <c r="K19" s="11">
        <f t="shared" si="10"/>
        <v>2.0146495824642461</v>
      </c>
      <c r="L19" s="31">
        <f t="shared" si="4"/>
        <v>2.3532305522060142</v>
      </c>
    </row>
    <row r="20" spans="1:12" x14ac:dyDescent="0.2">
      <c r="A20" s="10" t="str">
        <f>'Occ T2'!A16</f>
        <v>33 Protective service occupations</v>
      </c>
      <c r="B20" s="10">
        <f>'Occ T2'!B16</f>
        <v>8.5063338069577004</v>
      </c>
      <c r="C20" s="10">
        <f>'Occ T2'!C16</f>
        <v>8.2854186835854957</v>
      </c>
      <c r="D20" s="10">
        <f>'Occ T2'!D16</f>
        <v>8.9966936393212684</v>
      </c>
      <c r="E20" s="10">
        <f>'Occ T2'!E16</f>
        <v>11.108484980521402</v>
      </c>
      <c r="F20" s="10">
        <f>'Occ T2'!F16</f>
        <v>13.1844245344993</v>
      </c>
      <c r="H20" s="11">
        <f t="shared" si="10"/>
        <v>-0.22091512337220465</v>
      </c>
      <c r="I20" s="31">
        <f t="shared" si="5"/>
        <v>0.71127495573577271</v>
      </c>
      <c r="J20" s="11">
        <f t="shared" si="10"/>
        <v>2.1117913412001332</v>
      </c>
      <c r="K20" s="11">
        <f t="shared" si="10"/>
        <v>2.0759395539778982</v>
      </c>
      <c r="L20" s="31">
        <f t="shared" si="4"/>
        <v>4.1877308951780314</v>
      </c>
    </row>
    <row r="21" spans="1:12" x14ac:dyDescent="0.2">
      <c r="A21" s="10" t="str">
        <f>'Occ T2'!A17</f>
        <v>34 Culture, media and sports occupations</v>
      </c>
      <c r="B21" s="10">
        <f>'Occ T2'!B17</f>
        <v>15.842618216336673</v>
      </c>
      <c r="C21" s="10">
        <f>'Occ T2'!C17</f>
        <v>15.259319959013983</v>
      </c>
      <c r="D21" s="10">
        <f>'Occ T2'!D17</f>
        <v>18.865972717294429</v>
      </c>
      <c r="E21" s="10">
        <f>'Occ T2'!E17</f>
        <v>17.754456700122109</v>
      </c>
      <c r="F21" s="10">
        <f>'Occ T2'!F17</f>
        <v>19.520803468087749</v>
      </c>
      <c r="H21" s="11">
        <f t="shared" si="10"/>
        <v>-0.58329825732269036</v>
      </c>
      <c r="I21" s="31">
        <f t="shared" si="5"/>
        <v>3.6066527582804468</v>
      </c>
      <c r="J21" s="11">
        <f t="shared" si="10"/>
        <v>-1.1115160171723204</v>
      </c>
      <c r="K21" s="11">
        <f t="shared" si="10"/>
        <v>1.7663467679656399</v>
      </c>
      <c r="L21" s="31">
        <f t="shared" si="4"/>
        <v>0.65483075079331954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48.880787006936494</v>
      </c>
      <c r="C22" s="10">
        <f>'Occ T2'!C18</f>
        <v>52.124435901723793</v>
      </c>
      <c r="D22" s="10">
        <f>'Occ T2'!D18</f>
        <v>54.059398391397743</v>
      </c>
      <c r="E22" s="10">
        <f>'Occ T2'!E18</f>
        <v>52.589879666078879</v>
      </c>
      <c r="F22" s="10">
        <f>'Occ T2'!F18</f>
        <v>55.76521008306365</v>
      </c>
      <c r="H22" s="11">
        <f t="shared" ref="H22" si="11">C22-B22</f>
        <v>3.2436488947872988</v>
      </c>
      <c r="I22" s="31">
        <f t="shared" si="5"/>
        <v>1.9349624896739499</v>
      </c>
      <c r="J22" s="11">
        <f t="shared" ref="J22" si="12">E22-D22</f>
        <v>-1.4695187253188635</v>
      </c>
      <c r="K22" s="11">
        <f t="shared" ref="K22" si="13">F22-E22</f>
        <v>3.1753304169847709</v>
      </c>
      <c r="L22" s="31">
        <f t="shared" si="4"/>
        <v>1.7058116916659074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91.473118518408469</v>
      </c>
      <c r="C24" s="31">
        <f>'Occ T1'!C11</f>
        <v>89.19837784161291</v>
      </c>
      <c r="D24" s="31">
        <f>'Occ T1'!D11</f>
        <v>90.840055521878469</v>
      </c>
      <c r="E24" s="31">
        <f>'Occ T1'!E11</f>
        <v>86.247879678187871</v>
      </c>
      <c r="F24" s="31">
        <f>'Occ T1'!F11</f>
        <v>77.40787987362387</v>
      </c>
      <c r="H24" s="31">
        <f t="shared" ref="H24:K26" si="14">C24-B24</f>
        <v>-2.2747406767955596</v>
      </c>
      <c r="I24" s="31">
        <f t="shared" si="5"/>
        <v>1.641677680265559</v>
      </c>
      <c r="J24" s="31">
        <f t="shared" si="14"/>
        <v>-4.5921758436905975</v>
      </c>
      <c r="K24" s="31">
        <f t="shared" si="14"/>
        <v>-8.8399998045640018</v>
      </c>
      <c r="L24" s="31">
        <f t="shared" si="4"/>
        <v>-13.432175648254599</v>
      </c>
    </row>
    <row r="25" spans="1:12" x14ac:dyDescent="0.2">
      <c r="A25" t="str">
        <f>'Occ T2'!A19</f>
        <v>41 Administrative occupations</v>
      </c>
      <c r="B25" s="32">
        <f>'Occ T2'!B19</f>
        <v>70.993102721099092</v>
      </c>
      <c r="C25" s="32">
        <f>'Occ T2'!C19</f>
        <v>69.780657844739267</v>
      </c>
      <c r="D25" s="32">
        <f>'Occ T2'!D19</f>
        <v>71.993936131271198</v>
      </c>
      <c r="E25" s="32">
        <f>'Occ T2'!E19</f>
        <v>66.607325283321615</v>
      </c>
      <c r="F25" s="32">
        <f>'Occ T2'!F19</f>
        <v>62.848336994329635</v>
      </c>
      <c r="H25" s="11">
        <f t="shared" si="14"/>
        <v>-1.2124448763598252</v>
      </c>
      <c r="I25" s="31">
        <f t="shared" si="5"/>
        <v>2.2132782865319314</v>
      </c>
      <c r="J25" s="11">
        <f t="shared" si="14"/>
        <v>-5.3866108479495836</v>
      </c>
      <c r="K25" s="11">
        <f t="shared" si="14"/>
        <v>-3.7589882889919792</v>
      </c>
      <c r="L25" s="31">
        <f t="shared" si="4"/>
        <v>-9.1455991369415628</v>
      </c>
    </row>
    <row r="26" spans="1:12" x14ac:dyDescent="0.2">
      <c r="A26" t="str">
        <f>'Occ T2'!A20</f>
        <v>42 Secretarial and related occupations</v>
      </c>
      <c r="B26" s="32">
        <f>'Occ T2'!B20</f>
        <v>20.480015797309377</v>
      </c>
      <c r="C26" s="32">
        <f>'Occ T2'!C20</f>
        <v>19.41771999687365</v>
      </c>
      <c r="D26" s="32">
        <f>'Occ T2'!D20</f>
        <v>18.846119390607271</v>
      </c>
      <c r="E26" s="32">
        <f>'Occ T2'!E20</f>
        <v>19.640554394866253</v>
      </c>
      <c r="F26" s="32">
        <f>'Occ T2'!F20</f>
        <v>14.559542879294234</v>
      </c>
      <c r="H26" s="11">
        <f t="shared" si="14"/>
        <v>-1.0622958004357272</v>
      </c>
      <c r="I26" s="31">
        <f t="shared" si="5"/>
        <v>-0.57160060626637943</v>
      </c>
      <c r="J26" s="11">
        <f t="shared" si="14"/>
        <v>0.7944350042589825</v>
      </c>
      <c r="K26" s="11">
        <f t="shared" si="14"/>
        <v>-5.081011515572019</v>
      </c>
      <c r="L26" s="31">
        <f t="shared" si="4"/>
        <v>-4.2865765113130365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89.232165346625578</v>
      </c>
      <c r="C28" s="31">
        <f>'Occ T1'!C12</f>
        <v>83.662829367193694</v>
      </c>
      <c r="D28" s="31">
        <f>'Occ T1'!D12</f>
        <v>78.06994375969181</v>
      </c>
      <c r="E28" s="31">
        <f>'Occ T1'!E12</f>
        <v>82.10121782379629</v>
      </c>
      <c r="F28" s="31">
        <f>'Occ T1'!F12</f>
        <v>82.096461593245564</v>
      </c>
      <c r="H28" s="31">
        <f t="shared" ref="H28:K30" si="15">C28-B28</f>
        <v>-5.5693359794318837</v>
      </c>
      <c r="I28" s="31">
        <f t="shared" si="5"/>
        <v>-5.5928856075018842</v>
      </c>
      <c r="J28" s="31">
        <f t="shared" si="15"/>
        <v>4.0312740641044797</v>
      </c>
      <c r="K28" s="31">
        <f t="shared" si="15"/>
        <v>-4.7562305507256042E-3</v>
      </c>
      <c r="L28" s="31">
        <f t="shared" si="4"/>
        <v>4.0265178335537541</v>
      </c>
    </row>
    <row r="29" spans="1:12" x14ac:dyDescent="0.2">
      <c r="A29" s="10" t="str">
        <f>'Occ T2'!A21</f>
        <v>51 Skilled agricultural and related trades</v>
      </c>
      <c r="B29" s="10">
        <f>'Occ T2'!B21</f>
        <v>9.4442391935058989</v>
      </c>
      <c r="C29" s="10">
        <f>'Occ T2'!C21</f>
        <v>10.635115625741248</v>
      </c>
      <c r="D29" s="10">
        <f>'Occ T2'!D21</f>
        <v>7.3544940081625176</v>
      </c>
      <c r="E29" s="10">
        <f>'Occ T2'!E21</f>
        <v>7.8671618194145871</v>
      </c>
      <c r="F29" s="10">
        <f>'Occ T2'!F21</f>
        <v>9.3677221238986235</v>
      </c>
      <c r="H29" s="11">
        <f t="shared" si="15"/>
        <v>1.1908764322353491</v>
      </c>
      <c r="I29" s="31">
        <f t="shared" si="5"/>
        <v>-3.2806216175787304</v>
      </c>
      <c r="J29" s="11">
        <f t="shared" si="15"/>
        <v>0.51266781125206951</v>
      </c>
      <c r="K29" s="11">
        <f t="shared" si="15"/>
        <v>1.5005603044840363</v>
      </c>
      <c r="L29" s="31">
        <f t="shared" si="4"/>
        <v>2.0132281157361058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32.090629976815443</v>
      </c>
      <c r="C30" s="10">
        <f>'Occ T2'!C22</f>
        <v>31.14211213456494</v>
      </c>
      <c r="D30" s="10">
        <f>'Occ T2'!D22</f>
        <v>28.137860203149184</v>
      </c>
      <c r="E30" s="10">
        <f>'Occ T2'!E22</f>
        <v>29.169932711148288</v>
      </c>
      <c r="F30" s="10">
        <f>'Occ T2'!F22</f>
        <v>28.912413363582704</v>
      </c>
      <c r="H30" s="11">
        <f t="shared" si="15"/>
        <v>-0.94851784225050295</v>
      </c>
      <c r="I30" s="31">
        <f t="shared" si="5"/>
        <v>-3.0042519314157552</v>
      </c>
      <c r="J30" s="11">
        <f t="shared" si="15"/>
        <v>1.0320725079991035</v>
      </c>
      <c r="K30" s="11">
        <f t="shared" si="15"/>
        <v>-0.2575193475655837</v>
      </c>
      <c r="L30" s="31">
        <f t="shared" si="4"/>
        <v>0.77455316043351985</v>
      </c>
    </row>
    <row r="31" spans="1:12" x14ac:dyDescent="0.2">
      <c r="A31" s="10" t="str">
        <f>'Occ T2'!A23</f>
        <v>53 Skilled construction and building trades</v>
      </c>
      <c r="B31" s="10">
        <f>'Occ T2'!B23</f>
        <v>28.481405179792567</v>
      </c>
      <c r="C31" s="10">
        <f>'Occ T2'!C23</f>
        <v>25.458724496182128</v>
      </c>
      <c r="D31" s="10">
        <f>'Occ T2'!D23</f>
        <v>26.457347182741373</v>
      </c>
      <c r="E31" s="10">
        <f>'Occ T2'!E23</f>
        <v>28.727045235177712</v>
      </c>
      <c r="F31" s="10">
        <f>'Occ T2'!F23</f>
        <v>26.972649110972775</v>
      </c>
      <c r="H31" s="11">
        <f t="shared" ref="H31:H32" si="16">C31-B31</f>
        <v>-3.0226806836104387</v>
      </c>
      <c r="I31" s="31">
        <f t="shared" si="5"/>
        <v>0.99862268655924424</v>
      </c>
      <c r="J31" s="11">
        <f t="shared" ref="J31:J32" si="17">E31-D31</f>
        <v>2.2696980524363397</v>
      </c>
      <c r="K31" s="11">
        <f t="shared" ref="K31:K32" si="18">F31-E31</f>
        <v>-1.7543961242049377</v>
      </c>
      <c r="L31" s="31">
        <f t="shared" si="4"/>
        <v>0.51530192823140197</v>
      </c>
    </row>
    <row r="32" spans="1:12" x14ac:dyDescent="0.2">
      <c r="A32" s="10" t="str">
        <f>'Occ T2'!A24</f>
        <v>54 Textiles, printing and other skilled trades</v>
      </c>
      <c r="B32" s="10">
        <f>'Occ T2'!B24</f>
        <v>19.215890996511668</v>
      </c>
      <c r="C32" s="10">
        <f>'Occ T2'!C24</f>
        <v>16.426877110705369</v>
      </c>
      <c r="D32" s="10">
        <f>'Occ T2'!D24</f>
        <v>16.120242365638738</v>
      </c>
      <c r="E32" s="10">
        <f>'Occ T2'!E24</f>
        <v>16.337078058055699</v>
      </c>
      <c r="F32" s="10">
        <f>'Occ T2'!F24</f>
        <v>16.843676994791462</v>
      </c>
      <c r="H32" s="11">
        <f t="shared" si="16"/>
        <v>-2.7890138858062983</v>
      </c>
      <c r="I32" s="31">
        <f t="shared" si="5"/>
        <v>-0.30663474506663135</v>
      </c>
      <c r="J32" s="11">
        <f t="shared" si="17"/>
        <v>0.21683569241696077</v>
      </c>
      <c r="K32" s="11">
        <f t="shared" si="18"/>
        <v>0.50659893673576306</v>
      </c>
      <c r="L32" s="31">
        <f t="shared" si="4"/>
        <v>0.72343462915272383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77.531064914316701</v>
      </c>
      <c r="C34" s="31">
        <f>'Occ T1'!C13</f>
        <v>84.563624735165419</v>
      </c>
      <c r="D34" s="31">
        <f>'Occ T1'!D13</f>
        <v>82.627906553635498</v>
      </c>
      <c r="E34" s="31">
        <f>'Occ T1'!E13</f>
        <v>88.731026401315987</v>
      </c>
      <c r="F34" s="31">
        <f>'Occ T1'!F13</f>
        <v>98.092314107262126</v>
      </c>
      <c r="H34" s="31">
        <f t="shared" ref="H34:K36" si="19">C34-B34</f>
        <v>7.0325598208487179</v>
      </c>
      <c r="I34" s="31">
        <f t="shared" si="5"/>
        <v>-1.9357181815299214</v>
      </c>
      <c r="J34" s="31">
        <f t="shared" si="19"/>
        <v>6.1031198476804889</v>
      </c>
      <c r="K34" s="31">
        <f t="shared" si="19"/>
        <v>9.3612877059461397</v>
      </c>
      <c r="L34" s="31">
        <f t="shared" si="4"/>
        <v>15.464407553626629</v>
      </c>
    </row>
    <row r="35" spans="1:12" x14ac:dyDescent="0.2">
      <c r="A35" s="10" t="str">
        <f>'Occ T2'!A25</f>
        <v>61 Caring personal service occupations</v>
      </c>
      <c r="B35" s="10">
        <f>'Occ T2'!B25</f>
        <v>58.91175666095134</v>
      </c>
      <c r="C35" s="10">
        <f>'Occ T2'!C25</f>
        <v>64.103860719411259</v>
      </c>
      <c r="D35" s="10">
        <f>'Occ T2'!D25</f>
        <v>61.90519641831672</v>
      </c>
      <c r="E35" s="10">
        <f>'Occ T2'!E25</f>
        <v>67.698578644945528</v>
      </c>
      <c r="F35" s="10">
        <f>'Occ T2'!F25</f>
        <v>76.657939722018085</v>
      </c>
      <c r="G35" s="10"/>
      <c r="H35" s="11">
        <f t="shared" si="19"/>
        <v>5.1921040584599183</v>
      </c>
      <c r="I35" s="31">
        <f t="shared" si="5"/>
        <v>-2.1986643010945386</v>
      </c>
      <c r="J35" s="11">
        <f t="shared" si="19"/>
        <v>5.7933822266288075</v>
      </c>
      <c r="K35" s="11">
        <f t="shared" si="19"/>
        <v>8.9593610770725576</v>
      </c>
      <c r="L35" s="31">
        <f t="shared" si="4"/>
        <v>14.752743303701365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17.753566283317454</v>
      </c>
      <c r="C36" s="10">
        <f>'Occ T2'!C26</f>
        <v>19.74181123484183</v>
      </c>
      <c r="D36" s="10">
        <f>'Occ T2'!D26</f>
        <v>19.798938786560015</v>
      </c>
      <c r="E36" s="10">
        <f>'Occ T2'!E26</f>
        <v>20.267757380193277</v>
      </c>
      <c r="F36" s="10">
        <f>'Occ T2'!F26</f>
        <v>20.612785762067617</v>
      </c>
      <c r="G36" s="10"/>
      <c r="H36" s="11">
        <f t="shared" si="19"/>
        <v>1.9882449515243756</v>
      </c>
      <c r="I36" s="31">
        <f t="shared" si="5"/>
        <v>5.7127551718185288E-2</v>
      </c>
      <c r="J36" s="11">
        <f t="shared" si="19"/>
        <v>0.46881859363326228</v>
      </c>
      <c r="K36" s="11">
        <f t="shared" si="19"/>
        <v>0.34502838187433937</v>
      </c>
      <c r="L36" s="31">
        <f t="shared" si="4"/>
        <v>0.81384697550760166</v>
      </c>
    </row>
    <row r="37" spans="1:12" x14ac:dyDescent="0.2">
      <c r="A37" s="10" t="str">
        <f>'Occ T2'!A27</f>
        <v>63 Community and civil enforcement occupations</v>
      </c>
      <c r="B37" s="10">
        <f>'Occ T2'!B27</f>
        <v>0.86574197004790432</v>
      </c>
      <c r="C37" s="10">
        <f>'Occ T2'!C27</f>
        <v>0.71795278091232495</v>
      </c>
      <c r="D37" s="10">
        <f>'Occ T2'!D27</f>
        <v>0.9237713487587621</v>
      </c>
      <c r="E37" s="10">
        <f>'Occ T2'!E27</f>
        <v>0.76469037617718771</v>
      </c>
      <c r="F37" s="10">
        <f>'Occ T2'!F27</f>
        <v>0.82158862317642545</v>
      </c>
      <c r="G37" s="10"/>
      <c r="H37" s="11">
        <f t="shared" ref="H37" si="20">C37-B37</f>
        <v>-0.14778918913557937</v>
      </c>
      <c r="I37" s="31">
        <f t="shared" ref="I37" si="21">D37-C37</f>
        <v>0.20581856784643715</v>
      </c>
      <c r="J37" s="11">
        <f t="shared" ref="J37" si="22">E37-D37</f>
        <v>-0.15908097258157439</v>
      </c>
      <c r="K37" s="11">
        <f t="shared" ref="K37" si="23">F37-E37</f>
        <v>5.6898246999237734E-2</v>
      </c>
      <c r="L37" s="31">
        <f t="shared" ref="L37" si="24">F37-D37</f>
        <v>-0.10218272558233665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73.265659624274889</v>
      </c>
      <c r="C39" s="31">
        <f>'Occ T1'!C14</f>
        <v>67.29894975780212</v>
      </c>
      <c r="D39" s="31">
        <f>'Occ T1'!D14</f>
        <v>67.016568083463156</v>
      </c>
      <c r="E39" s="31">
        <f>'Occ T1'!E14</f>
        <v>67.2141183013796</v>
      </c>
      <c r="F39" s="31">
        <f>'Occ T1'!F14</f>
        <v>67.143562532645262</v>
      </c>
      <c r="H39" s="31">
        <f>C39-B39</f>
        <v>-5.9667098664727689</v>
      </c>
      <c r="I39" s="31">
        <f t="shared" si="5"/>
        <v>-0.28238167433896422</v>
      </c>
      <c r="J39" s="31">
        <f>E39-D39</f>
        <v>0.19755021791644367</v>
      </c>
      <c r="K39" s="31">
        <f>F39-E39</f>
        <v>-7.0555768734337221E-2</v>
      </c>
      <c r="L39" s="31">
        <f t="shared" si="4"/>
        <v>0.12699444918210645</v>
      </c>
    </row>
    <row r="40" spans="1:12" s="30" customFormat="1" x14ac:dyDescent="0.2">
      <c r="A40" s="126" t="str">
        <f>'Occ T2'!A28</f>
        <v>71 Sales occupations</v>
      </c>
      <c r="B40" s="126">
        <f>'Occ T2'!B28</f>
        <v>61.214582402947343</v>
      </c>
      <c r="C40" s="126">
        <f>'Occ T2'!C28</f>
        <v>54.295736669800924</v>
      </c>
      <c r="D40" s="126">
        <f>'Occ T2'!D28</f>
        <v>53.701280590550837</v>
      </c>
      <c r="E40" s="126">
        <f>'Occ T2'!E28</f>
        <v>50.143576730574182</v>
      </c>
      <c r="F40" s="126">
        <f>'Occ T2'!F28</f>
        <v>47.57229663919437</v>
      </c>
      <c r="G40"/>
      <c r="H40" s="11">
        <f>C40-B40</f>
        <v>-6.9188457331464193</v>
      </c>
      <c r="I40" s="31">
        <f t="shared" si="5"/>
        <v>-0.59445607925008659</v>
      </c>
      <c r="J40" s="11">
        <f t="shared" ref="J40" si="25">E40-D40</f>
        <v>-3.5577038599766553</v>
      </c>
      <c r="K40" s="11">
        <f t="shared" ref="K40" si="26">F40-E40</f>
        <v>-2.5712800913798119</v>
      </c>
      <c r="L40" s="31">
        <f t="shared" si="4"/>
        <v>-6.1289839513564672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12.051077221327551</v>
      </c>
      <c r="C41" s="126">
        <f>'Occ T2'!C29</f>
        <v>13.003213088001202</v>
      </c>
      <c r="D41" s="126">
        <f>'Occ T2'!D29</f>
        <v>13.315287492912315</v>
      </c>
      <c r="E41" s="126">
        <f>'Occ T2'!E29</f>
        <v>17.070541570805418</v>
      </c>
      <c r="F41" s="126">
        <f>'Occ T2'!F29</f>
        <v>19.571265893450899</v>
      </c>
      <c r="G41"/>
      <c r="H41" s="11">
        <f t="shared" ref="H41" si="27">C41-B41</f>
        <v>0.95213586667365036</v>
      </c>
      <c r="I41" s="31">
        <f t="shared" si="5"/>
        <v>0.31207440491111349</v>
      </c>
      <c r="J41" s="11">
        <f t="shared" ref="J41" si="28">E41-D41</f>
        <v>3.7552540778931025</v>
      </c>
      <c r="K41" s="11">
        <f t="shared" ref="K41" si="29">F41-E41</f>
        <v>2.5007243226454818</v>
      </c>
      <c r="L41" s="31">
        <f t="shared" si="4"/>
        <v>6.2559784005385843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52.628124707746551</v>
      </c>
      <c r="C43" s="31">
        <f>'Occ T1'!C15</f>
        <v>56.637091474235255</v>
      </c>
      <c r="D43" s="31">
        <f>'Occ T1'!D15</f>
        <v>50.626316063611924</v>
      </c>
      <c r="E43" s="31">
        <f>'Occ T1'!E15</f>
        <v>59.314567363963647</v>
      </c>
      <c r="F43" s="31">
        <f>'Occ T1'!F15</f>
        <v>60.925548535933764</v>
      </c>
      <c r="H43" s="31">
        <f t="shared" ref="H43:K45" si="30">C43-B43</f>
        <v>4.0089667664887045</v>
      </c>
      <c r="I43" s="31">
        <f t="shared" si="5"/>
        <v>-6.0107754106233315</v>
      </c>
      <c r="J43" s="31">
        <f t="shared" si="30"/>
        <v>8.6882513003517232</v>
      </c>
      <c r="K43" s="31">
        <f t="shared" si="30"/>
        <v>1.610981171970117</v>
      </c>
      <c r="L43" s="31">
        <f t="shared" si="4"/>
        <v>10.29923247232184</v>
      </c>
    </row>
    <row r="44" spans="1:12" x14ac:dyDescent="0.2">
      <c r="A44" s="10" t="str">
        <f>'Occ T2'!A30</f>
        <v>81 Process, plant and machine operatives</v>
      </c>
      <c r="B44" s="10">
        <f>'Occ T2'!B30</f>
        <v>20.113900018275949</v>
      </c>
      <c r="C44" s="10">
        <f>'Occ T2'!C30</f>
        <v>19.222155065480031</v>
      </c>
      <c r="D44" s="10">
        <f>'Occ T2'!D30</f>
        <v>17.370298459108287</v>
      </c>
      <c r="E44" s="10">
        <f>'Occ T2'!E30</f>
        <v>21.971664081919268</v>
      </c>
      <c r="F44" s="10">
        <f>'Occ T2'!F30</f>
        <v>22.312057188650932</v>
      </c>
      <c r="H44" s="11">
        <f t="shared" si="30"/>
        <v>-0.89174495279591781</v>
      </c>
      <c r="I44" s="31">
        <f t="shared" si="5"/>
        <v>-1.8518566063717437</v>
      </c>
      <c r="J44" s="11">
        <f t="shared" si="30"/>
        <v>4.6013656228109809</v>
      </c>
      <c r="K44" s="11">
        <f t="shared" si="30"/>
        <v>0.34039310673166412</v>
      </c>
      <c r="L44" s="31">
        <f t="shared" si="4"/>
        <v>4.9417587295426451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32.514224689470602</v>
      </c>
      <c r="C45" s="10">
        <f>'Occ T2'!C31</f>
        <v>37.414936408755224</v>
      </c>
      <c r="D45" s="10">
        <f>'Occ T2'!D31</f>
        <v>33.256017604503633</v>
      </c>
      <c r="E45" s="10">
        <f>'Occ T2'!E31</f>
        <v>37.342903282044375</v>
      </c>
      <c r="F45" s="10">
        <f>'Occ T2'!F31</f>
        <v>38.613491347282832</v>
      </c>
      <c r="H45" s="11">
        <f t="shared" si="30"/>
        <v>4.9007117192846223</v>
      </c>
      <c r="I45" s="31">
        <f t="shared" si="5"/>
        <v>-4.1589188042515914</v>
      </c>
      <c r="J45" s="11">
        <f t="shared" si="30"/>
        <v>4.0868856775407423</v>
      </c>
      <c r="K45" s="11">
        <f t="shared" si="30"/>
        <v>1.2705880652384565</v>
      </c>
      <c r="L45" s="31">
        <f t="shared" si="4"/>
        <v>5.3574737427791987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102.33481001201233</v>
      </c>
      <c r="C47" s="31">
        <f>'Occ T1'!C16</f>
        <v>99.824464467388012</v>
      </c>
      <c r="D47" s="31">
        <f>'Occ T1'!D16</f>
        <v>92.751827852100845</v>
      </c>
      <c r="E47" s="31">
        <f>'Occ T1'!E16</f>
        <v>93.128554329596653</v>
      </c>
      <c r="F47" s="31">
        <f>'Occ T1'!F16</f>
        <v>89.239864891359389</v>
      </c>
      <c r="H47" s="31">
        <f t="shared" ref="H47:K49" si="31">C47-B47</f>
        <v>-2.5103455446243146</v>
      </c>
      <c r="I47" s="31">
        <f t="shared" si="5"/>
        <v>-7.0726366152871663</v>
      </c>
      <c r="J47" s="31">
        <f t="shared" si="31"/>
        <v>0.3767264774958079</v>
      </c>
      <c r="K47" s="31">
        <f t="shared" si="31"/>
        <v>-3.8886894382372645</v>
      </c>
      <c r="L47" s="31">
        <f t="shared" si="4"/>
        <v>-3.5119629607414566</v>
      </c>
    </row>
    <row r="48" spans="1:12" x14ac:dyDescent="0.2">
      <c r="A48" s="10" t="str">
        <f>'Occ T2'!A32</f>
        <v>91 Elementary trades and related occupations</v>
      </c>
      <c r="B48" s="10">
        <f>'Occ T2'!B32</f>
        <v>14.938290278550634</v>
      </c>
      <c r="C48" s="10">
        <f>'Occ T2'!C32</f>
        <v>13.349687366127339</v>
      </c>
      <c r="D48" s="10">
        <f>'Occ T2'!D32</f>
        <v>12.385454024959389</v>
      </c>
      <c r="E48" s="10">
        <f>'Occ T2'!E32</f>
        <v>10.973276387433812</v>
      </c>
      <c r="F48" s="10">
        <f>'Occ T2'!F32</f>
        <v>11.296168748561383</v>
      </c>
      <c r="H48" s="11">
        <f t="shared" si="31"/>
        <v>-1.5886029124232941</v>
      </c>
      <c r="I48" s="31">
        <f t="shared" si="5"/>
        <v>-0.9642333411679509</v>
      </c>
      <c r="J48" s="11">
        <f t="shared" si="31"/>
        <v>-1.412177637525577</v>
      </c>
      <c r="K48" s="11">
        <f t="shared" si="31"/>
        <v>0.3228923611275718</v>
      </c>
      <c r="L48" s="31">
        <f t="shared" si="4"/>
        <v>-1.0892852763980052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87.396519733461687</v>
      </c>
      <c r="C49" s="10">
        <f>'Occ T2'!C33</f>
        <v>86.474777101260671</v>
      </c>
      <c r="D49" s="10">
        <f>'Occ T2'!D33</f>
        <v>80.366373827141459</v>
      </c>
      <c r="E49" s="10">
        <f>'Occ T2'!E33</f>
        <v>82.15527794216284</v>
      </c>
      <c r="F49" s="10">
        <f>'Occ T2'!F33</f>
        <v>77.943696142798004</v>
      </c>
      <c r="H49" s="11">
        <f t="shared" si="31"/>
        <v>-0.92174263220101693</v>
      </c>
      <c r="I49" s="31">
        <f t="shared" si="5"/>
        <v>-6.1084032741192118</v>
      </c>
      <c r="J49" s="11">
        <f t="shared" si="31"/>
        <v>1.7889041150213814</v>
      </c>
      <c r="K49" s="11">
        <f t="shared" si="31"/>
        <v>-4.2115817993648363</v>
      </c>
      <c r="L49" s="31">
        <f t="shared" si="4"/>
        <v>-2.422677684343455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826.4369999999999</v>
      </c>
      <c r="C51" s="34">
        <f>'Occ T1'!C18</f>
        <v>863.3499999999998</v>
      </c>
      <c r="D51" s="34">
        <f>'Occ T1'!D18</f>
        <v>863.20300000000009</v>
      </c>
      <c r="E51" s="34">
        <f>'Occ T1'!E18</f>
        <v>894.62999999999988</v>
      </c>
      <c r="F51" s="34">
        <f>'Occ T1'!F18</f>
        <v>942.66700000000003</v>
      </c>
      <c r="G51" s="24"/>
      <c r="H51" s="34">
        <f>C51-B51</f>
        <v>36.912999999999897</v>
      </c>
      <c r="I51" s="205">
        <f>D51-C51</f>
        <v>-0.14699999999970714</v>
      </c>
      <c r="J51" s="34">
        <f>E51-D51</f>
        <v>31.426999999999794</v>
      </c>
      <c r="K51" s="34">
        <f>F51-E51</f>
        <v>48.037000000000148</v>
      </c>
      <c r="L51" s="205">
        <f>F51-D51</f>
        <v>79.463999999999942</v>
      </c>
    </row>
    <row r="53" spans="1:12" ht="15.75" x14ac:dyDescent="0.25">
      <c r="A53" s="19" t="str">
        <f>CONCATENATE(A1," (Continued)")</f>
        <v>Occupation Table 3  Employment Change by Occupation in Occupation Group (SOC 2020), 2015-2035, Essex Southend-on-Sea and Thurrock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3.0495186293365562</v>
      </c>
      <c r="C59" s="44">
        <f>IF(AND(D$5-C$5 &lt;&gt; 0,D7 &lt;&gt; 0,C7 &lt;&gt; 0),(EXP(LN(D7/C7)/(D$5-C$5))-1)*100,0)</f>
        <v>2.9905630944962347</v>
      </c>
      <c r="D59" s="44">
        <f>IF(AND(E$5-D$5 &lt;&gt; 0,E7 &lt;&gt; 0,D7 &lt;&gt; 0),(EXP(LN(E7/D7)/(E$5-D$5))-1)*100,0)</f>
        <v>0.70871862438892652</v>
      </c>
      <c r="E59" s="44">
        <f>IF(AND(F$5-E$5 &lt;&gt; 0,F7 &lt;&gt; 0,E7 &lt;&gt; 0),(EXP(LN(F7/E7)/(F$5-E$5))-1)*100,0)</f>
        <v>1.2816901725923868</v>
      </c>
      <c r="F59" s="44">
        <f>IF(AND(F$5-D$5 &lt;&gt; 0,F7 &lt;&gt; 0,D7 &lt;&gt; 0),(EXP(LN(F7/D7)/(F$5-D$5))-1)*100,0)</f>
        <v>1.0903383626337915</v>
      </c>
      <c r="H59" s="44">
        <f>(B7/B$51)*100</f>
        <v>10.340420469336459</v>
      </c>
      <c r="I59" s="44">
        <f>(C7/C$51)*100</f>
        <v>11.162074775593748</v>
      </c>
      <c r="J59" s="44">
        <f>(D7/D$51)*100</f>
        <v>11.497841367176347</v>
      </c>
      <c r="K59" s="44">
        <f>(E7/E$51)*100</f>
        <v>11.492675573489834</v>
      </c>
      <c r="L59" s="44">
        <f>(F7/F$51)*100</f>
        <v>12.38841377331233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3.8972495879791236</v>
      </c>
      <c r="C60" s="44">
        <f t="shared" si="32"/>
        <v>3.4942868358878387</v>
      </c>
      <c r="D60" s="44">
        <f t="shared" si="32"/>
        <v>-1.0858128743402418</v>
      </c>
      <c r="E60" s="44">
        <f t="shared" si="32"/>
        <v>1.1230766520635704</v>
      </c>
      <c r="F60" s="44">
        <f>IF(AND(F$5-D$5 &lt;&gt; 0,F8 &lt;&gt; 0,D8 &lt;&gt; 0),(EXP(LN(F8/D8)/(F$5-D$5))-1)*100,0)</f>
        <v>0.38135300550914408</v>
      </c>
      <c r="H60" s="44">
        <f t="shared" ref="H60:L60" si="33">(B8/B$51)*100</f>
        <v>7.0233813520144102</v>
      </c>
      <c r="I60" s="44">
        <f t="shared" si="33"/>
        <v>7.8340314890555467</v>
      </c>
      <c r="J60" s="44">
        <f t="shared" si="33"/>
        <v>8.1091557415818478</v>
      </c>
      <c r="K60" s="44">
        <f t="shared" si="33"/>
        <v>7.4086325709642038</v>
      </c>
      <c r="L60" s="44">
        <f t="shared" si="33"/>
        <v>7.8618717479863154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1.1821441992867054</v>
      </c>
      <c r="C61" s="44">
        <f>IF(AND(D$5-C$5 &lt;&gt; 0,D9 &lt;&gt; 0,C9 &lt;&gt; 0),(EXP(LN(D9/C9)/(D$5-C$5))-1)*100,0)</f>
        <v>1.8048250159655721</v>
      </c>
      <c r="D61" s="44">
        <f t="shared" si="34"/>
        <v>4.5485246171052207</v>
      </c>
      <c r="E61" s="44">
        <f t="shared" si="34"/>
        <v>1.5638393138959428</v>
      </c>
      <c r="F61" s="44">
        <f>IF(AND(F$5-D$5 &lt;&gt; 0,F9 &lt;&gt; 0,D9 &lt;&gt; 0),(EXP(LN(F9/D9)/(F$5-D$5))-1)*100,0)</f>
        <v>2.549144720530605</v>
      </c>
      <c r="H61" s="44">
        <f t="shared" ref="H61:L61" si="35">(B9/B$51)*100</f>
        <v>3.3170391173220506</v>
      </c>
      <c r="I61" s="44">
        <f t="shared" si="35"/>
        <v>3.3280432865382008</v>
      </c>
      <c r="J61" s="44">
        <f t="shared" si="35"/>
        <v>3.3886856255944999</v>
      </c>
      <c r="K61" s="44">
        <f t="shared" si="35"/>
        <v>4.0840430025256289</v>
      </c>
      <c r="L61" s="44">
        <f t="shared" si="35"/>
        <v>4.5265420253260142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3.6950042117661841</v>
      </c>
      <c r="C63" s="44">
        <f t="shared" si="36"/>
        <v>4.4940755904280039</v>
      </c>
      <c r="D63" s="44">
        <f t="shared" si="36"/>
        <v>1.5555844065922919</v>
      </c>
      <c r="E63" s="44">
        <f t="shared" si="36"/>
        <v>1.1865683741890898</v>
      </c>
      <c r="F63" s="44">
        <f>IF(AND(F$5-D$5 &lt;&gt; 0,F11 &lt;&gt; 0,D11 &lt;&gt; 0),(EXP(LN(F11/D11)/(F$5-D$5))-1)*100,0)</f>
        <v>1.3094244916572961</v>
      </c>
      <c r="H63" s="44">
        <f>(B11/B$51)*100</f>
        <v>18.826276488460302</v>
      </c>
      <c r="I63" s="44">
        <f>(C11/C$51)*100</f>
        <v>20.836205212368693</v>
      </c>
      <c r="J63" s="44">
        <f>(D11/D$51)*100</f>
        <v>21.776307811026825</v>
      </c>
      <c r="K63" s="44">
        <f>(E11/E$51)*100</f>
        <v>22.697225824595535</v>
      </c>
      <c r="L63" s="44">
        <f>(F11/F$51)*100</f>
        <v>24.237432230037033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2.9892446858967636</v>
      </c>
      <c r="C64" s="44">
        <f t="shared" si="36"/>
        <v>5.2394222918489719</v>
      </c>
      <c r="D64" s="49">
        <f t="shared" si="36"/>
        <v>1.1962979782063954</v>
      </c>
      <c r="E64" s="49">
        <f t="shared" si="36"/>
        <v>1.1560052729415959</v>
      </c>
      <c r="F64" s="44">
        <f>IF(AND(F$5-D$5 &lt;&gt; 0,F12 &lt;&gt; 0,D12 &lt;&gt; 0),(EXP(LN(F12/D12)/(F$5-D$5))-1)*100,0)</f>
        <v>1.1694343918145833</v>
      </c>
      <c r="H64" s="40">
        <f t="shared" ref="H64:L67" si="37">(B12/B$11)*100</f>
        <v>30.772945802701717</v>
      </c>
      <c r="I64" s="40">
        <f t="shared" si="37"/>
        <v>29.9436839314778</v>
      </c>
      <c r="J64" s="40">
        <f t="shared" si="37"/>
        <v>30.157269495258447</v>
      </c>
      <c r="K64" s="40">
        <f t="shared" si="37"/>
        <v>29.627574206458736</v>
      </c>
      <c r="L64" s="40">
        <f t="shared" si="37"/>
        <v>29.538206538880758</v>
      </c>
    </row>
    <row r="65" spans="1:12" x14ac:dyDescent="0.2">
      <c r="A65" t="str">
        <f>A13</f>
        <v>22 Health professionals</v>
      </c>
      <c r="B65" s="49">
        <f t="shared" si="36"/>
        <v>4.7592838357177092</v>
      </c>
      <c r="C65" s="44">
        <f t="shared" si="36"/>
        <v>-2.879910012575837</v>
      </c>
      <c r="D65" s="49">
        <f t="shared" si="36"/>
        <v>1.7171801951645138</v>
      </c>
      <c r="E65" s="49">
        <f t="shared" si="36"/>
        <v>1.2173605153671385</v>
      </c>
      <c r="F65" s="44">
        <f>IF(AND(F$5-D$5 &lt;&gt; 0,F13 &lt;&gt; 0,D13 &lt;&gt; 0),(EXP(LN(F13/D13)/(F$5-D$5))-1)*100,0)</f>
        <v>1.3836935861922361</v>
      </c>
      <c r="H65" s="40">
        <f t="shared" si="37"/>
        <v>18.483179955104728</v>
      </c>
      <c r="I65" s="40">
        <f t="shared" si="37"/>
        <v>19.25375498153409</v>
      </c>
      <c r="J65" s="40">
        <f t="shared" si="37"/>
        <v>17.895047215228903</v>
      </c>
      <c r="K65" s="40">
        <f t="shared" si="37"/>
        <v>18.037874501384941</v>
      </c>
      <c r="L65" s="40">
        <f t="shared" si="37"/>
        <v>18.092840886943392</v>
      </c>
    </row>
    <row r="66" spans="1:12" x14ac:dyDescent="0.2">
      <c r="A66" t="str">
        <f>A14</f>
        <v>23 Teaching and other educational professionals</v>
      </c>
      <c r="B66" s="49">
        <f t="shared" si="36"/>
        <v>3.1198167423451384</v>
      </c>
      <c r="C66" s="44">
        <f t="shared" si="36"/>
        <v>4.2172596029139253</v>
      </c>
      <c r="D66" s="49">
        <f t="shared" si="36"/>
        <v>0.58601617895090996</v>
      </c>
      <c r="E66" s="49">
        <f t="shared" si="36"/>
        <v>0.86488547333987142</v>
      </c>
      <c r="F66" s="44">
        <f>IF(AND(F$5-D$5 &lt;&gt; 0,F14 &lt;&gt; 0,D14 &lt;&gt; 0),(EXP(LN(F14/D14)/(F$5-D$5))-1)*100,0)</f>
        <v>0.77184324199768284</v>
      </c>
      <c r="H66" s="40">
        <f t="shared" si="37"/>
        <v>21.870913289779782</v>
      </c>
      <c r="I66" s="40">
        <f t="shared" si="37"/>
        <v>21.389671493314001</v>
      </c>
      <c r="J66" s="40">
        <f t="shared" si="37"/>
        <v>21.333007964749655</v>
      </c>
      <c r="K66" s="40">
        <f t="shared" si="37"/>
        <v>20.33391884952734</v>
      </c>
      <c r="L66" s="40">
        <f t="shared" si="37"/>
        <v>19.696651815191551</v>
      </c>
    </row>
    <row r="67" spans="1:12" x14ac:dyDescent="0.2">
      <c r="A67" t="str">
        <f>A15</f>
        <v>24 Business, media and public service professionals</v>
      </c>
      <c r="B67" s="49">
        <f t="shared" si="36"/>
        <v>4.1764192724811577</v>
      </c>
      <c r="C67" s="44">
        <f t="shared" si="36"/>
        <v>8.7636149237857452</v>
      </c>
      <c r="D67" s="49">
        <f t="shared" si="36"/>
        <v>2.4588767403781464</v>
      </c>
      <c r="E67" s="49">
        <f t="shared" si="36"/>
        <v>1.3969713695282548</v>
      </c>
      <c r="F67" s="44">
        <f>IF(AND(F$5-D$5 &lt;&gt; 0,F15 &lt;&gt; 0,D15 &lt;&gt; 0),(EXP(LN(F15/D15)/(F$5-D$5))-1)*100,0)</f>
        <v>1.7497112913986257</v>
      </c>
      <c r="H67" s="40">
        <f t="shared" si="37"/>
        <v>28.872960952413777</v>
      </c>
      <c r="I67" s="40">
        <f t="shared" si="37"/>
        <v>29.412889593674112</v>
      </c>
      <c r="J67" s="40">
        <f t="shared" si="37"/>
        <v>30.614675324762995</v>
      </c>
      <c r="K67" s="40">
        <f t="shared" si="37"/>
        <v>32.000632442628998</v>
      </c>
      <c r="L67" s="40">
        <f t="shared" si="37"/>
        <v>32.672300758984299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1.7190355396695889</v>
      </c>
      <c r="C69" s="44">
        <f t="shared" si="39"/>
        <v>7.6854002086040873</v>
      </c>
      <c r="D69" s="44">
        <f t="shared" si="39"/>
        <v>-0.35809454915074479</v>
      </c>
      <c r="E69" s="44">
        <f t="shared" si="39"/>
        <v>0.89852246351880272</v>
      </c>
      <c r="F69" s="44">
        <f t="shared" ref="F69:F74" si="40">IF(AND(F$5-D$5 &lt;&gt; 0,F17 &lt;&gt; 0,D17 &lt;&gt; 0),(EXP(LN(F17/D17)/(F$5-D$5))-1)*100,0)</f>
        <v>0.4778990777197567</v>
      </c>
      <c r="H69" s="44">
        <f>(B17/B$51)*100</f>
        <v>11.970383893691656</v>
      </c>
      <c r="I69" s="44">
        <f>(C17/C$51)*100</f>
        <v>12.267042576073289</v>
      </c>
      <c r="J69" s="44">
        <f>(D17/D$51)*100</f>
        <v>13.212063469994085</v>
      </c>
      <c r="K69" s="44">
        <f>(E17/E$51)*100</f>
        <v>12.52132403608964</v>
      </c>
      <c r="L69" s="44">
        <f>(F17/F$51)*100</f>
        <v>12.995215141883262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4.0090870968664483</v>
      </c>
      <c r="C70" s="44">
        <f t="shared" si="39"/>
        <v>11.234993695505647</v>
      </c>
      <c r="D70" s="49">
        <f t="shared" si="39"/>
        <v>-2.2753934919398255</v>
      </c>
      <c r="E70" s="49">
        <f t="shared" si="39"/>
        <v>0.89533775276495753</v>
      </c>
      <c r="F70" s="44">
        <f t="shared" si="40"/>
        <v>-0.17284157187535953</v>
      </c>
      <c r="H70" s="40">
        <f t="shared" ref="H70:L74" si="41">(B18/B$17)*100</f>
        <v>13.548774666150356</v>
      </c>
      <c r="I70" s="40">
        <f t="shared" si="41"/>
        <v>14.810721760515925</v>
      </c>
      <c r="J70" s="40">
        <f t="shared" si="41"/>
        <v>15.298922030892392</v>
      </c>
      <c r="K70" s="40">
        <f t="shared" si="41"/>
        <v>13.882585713701184</v>
      </c>
      <c r="L70" s="40">
        <f t="shared" si="41"/>
        <v>13.878204505753351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4.3057774515210978</v>
      </c>
      <c r="C71" s="44">
        <f t="shared" si="39"/>
        <v>0.85374198695209458</v>
      </c>
      <c r="D71" s="49">
        <f t="shared" si="39"/>
        <v>0.45717958273832071</v>
      </c>
      <c r="E71" s="49">
        <f t="shared" si="39"/>
        <v>1.2669823231205246</v>
      </c>
      <c r="F71" s="44">
        <f t="shared" si="40"/>
        <v>0.99632533391935674</v>
      </c>
      <c r="H71" s="40">
        <f t="shared" si="41"/>
        <v>12.427718575546313</v>
      </c>
      <c r="I71" s="40">
        <f t="shared" si="41"/>
        <v>13.740923861385909</v>
      </c>
      <c r="J71" s="40">
        <f t="shared" si="41"/>
        <v>12.86918734660412</v>
      </c>
      <c r="K71" s="40">
        <f t="shared" si="41"/>
        <v>13.404354583253694</v>
      </c>
      <c r="L71" s="40">
        <f t="shared" si="41"/>
        <v>13.901975772899833</v>
      </c>
    </row>
    <row r="72" spans="1:12" x14ac:dyDescent="0.2">
      <c r="A72" t="str">
        <f t="shared" si="38"/>
        <v>33 Protective service occupations</v>
      </c>
      <c r="B72" s="49">
        <f t="shared" si="39"/>
        <v>-0.65568730355991534</v>
      </c>
      <c r="C72" s="44">
        <f t="shared" si="39"/>
        <v>8.5846591813748994</v>
      </c>
      <c r="D72" s="49">
        <f t="shared" si="39"/>
        <v>4.3072222415555084</v>
      </c>
      <c r="E72" s="49">
        <f t="shared" si="39"/>
        <v>1.7280300811575833</v>
      </c>
      <c r="F72" s="44">
        <f t="shared" si="40"/>
        <v>2.5805956315389622</v>
      </c>
      <c r="H72" s="40">
        <f t="shared" si="41"/>
        <v>8.598537512031502</v>
      </c>
      <c r="I72" s="40">
        <f t="shared" si="41"/>
        <v>7.8232587290744089</v>
      </c>
      <c r="J72" s="40">
        <f t="shared" si="41"/>
        <v>7.8885891786506708</v>
      </c>
      <c r="K72" s="40">
        <f t="shared" si="41"/>
        <v>9.9165617377541615</v>
      </c>
      <c r="L72" s="40">
        <f t="shared" si="41"/>
        <v>10.762654550092908</v>
      </c>
    </row>
    <row r="73" spans="1:12" x14ac:dyDescent="0.2">
      <c r="A73" t="str">
        <f t="shared" si="38"/>
        <v>34 Culture, media and sports occupations</v>
      </c>
      <c r="B73" s="49">
        <f t="shared" si="39"/>
        <v>-0.9334461622357404</v>
      </c>
      <c r="C73" s="44">
        <f t="shared" si="39"/>
        <v>23.63573716238858</v>
      </c>
      <c r="D73" s="49">
        <f t="shared" si="39"/>
        <v>-1.2071220736835531</v>
      </c>
      <c r="E73" s="49">
        <f t="shared" si="39"/>
        <v>0.95295371505874638</v>
      </c>
      <c r="F73" s="44">
        <f t="shared" si="40"/>
        <v>0.22773109636435862</v>
      </c>
      <c r="H73" s="40">
        <f t="shared" si="41"/>
        <v>16.014342972355667</v>
      </c>
      <c r="I73" s="40">
        <f t="shared" si="41"/>
        <v>14.408156380268172</v>
      </c>
      <c r="J73" s="40">
        <f t="shared" si="41"/>
        <v>16.542289221887451</v>
      </c>
      <c r="K73" s="40">
        <f t="shared" si="41"/>
        <v>15.84943097963121</v>
      </c>
      <c r="L73" s="40">
        <f t="shared" si="41"/>
        <v>15.935141023222728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1.6192053802034145</v>
      </c>
      <c r="C74" s="44">
        <f t="shared" si="39"/>
        <v>3.7121984270912067</v>
      </c>
      <c r="D74" s="49">
        <f t="shared" si="39"/>
        <v>-0.54967796773517374</v>
      </c>
      <c r="E74" s="49">
        <f t="shared" si="39"/>
        <v>0.58798689943591054</v>
      </c>
      <c r="F74" s="44">
        <f t="shared" si="40"/>
        <v>0.2073265414120451</v>
      </c>
      <c r="H74" s="40">
        <f t="shared" si="41"/>
        <v>49.410626273916165</v>
      </c>
      <c r="I74" s="40">
        <f t="shared" si="41"/>
        <v>49.216939268755581</v>
      </c>
      <c r="J74" s="40">
        <f t="shared" si="41"/>
        <v>47.401012221965381</v>
      </c>
      <c r="K74" s="40">
        <f t="shared" si="41"/>
        <v>46.947066985659738</v>
      </c>
      <c r="L74" s="40">
        <f t="shared" si="41"/>
        <v>45.522024148031186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-0.62757965681996541</v>
      </c>
      <c r="C76" s="44">
        <f t="shared" si="42"/>
        <v>1.8404793001736364</v>
      </c>
      <c r="D76" s="44">
        <f t="shared" si="42"/>
        <v>-1.0321336885870003</v>
      </c>
      <c r="E76" s="44">
        <f t="shared" si="42"/>
        <v>-1.0755431208523403</v>
      </c>
      <c r="F76" s="44">
        <f>IF(AND(F$5-D$5 &lt;&gt; 0,F24 &lt;&gt; 0,D24 &lt;&gt; 0),(EXP(LN(F24/D24)/(F$5-D$5))-1)*100,0)</f>
        <v>-1.0610754260997002</v>
      </c>
      <c r="H76" s="44">
        <f>(B24/B$51)*100</f>
        <v>11.068371638540928</v>
      </c>
      <c r="I76" s="44">
        <f>(C24/C$51)*100</f>
        <v>10.331658984376316</v>
      </c>
      <c r="J76" s="44">
        <f>(D24/D$51)*100</f>
        <v>10.523602851458865</v>
      </c>
      <c r="K76" s="44">
        <f>(E24/E$51)*100</f>
        <v>9.6406201086692693</v>
      </c>
      <c r="L76" s="44">
        <f>(F24/F$51)*100</f>
        <v>8.2115826557653833</v>
      </c>
    </row>
    <row r="77" spans="1:12" x14ac:dyDescent="0.2">
      <c r="A77" t="str">
        <f>A25</f>
        <v>41 Administrative occupations</v>
      </c>
      <c r="B77" s="49">
        <f t="shared" si="42"/>
        <v>-0.42972065775607193</v>
      </c>
      <c r="C77" s="44">
        <f t="shared" si="42"/>
        <v>3.1717647194677401</v>
      </c>
      <c r="D77" s="49">
        <f t="shared" si="42"/>
        <v>-1.5433136360796462</v>
      </c>
      <c r="E77" s="49">
        <f t="shared" si="42"/>
        <v>-0.57921689292032008</v>
      </c>
      <c r="F77" s="44">
        <f>IF(AND(F$5-D$5 &lt;&gt; 0,F25 &lt;&gt; 0,D25 &lt;&gt; 0),(EXP(LN(F25/D25)/(F$5-D$5))-1)*100,0)</f>
        <v>-0.9016268817288231</v>
      </c>
      <c r="H77" s="40">
        <f t="shared" ref="H77:L78" si="43">(B25/B$24)*100</f>
        <v>77.61089145201943</v>
      </c>
      <c r="I77" s="40">
        <f t="shared" si="43"/>
        <v>78.230859723308924</v>
      </c>
      <c r="J77" s="40">
        <f t="shared" si="43"/>
        <v>79.253514011703501</v>
      </c>
      <c r="K77" s="40">
        <f t="shared" si="43"/>
        <v>77.227782911127775</v>
      </c>
      <c r="L77" s="40">
        <f t="shared" si="43"/>
        <v>81.191135963077471</v>
      </c>
    </row>
    <row r="78" spans="1:12" x14ac:dyDescent="0.2">
      <c r="A78" t="str">
        <f>A26</f>
        <v>42 Secretarial and related occupations</v>
      </c>
      <c r="B78" s="49">
        <f t="shared" si="42"/>
        <v>-1.322761598718325</v>
      </c>
      <c r="C78" s="44">
        <f t="shared" si="42"/>
        <v>-2.9437060909231927</v>
      </c>
      <c r="D78" s="49">
        <f t="shared" si="42"/>
        <v>0.82920916234052733</v>
      </c>
      <c r="E78" s="49">
        <f t="shared" si="42"/>
        <v>-2.9491374159500761</v>
      </c>
      <c r="F78" s="44">
        <f>IF(AND(F$5-D$5 &lt;&gt; 0,F26 &lt;&gt; 0,D26 &lt;&gt; 0),(EXP(LN(F26/D26)/(F$5-D$5))-1)*100,0)</f>
        <v>-1.7056881004507307</v>
      </c>
      <c r="H78" s="40">
        <f t="shared" si="43"/>
        <v>22.389108547980559</v>
      </c>
      <c r="I78" s="40">
        <f t="shared" si="43"/>
        <v>21.769140276691083</v>
      </c>
      <c r="J78" s="40">
        <f t="shared" si="43"/>
        <v>20.746485988296492</v>
      </c>
      <c r="K78" s="40">
        <f t="shared" si="43"/>
        <v>22.772217088872225</v>
      </c>
      <c r="L78" s="40">
        <f t="shared" si="43"/>
        <v>18.808864036922532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-1.5982597719567559</v>
      </c>
      <c r="C80" s="44">
        <f t="shared" si="44"/>
        <v>-6.6850304368202496</v>
      </c>
      <c r="D80" s="44">
        <f t="shared" si="44"/>
        <v>1.0120410439269811</v>
      </c>
      <c r="E80" s="44">
        <f t="shared" si="44"/>
        <v>-5.7932813567473929E-4</v>
      </c>
      <c r="F80" s="44">
        <f>IF(AND(F$5-D$5 &lt;&gt; 0,F28 &lt;&gt; 0,D28 &lt;&gt; 0),(EXP(LN(F28/D28)/(F$5-D$5))-1)*100,0)</f>
        <v>0.33582782256644794</v>
      </c>
      <c r="H80" s="44">
        <f>(B28/B$51)*100</f>
        <v>10.797213259646602</v>
      </c>
      <c r="I80" s="44">
        <f>(C28/C$51)*100</f>
        <v>9.6904881412166226</v>
      </c>
      <c r="J80" s="44">
        <f>(D28/D$51)*100</f>
        <v>9.0442159908725763</v>
      </c>
      <c r="K80" s="44">
        <f>(E28/E$51)*100</f>
        <v>9.1771143180752155</v>
      </c>
      <c r="L80" s="44">
        <f>(F28/F$51)*100</f>
        <v>8.7089567782945156</v>
      </c>
    </row>
    <row r="81" spans="1:12" x14ac:dyDescent="0.2">
      <c r="A81" t="str">
        <f>A29</f>
        <v>51 Skilled agricultural and related trades</v>
      </c>
      <c r="B81" s="49">
        <f t="shared" si="44"/>
        <v>3.0134208820906228</v>
      </c>
      <c r="C81" s="44">
        <f t="shared" si="44"/>
        <v>-30.847070525855958</v>
      </c>
      <c r="D81" s="49">
        <f t="shared" si="44"/>
        <v>1.3568388000628762</v>
      </c>
      <c r="E81" s="49">
        <f t="shared" si="44"/>
        <v>1.7610528451831309</v>
      </c>
      <c r="F81" s="44">
        <f>IF(AND(F$5-D$5 &lt;&gt; 0,F29 &lt;&gt; 0,D29 &lt;&gt; 0),(EXP(LN(F29/D29)/(F$5-D$5))-1)*100,0)</f>
        <v>1.6261360338251318</v>
      </c>
      <c r="H81" s="40">
        <f t="shared" ref="H81:L84" si="45">(B29/B$28)*100</f>
        <v>10.58389556817254</v>
      </c>
      <c r="I81" s="40">
        <f t="shared" si="45"/>
        <v>12.7118765958345</v>
      </c>
      <c r="J81" s="40">
        <f t="shared" si="45"/>
        <v>9.4203910672723019</v>
      </c>
      <c r="K81" s="40">
        <f t="shared" si="45"/>
        <v>9.5822717712895624</v>
      </c>
      <c r="L81" s="40">
        <f t="shared" si="45"/>
        <v>11.410628353645569</v>
      </c>
    </row>
    <row r="82" spans="1:12" x14ac:dyDescent="0.2">
      <c r="A82" t="str">
        <f>A30</f>
        <v>52 Skilled metal, electrical and electronic trades</v>
      </c>
      <c r="B82" s="49">
        <f t="shared" si="44"/>
        <v>-0.74727132304752697</v>
      </c>
      <c r="C82" s="44">
        <f t="shared" si="44"/>
        <v>-9.6469112898778135</v>
      </c>
      <c r="D82" s="49">
        <f t="shared" si="44"/>
        <v>0.72305086849846489</v>
      </c>
      <c r="E82" s="49">
        <f t="shared" si="44"/>
        <v>-8.8635156269067927E-2</v>
      </c>
      <c r="F82" s="44">
        <f>IF(AND(F$5-D$5 &lt;&gt; 0,F30 &lt;&gt; 0,D30 &lt;&gt; 0),(EXP(LN(F30/D30)/(F$5-D$5))-1)*100,0)</f>
        <v>0.1811974536482186</v>
      </c>
      <c r="H82" s="40">
        <f t="shared" si="45"/>
        <v>35.963074360190888</v>
      </c>
      <c r="I82" s="40">
        <f t="shared" si="45"/>
        <v>37.223355186666147</v>
      </c>
      <c r="J82" s="40">
        <f t="shared" si="45"/>
        <v>36.041860475474053</v>
      </c>
      <c r="K82" s="40">
        <f t="shared" si="45"/>
        <v>35.529232676855187</v>
      </c>
      <c r="L82" s="40">
        <f t="shared" si="45"/>
        <v>35.217612065708629</v>
      </c>
    </row>
    <row r="83" spans="1:12" x14ac:dyDescent="0.2">
      <c r="A83" t="str">
        <f>A31</f>
        <v>53 Skilled construction and building trades</v>
      </c>
      <c r="B83" s="49">
        <f t="shared" si="44"/>
        <v>-2.7658533026283849</v>
      </c>
      <c r="C83" s="44">
        <f t="shared" si="44"/>
        <v>3.9225165687660546</v>
      </c>
      <c r="D83" s="49">
        <f t="shared" si="44"/>
        <v>1.6597254280662055</v>
      </c>
      <c r="E83" s="49">
        <f t="shared" si="44"/>
        <v>-0.62817532738950188</v>
      </c>
      <c r="F83" s="44">
        <f>IF(AND(F$5-D$5 &lt;&gt; 0,F31 &lt;&gt; 0,D31 &lt;&gt; 0),(EXP(LN(F31/D31)/(F$5-D$5))-1)*100,0)</f>
        <v>0.12867912510163837</v>
      </c>
      <c r="H83" s="40">
        <f t="shared" si="45"/>
        <v>31.918316751762681</v>
      </c>
      <c r="I83" s="40">
        <f t="shared" si="45"/>
        <v>30.430150030480725</v>
      </c>
      <c r="J83" s="40">
        <f t="shared" si="45"/>
        <v>33.88928684793229</v>
      </c>
      <c r="K83" s="40">
        <f t="shared" si="45"/>
        <v>34.989791865001351</v>
      </c>
      <c r="L83" s="40">
        <f t="shared" si="45"/>
        <v>32.854825393829074</v>
      </c>
    </row>
    <row r="84" spans="1:12" x14ac:dyDescent="0.2">
      <c r="A84" t="str">
        <f>A32</f>
        <v>54 Textiles, printing and other skilled trades</v>
      </c>
      <c r="B84" s="49">
        <f t="shared" si="44"/>
        <v>-3.8446129341179192</v>
      </c>
      <c r="C84" s="44">
        <f t="shared" si="44"/>
        <v>-1.8666648748884684</v>
      </c>
      <c r="D84" s="49">
        <f t="shared" si="44"/>
        <v>0.26758697596720449</v>
      </c>
      <c r="E84" s="49">
        <f t="shared" si="44"/>
        <v>0.30584758037268678</v>
      </c>
      <c r="F84" s="44">
        <f>IF(AND(F$5-D$5 &lt;&gt; 0,F32 &lt;&gt; 0,D32 &lt;&gt; 0),(EXP(LN(F32/D32)/(F$5-D$5))-1)*100,0)</f>
        <v>0.29309242366015731</v>
      </c>
      <c r="H84" s="40">
        <f t="shared" si="45"/>
        <v>21.534713319873884</v>
      </c>
      <c r="I84" s="40">
        <f t="shared" si="45"/>
        <v>19.634618187018621</v>
      </c>
      <c r="J84" s="40">
        <f t="shared" si="45"/>
        <v>20.648461609321359</v>
      </c>
      <c r="K84" s="40">
        <f t="shared" si="45"/>
        <v>19.898703686853896</v>
      </c>
      <c r="L84" s="40">
        <f t="shared" si="45"/>
        <v>20.516934186816727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2.1943675479669356</v>
      </c>
      <c r="C86" s="44">
        <f t="shared" si="46"/>
        <v>-2.2890671817724972</v>
      </c>
      <c r="D86" s="44">
        <f t="shared" si="46"/>
        <v>1.4354478758619393</v>
      </c>
      <c r="E86" s="44">
        <f t="shared" si="46"/>
        <v>1.0080408186273981</v>
      </c>
      <c r="F86" s="44">
        <f>IF(AND(F$5-D$5 &lt;&gt; 0,F34 &lt;&gt; 0,D34 &lt;&gt; 0),(EXP(LN(F34/D34)/(F$5-D$5))-1)*100,0)</f>
        <v>1.1503093601940018</v>
      </c>
      <c r="H86" s="44">
        <f>(B34/B$51)*100</f>
        <v>9.3813642073523695</v>
      </c>
      <c r="I86" s="44">
        <f>(C34/C$51)*100</f>
        <v>9.7948253587960199</v>
      </c>
      <c r="J86" s="44">
        <f>(D34/D$51)*100</f>
        <v>9.572245063285866</v>
      </c>
      <c r="K86" s="44">
        <f>(E34/E$51)*100</f>
        <v>9.9181814159279256</v>
      </c>
      <c r="L86" s="44">
        <f>(F34/F$51)*100</f>
        <v>10.405828792910128</v>
      </c>
    </row>
    <row r="87" spans="1:12" x14ac:dyDescent="0.2">
      <c r="A87" t="str">
        <f>A35</f>
        <v>61 Caring personal service occupations</v>
      </c>
      <c r="B87" s="49">
        <f t="shared" si="46"/>
        <v>2.1340499138665869</v>
      </c>
      <c r="C87" s="44">
        <f t="shared" si="46"/>
        <v>-3.4298469334293369</v>
      </c>
      <c r="D87" s="49">
        <f t="shared" si="46"/>
        <v>1.8053236558685404</v>
      </c>
      <c r="E87" s="49">
        <f t="shared" si="46"/>
        <v>1.2506358447528232</v>
      </c>
      <c r="F87" s="44">
        <f>IF(AND(F$5-D$5 &lt;&gt; 0,F35 &lt;&gt; 0,D35 &lt;&gt; 0),(EXP(LN(F35/D35)/(F$5-D$5))-1)*100,0)</f>
        <v>1.4351951632813886</v>
      </c>
      <c r="H87" s="40">
        <f t="shared" ref="H87:L89" si="47">(B35/B$34)*100</f>
        <v>75.984712355050902</v>
      </c>
      <c r="I87" s="40">
        <f t="shared" si="47"/>
        <v>75.805478916224772</v>
      </c>
      <c r="J87" s="40">
        <f t="shared" si="47"/>
        <v>74.920446372597809</v>
      </c>
      <c r="K87" s="40">
        <f t="shared" si="47"/>
        <v>76.296399794538473</v>
      </c>
      <c r="L87" s="40">
        <f t="shared" si="47"/>
        <v>78.148772836772977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2.6893363769718848</v>
      </c>
      <c r="C88" s="44">
        <f t="shared" si="46"/>
        <v>0.28937340671844058</v>
      </c>
      <c r="D88" s="49">
        <f t="shared" si="46"/>
        <v>0.46915665637219384</v>
      </c>
      <c r="E88" s="49">
        <f t="shared" si="46"/>
        <v>0.16894489500283161</v>
      </c>
      <c r="F88" s="44">
        <f>IF(AND(F$5-D$5 &lt;&gt; 0,F36 &lt;&gt; 0,D36 &lt;&gt; 0),(EXP(LN(F36/D36)/(F$5-D$5))-1)*100,0)</f>
        <v>0.26891567592510768</v>
      </c>
      <c r="H88" s="40">
        <f t="shared" si="47"/>
        <v>22.898648822814145</v>
      </c>
      <c r="I88" s="40">
        <f t="shared" si="47"/>
        <v>23.345512088287155</v>
      </c>
      <c r="J88" s="40">
        <f t="shared" si="47"/>
        <v>23.961564091797619</v>
      </c>
      <c r="K88" s="40">
        <f t="shared" si="47"/>
        <v>22.841793003188659</v>
      </c>
      <c r="L88" s="40">
        <f t="shared" si="47"/>
        <v>21.013660397009208</v>
      </c>
    </row>
    <row r="89" spans="1:12" x14ac:dyDescent="0.2">
      <c r="A89" t="str">
        <f>A37</f>
        <v>63 Community and civil enforcement occupations</v>
      </c>
      <c r="B89" s="49">
        <f t="shared" si="46"/>
        <v>-4.5717735435002682</v>
      </c>
      <c r="C89" s="44">
        <f t="shared" si="46"/>
        <v>28.667424003135288</v>
      </c>
      <c r="D89" s="49">
        <f t="shared" si="46"/>
        <v>-3.7093258600069956</v>
      </c>
      <c r="E89" s="49">
        <f t="shared" si="46"/>
        <v>0.72026951708017428</v>
      </c>
      <c r="F89" s="44">
        <f>IF(AND(F$5-D$5 &lt;&gt; 0,F37 &lt;&gt; 0,D37 &lt;&gt; 0),(EXP(LN(F37/D37)/(F$5-D$5))-1)*100,0)</f>
        <v>-0.77845271735904609</v>
      </c>
      <c r="H89" s="40">
        <f t="shared" si="47"/>
        <v>1.1166388221349433</v>
      </c>
      <c r="I89" s="40">
        <f t="shared" si="47"/>
        <v>0.84900899548806508</v>
      </c>
      <c r="J89" s="40">
        <f t="shared" si="47"/>
        <v>1.1179895356045635</v>
      </c>
      <c r="K89" s="40">
        <f t="shared" si="47"/>
        <v>0.86180720227287533</v>
      </c>
      <c r="L89" s="40">
        <f t="shared" si="47"/>
        <v>0.83756676621782378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-2.1012930390399087</v>
      </c>
      <c r="C91" s="44">
        <f t="shared" si="48"/>
        <v>-0.41959298823415203</v>
      </c>
      <c r="D91" s="44">
        <f t="shared" si="48"/>
        <v>5.8886242826683421E-2</v>
      </c>
      <c r="E91" s="44">
        <f t="shared" si="48"/>
        <v>-1.0502126828726421E-2</v>
      </c>
      <c r="F91" s="44">
        <f t="shared" ref="F91:F93" si="49">IF(AND(F$5-D$5 &lt;&gt; 0,F39 &lt;&gt; 0,D39 &lt;&gt; 0),(EXP(LN(F39/D39)/(F$5-D$5))-1)*100,0)</f>
        <v>1.2621981505334112E-2</v>
      </c>
      <c r="H91" s="44">
        <f>(B39/B$51)*100</f>
        <v>8.865244371231551</v>
      </c>
      <c r="I91" s="44">
        <f>(C39/C$51)*100</f>
        <v>7.7950946612384469</v>
      </c>
      <c r="J91" s="44">
        <f>(D39/D$51)*100</f>
        <v>7.76370889390597</v>
      </c>
      <c r="K91" s="44">
        <f>(E39/E$51)*100</f>
        <v>7.5130633112437106</v>
      </c>
      <c r="L91" s="44">
        <f>(F39/F$51)*100</f>
        <v>7.1227233511563748</v>
      </c>
    </row>
    <row r="92" spans="1:12" s="30" customFormat="1" x14ac:dyDescent="0.2">
      <c r="A92" t="str">
        <f>A40</f>
        <v>71 Sales occupations</v>
      </c>
      <c r="B92" s="49">
        <f t="shared" si="48"/>
        <v>-2.9539843232336827</v>
      </c>
      <c r="C92" s="44">
        <f t="shared" si="48"/>
        <v>-1.0948485382291873</v>
      </c>
      <c r="D92" s="49">
        <f t="shared" si="48"/>
        <v>-1.36157403789543</v>
      </c>
      <c r="E92" s="49">
        <f t="shared" si="48"/>
        <v>-0.52501531794901801</v>
      </c>
      <c r="F92" s="44">
        <f t="shared" si="49"/>
        <v>-0.80465359077879217</v>
      </c>
      <c r="G92"/>
      <c r="H92" s="40">
        <f>(B40/B$34)*100</f>
        <v>78.954909842394798</v>
      </c>
      <c r="I92" s="40">
        <f t="shared" ref="H92:L93" si="50">(C40/C$34)*100</f>
        <v>64.206964684689396</v>
      </c>
      <c r="J92" s="40">
        <f t="shared" si="50"/>
        <v>64.99169933065194</v>
      </c>
      <c r="K92" s="40">
        <f t="shared" si="50"/>
        <v>56.511886275025091</v>
      </c>
      <c r="L92" s="40">
        <f t="shared" si="50"/>
        <v>48.497476150042651</v>
      </c>
    </row>
    <row r="93" spans="1:12" s="30" customFormat="1" x14ac:dyDescent="0.2">
      <c r="A93" t="str">
        <f>A41</f>
        <v>72 Customer service occupations</v>
      </c>
      <c r="B93" s="49">
        <f t="shared" si="48"/>
        <v>1.9192461080123069</v>
      </c>
      <c r="C93" s="44">
        <f t="shared" si="48"/>
        <v>2.3999791651425184</v>
      </c>
      <c r="D93" s="49">
        <f t="shared" si="48"/>
        <v>5.0943456167088286</v>
      </c>
      <c r="E93" s="49">
        <f t="shared" si="48"/>
        <v>1.3764693143420104</v>
      </c>
      <c r="F93" s="44">
        <f t="shared" si="49"/>
        <v>2.6009128212563182</v>
      </c>
      <c r="G93"/>
      <c r="H93" s="40">
        <f t="shared" si="50"/>
        <v>15.543546621790599</v>
      </c>
      <c r="I93" s="40">
        <f t="shared" si="50"/>
        <v>15.376839780371752</v>
      </c>
      <c r="J93" s="40">
        <f t="shared" si="50"/>
        <v>16.114758376782888</v>
      </c>
      <c r="K93" s="40">
        <f t="shared" si="50"/>
        <v>19.23852598480957</v>
      </c>
      <c r="L93" s="40">
        <f t="shared" si="50"/>
        <v>19.951885192605491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1.8522815452129526</v>
      </c>
      <c r="C95" s="44">
        <f t="shared" si="51"/>
        <v>-10.612789700469861</v>
      </c>
      <c r="D95" s="44">
        <f t="shared" si="51"/>
        <v>3.2183727731563527</v>
      </c>
      <c r="E95" s="44">
        <f t="shared" si="51"/>
        <v>0.26833609573777562</v>
      </c>
      <c r="F95" s="44">
        <f>IF(AND(F$5-D$5 &lt;&gt; 0,F43 &lt;&gt; 0,D43 &lt;&gt; 0),(EXP(LN(F43/D43)/(F$5-D$5))-1)*100,0)</f>
        <v>1.2421924514873783</v>
      </c>
      <c r="H95" s="44">
        <f>(B43/B$51)*100</f>
        <v>6.3680746031151259</v>
      </c>
      <c r="I95" s="44">
        <f>(C43/C$51)*100</f>
        <v>6.5601542218376396</v>
      </c>
      <c r="J95" s="44">
        <f>(D43/D$51)*100</f>
        <v>5.8649374554550802</v>
      </c>
      <c r="K95" s="44">
        <f>(E43/E$51)*100</f>
        <v>6.6300668839591399</v>
      </c>
      <c r="L95" s="44">
        <f>(F43/F$51)*100</f>
        <v>6.4631039949349836</v>
      </c>
    </row>
    <row r="96" spans="1:12" x14ac:dyDescent="0.2">
      <c r="A96" t="str">
        <f>A44</f>
        <v>81 Process, plant and machine operatives</v>
      </c>
      <c r="B96" s="49">
        <f t="shared" si="51"/>
        <v>-1.1272878471938697</v>
      </c>
      <c r="C96" s="44">
        <f t="shared" si="51"/>
        <v>-9.6339697607443995</v>
      </c>
      <c r="D96" s="49">
        <f t="shared" si="51"/>
        <v>4.8120303650104779</v>
      </c>
      <c r="E96" s="49">
        <f t="shared" si="51"/>
        <v>0.1538540997068516</v>
      </c>
      <c r="F96" s="44">
        <f>IF(AND(F$5-D$5 &lt;&gt; 0,F44 &lt;&gt; 0,D44 &lt;&gt; 0),(EXP(LN(F44/D44)/(F$5-D$5))-1)*100,0)</f>
        <v>1.6831103540847936</v>
      </c>
      <c r="H96" s="40">
        <f>(B44/B$43)*100</f>
        <v>38.21891836346451</v>
      </c>
      <c r="I96" s="40">
        <f t="shared" ref="H96:L97" si="52">(C44/C$43)*100</f>
        <v>33.939163479509482</v>
      </c>
      <c r="J96" s="40">
        <f t="shared" si="52"/>
        <v>34.310808705264115</v>
      </c>
      <c r="K96" s="40">
        <f t="shared" si="52"/>
        <v>37.042610371070623</v>
      </c>
      <c r="L96" s="40">
        <f t="shared" si="52"/>
        <v>36.621840467289886</v>
      </c>
    </row>
    <row r="97" spans="1:12" x14ac:dyDescent="0.2">
      <c r="A97" t="str">
        <f>A45</f>
        <v>82 Transport and mobile machine drivers and operatives</v>
      </c>
      <c r="B97" s="49">
        <f t="shared" si="51"/>
        <v>3.5721286734968993</v>
      </c>
      <c r="C97" s="44">
        <f t="shared" si="51"/>
        <v>-11.1156645004437</v>
      </c>
      <c r="D97" s="49">
        <f t="shared" si="51"/>
        <v>2.3452208943069985</v>
      </c>
      <c r="E97" s="49">
        <f t="shared" si="51"/>
        <v>0.335148816773434</v>
      </c>
      <c r="F97" s="44">
        <f>IF(AND(F$5-D$5 &lt;&gt; 0,F45 &lt;&gt; 0,D45 &lt;&gt; 0),(EXP(LN(F45/D45)/(F$5-D$5))-1)*100,0)</f>
        <v>1.0007476590518483</v>
      </c>
      <c r="H97" s="40">
        <f t="shared" si="52"/>
        <v>61.781081636535497</v>
      </c>
      <c r="I97" s="40">
        <f t="shared" si="52"/>
        <v>66.060836520490511</v>
      </c>
      <c r="J97" s="40">
        <f t="shared" si="52"/>
        <v>65.689191294735878</v>
      </c>
      <c r="K97" s="40">
        <f t="shared" si="52"/>
        <v>62.95738962892937</v>
      </c>
      <c r="L97" s="40">
        <f t="shared" si="52"/>
        <v>63.378159532710107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-0.61899132325033968</v>
      </c>
      <c r="C99" s="44">
        <f t="shared" si="53"/>
        <v>-7.0850734366801893</v>
      </c>
      <c r="D99" s="44">
        <f t="shared" si="53"/>
        <v>8.1101563055363535E-2</v>
      </c>
      <c r="E99" s="44">
        <f t="shared" si="53"/>
        <v>-0.42562153021397098</v>
      </c>
      <c r="F99" s="44">
        <f>IF(AND(F$5-D$5 &lt;&gt; 0,F47 &lt;&gt; 0,D47 &lt;&gt; 0),(EXP(LN(F47/D47)/(F$5-D$5))-1)*100,0)</f>
        <v>-0.25699954274813752</v>
      </c>
      <c r="H99" s="44">
        <f>(B47/B$51)*100</f>
        <v>12.382651068624993</v>
      </c>
      <c r="I99" s="44">
        <f>(C47/C$51)*100</f>
        <v>11.562456068499221</v>
      </c>
      <c r="J99" s="44">
        <f>(D47/D$51)*100</f>
        <v>10.745077096824367</v>
      </c>
      <c r="K99" s="44">
        <f>(E47/E$51)*100</f>
        <v>10.40972852794973</v>
      </c>
      <c r="L99" s="44">
        <f>(F47/F$51)*100</f>
        <v>9.4667432817059876</v>
      </c>
    </row>
    <row r="100" spans="1:12" x14ac:dyDescent="0.2">
      <c r="A100" t="str">
        <f>A48</f>
        <v>91 Elementary trades and related occupations</v>
      </c>
      <c r="B100" s="49">
        <f t="shared" si="53"/>
        <v>-2.771731820999157</v>
      </c>
      <c r="C100" s="44">
        <f t="shared" si="53"/>
        <v>-7.2228908042785811</v>
      </c>
      <c r="D100" s="49">
        <f t="shared" si="53"/>
        <v>-2.3921206494510683</v>
      </c>
      <c r="E100" s="49">
        <f t="shared" si="53"/>
        <v>0.29042814555650942</v>
      </c>
      <c r="F100" s="44">
        <f>IF(AND(F$5-D$5 &lt;&gt; 0,F48 &lt;&gt; 0,D48 &lt;&gt; 0),(EXP(LN(F48/D48)/(F$5-D$5))-1)*100,0)</f>
        <v>-0.61184788795310974</v>
      </c>
      <c r="H100" s="40">
        <f t="shared" ref="H100:L101" si="54">(B48/B$47)*100</f>
        <v>14.597467153940228</v>
      </c>
      <c r="I100" s="40">
        <f t="shared" si="54"/>
        <v>13.373162017301473</v>
      </c>
      <c r="J100" s="40">
        <f t="shared" si="54"/>
        <v>13.353326087232311</v>
      </c>
      <c r="K100" s="40">
        <f t="shared" si="54"/>
        <v>11.782934317435718</v>
      </c>
      <c r="L100" s="40">
        <f t="shared" si="54"/>
        <v>12.658209156091102</v>
      </c>
    </row>
    <row r="101" spans="1:12" x14ac:dyDescent="0.2">
      <c r="A101" t="str">
        <f>A49</f>
        <v>92 Elementary administration and service occupations</v>
      </c>
      <c r="B101" s="49">
        <f t="shared" si="53"/>
        <v>-0.26471612417032775</v>
      </c>
      <c r="C101" s="44">
        <f t="shared" si="53"/>
        <v>-7.0637976516162215</v>
      </c>
      <c r="D101" s="49">
        <f t="shared" si="53"/>
        <v>0.44127551205437321</v>
      </c>
      <c r="E101" s="49">
        <f t="shared" si="53"/>
        <v>-0.52486144693811854</v>
      </c>
      <c r="F101" s="44">
        <f>IF(AND(F$5-D$5 &lt;&gt; 0,F49 &lt;&gt; 0,D49 &lt;&gt; 0),(EXP(LN(F49/D49)/(F$5-D$5))-1)*100,0)</f>
        <v>-0.20385281073264094</v>
      </c>
      <c r="H101" s="40">
        <f t="shared" si="54"/>
        <v>85.402532846059771</v>
      </c>
      <c r="I101" s="40">
        <f t="shared" si="54"/>
        <v>86.626837982698518</v>
      </c>
      <c r="J101" s="40">
        <f t="shared" si="54"/>
        <v>86.646673912767696</v>
      </c>
      <c r="K101" s="40">
        <f t="shared" si="54"/>
        <v>88.217065682564282</v>
      </c>
      <c r="L101" s="40">
        <f t="shared" si="54"/>
        <v>87.341790843908896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1.0984006459009654</v>
      </c>
      <c r="C103" s="206">
        <f t="shared" ref="C103" si="56">IF(AND(D$5-C$5 &lt;&gt; 0,D51 &lt;&gt; 0,C51 &lt;&gt; 0),(EXP(LN(D51/C51)/(D$5-C$5))-1)*100,0)</f>
        <v>-1.7026698326250145E-2</v>
      </c>
      <c r="D103" s="50">
        <f>IF(AND(E$5-D$5 &lt;&gt; 0,E51 &lt;&gt; 0,D51 &lt;&gt; 0),(EXP(LN(E51/D51)/(E$5-D$5))-1)*100,0)</f>
        <v>0.71777042348430964</v>
      </c>
      <c r="E103" s="50">
        <f>IF(AND(F$5-E$5 &lt;&gt; 0,F51 &lt;&gt; 0,E51 &lt;&gt; 0),(EXP(LN(F51/E51)/(F$5-E$5))-1)*100,0)</f>
        <v>0.5243988525019283</v>
      </c>
      <c r="F103" s="206">
        <f>IF(AND(F$5-D$5 &lt;&gt; 0,F51 &lt;&gt; 0,D51 &lt;&gt; 0),(EXP(LN(F51/D51)/(F$5-D$5))-1)*100,0)</f>
        <v>0.58881475638519198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Essex Southend-on-Sea and Thurrock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16.838249570842756</v>
      </c>
      <c r="C9" s="330">
        <v>41.205572573304622</v>
      </c>
      <c r="D9" s="330">
        <f>SUM(B9:C9)</f>
        <v>58.043822144147377</v>
      </c>
      <c r="E9" s="331"/>
      <c r="F9" s="330">
        <v>22.562235240837175</v>
      </c>
      <c r="G9" s="330">
        <v>47.436240395169627</v>
      </c>
      <c r="H9" s="330">
        <f>SUM(F9:G9)</f>
        <v>69.998475636006802</v>
      </c>
      <c r="I9" s="331"/>
      <c r="J9" s="330">
        <v>27.282238085827036</v>
      </c>
      <c r="K9" s="330">
        <v>46.829032464763145</v>
      </c>
      <c r="L9" s="330">
        <f>SUM(J9:K9)</f>
        <v>74.111270550590177</v>
      </c>
      <c r="M9" s="236"/>
      <c r="N9" s="328">
        <f>IF(B9&gt;0,(EXP(LN(F9/B9)/($F$6-$B$6))-1)*100,0)</f>
        <v>6.0271374006403589</v>
      </c>
      <c r="O9" s="328">
        <f>IF(F9&gt;0,(EXP(LN(J9/F9)/($J$6-$F$6))-1)*100,0)</f>
        <v>1.2744417928004736</v>
      </c>
      <c r="P9" s="328"/>
      <c r="Q9" s="328">
        <f>IF(C9&gt;0,(EXP(LN(G9/C9)/($F$6-$B$6))-1)*100,0)</f>
        <v>2.8562914749141743</v>
      </c>
      <c r="R9" s="328">
        <f>IF(G9&gt;0,(EXP(LN(K9/G9)/($J$6-$F$6))-1)*100,0)</f>
        <v>-8.5850723645519711E-2</v>
      </c>
      <c r="S9" s="327"/>
      <c r="T9" s="328">
        <f>IF(D9&gt;0,(EXP(LN(H9/D9)/($F$6-$B$6))-1)*100,0)</f>
        <v>3.8165317153767031</v>
      </c>
      <c r="U9" s="328">
        <f>IF(H9&gt;0,(EXP(LN(L9/H9)/($J$6-$F$6))-1)*100,0)</f>
        <v>0.38135300550912188</v>
      </c>
    </row>
    <row r="10" spans="1:21" x14ac:dyDescent="0.2">
      <c r="A10" s="329" t="str">
        <f>name!D5</f>
        <v>12 Other managers and proprietors</v>
      </c>
      <c r="B10" s="330">
        <v>10.900841147080165</v>
      </c>
      <c r="C10" s="330">
        <v>16.512397422942694</v>
      </c>
      <c r="D10" s="330">
        <f t="shared" ref="D10:D33" si="0">SUM(B10:C10)</f>
        <v>27.413238570022859</v>
      </c>
      <c r="E10" s="331"/>
      <c r="F10" s="330">
        <v>12.530315040211677</v>
      </c>
      <c r="G10" s="330">
        <v>16.720920940488821</v>
      </c>
      <c r="H10" s="330">
        <f t="shared" ref="H10:H33" si="1">SUM(F10:G10)</f>
        <v>29.2512359807005</v>
      </c>
      <c r="I10" s="331"/>
      <c r="J10" s="330">
        <v>17.827401825097983</v>
      </c>
      <c r="K10" s="330">
        <v>24.842816088782012</v>
      </c>
      <c r="L10" s="330">
        <f t="shared" ref="L10:L33" si="2">SUM(J10:K10)</f>
        <v>42.670217913879995</v>
      </c>
      <c r="M10" s="236"/>
      <c r="N10" s="328">
        <f t="shared" ref="N10:N36" si="3">IF(B10&gt;0,(EXP(LN(F10/B10)/($F$6-$B$6))-1)*100,0)</f>
        <v>2.8253972159914209</v>
      </c>
      <c r="O10" s="328">
        <f t="shared" ref="O10:O34" si="4">IF(F10&gt;0,(EXP(LN(J10/F10)/($J$6-$F$6))-1)*100,0)</f>
        <v>2.378415612707907</v>
      </c>
      <c r="P10" s="328"/>
      <c r="Q10" s="328">
        <f t="shared" ref="Q10:Q34" si="5">IF(C10&gt;0,(EXP(LN(G10/C10)/($F$6-$B$6))-1)*100,0)</f>
        <v>0.25129980131739504</v>
      </c>
      <c r="R10" s="328">
        <f t="shared" ref="R10:R34" si="6">IF(G10&gt;0,(EXP(LN(K10/G10)/($J$6-$F$6))-1)*100,0)</f>
        <v>2.6745265024788578</v>
      </c>
      <c r="S10" s="327"/>
      <c r="T10" s="328">
        <f t="shared" ref="T10:T34" si="7">IF(D10&gt;0,(EXP(LN(H10/D10)/($F$6-$B$6))-1)*100,0)</f>
        <v>1.3063749286008841</v>
      </c>
      <c r="U10" s="328">
        <f t="shared" ref="U10:U34" si="8">IF(H10&gt;0,(EXP(LN(L10/H10)/($J$6-$F$6))-1)*100,0)</f>
        <v>2.549144720530605</v>
      </c>
    </row>
    <row r="11" spans="1:21" x14ac:dyDescent="0.2">
      <c r="A11" s="329" t="str">
        <f>name!D6</f>
        <v>21 Science, research, engineering and technology professionals</v>
      </c>
      <c r="B11" s="330">
        <v>9.4305744591758565</v>
      </c>
      <c r="C11" s="330">
        <v>38.448225545619422</v>
      </c>
      <c r="D11" s="330">
        <f t="shared" si="0"/>
        <v>47.878800004795281</v>
      </c>
      <c r="E11" s="331"/>
      <c r="F11" s="330">
        <v>12.640807976483853</v>
      </c>
      <c r="G11" s="330">
        <v>44.046940073477174</v>
      </c>
      <c r="H11" s="330">
        <f t="shared" si="1"/>
        <v>56.68774804996103</v>
      </c>
      <c r="I11" s="331"/>
      <c r="J11" s="330">
        <v>18.088412002010401</v>
      </c>
      <c r="K11" s="330">
        <v>49.399972846645774</v>
      </c>
      <c r="L11" s="330">
        <f t="shared" si="2"/>
        <v>67.488384848656182</v>
      </c>
      <c r="M11" s="236"/>
      <c r="N11" s="328">
        <f t="shared" si="3"/>
        <v>6.0345352348331716</v>
      </c>
      <c r="O11" s="328">
        <f t="shared" si="4"/>
        <v>2.4177051540201999</v>
      </c>
      <c r="P11" s="328"/>
      <c r="Q11" s="328">
        <f t="shared" si="5"/>
        <v>2.7561652456397523</v>
      </c>
      <c r="R11" s="328">
        <f t="shared" si="6"/>
        <v>0.7675573301762828</v>
      </c>
      <c r="S11" s="327"/>
      <c r="T11" s="328">
        <f t="shared" si="7"/>
        <v>3.4353979204956975</v>
      </c>
      <c r="U11" s="328">
        <f t="shared" si="8"/>
        <v>1.1694343918145833</v>
      </c>
    </row>
    <row r="12" spans="1:21" x14ac:dyDescent="0.2">
      <c r="A12" s="329" t="str">
        <f>name!D7</f>
        <v>22 Health professionals</v>
      </c>
      <c r="B12" s="330">
        <v>20.646601415248217</v>
      </c>
      <c r="C12" s="330">
        <v>8.1108819338241513</v>
      </c>
      <c r="D12" s="330">
        <f t="shared" si="0"/>
        <v>28.757483349072366</v>
      </c>
      <c r="E12" s="331"/>
      <c r="F12" s="330">
        <v>24.769198726552492</v>
      </c>
      <c r="G12" s="330">
        <v>8.8687912127737167</v>
      </c>
      <c r="H12" s="330">
        <f t="shared" si="1"/>
        <v>33.637989939326211</v>
      </c>
      <c r="I12" s="331"/>
      <c r="J12" s="330">
        <v>30.385281197439156</v>
      </c>
      <c r="K12" s="330">
        <v>10.952929610189843</v>
      </c>
      <c r="L12" s="330">
        <f t="shared" si="2"/>
        <v>41.338210807628997</v>
      </c>
      <c r="M12" s="236"/>
      <c r="N12" s="328">
        <f t="shared" si="3"/>
        <v>3.7080997573103236</v>
      </c>
      <c r="O12" s="328">
        <f t="shared" si="4"/>
        <v>1.3717055612177953</v>
      </c>
      <c r="P12" s="328"/>
      <c r="Q12" s="328">
        <f t="shared" si="5"/>
        <v>1.802693858285731</v>
      </c>
      <c r="R12" s="328">
        <f t="shared" si="6"/>
        <v>1.4170696143836592</v>
      </c>
      <c r="S12" s="327"/>
      <c r="T12" s="328">
        <f t="shared" si="7"/>
        <v>3.1848249808974938</v>
      </c>
      <c r="U12" s="328">
        <f t="shared" si="8"/>
        <v>1.3836935861922361</v>
      </c>
    </row>
    <row r="13" spans="1:21" x14ac:dyDescent="0.2">
      <c r="A13" s="329" t="str">
        <f>name!D8</f>
        <v>23 Teaching and other educational professionals</v>
      </c>
      <c r="B13" s="330">
        <v>21.959370802525456</v>
      </c>
      <c r="C13" s="330">
        <v>12.06899586855387</v>
      </c>
      <c r="D13" s="330">
        <f t="shared" si="0"/>
        <v>34.028366671079326</v>
      </c>
      <c r="E13" s="331"/>
      <c r="F13" s="330">
        <v>27.252941897535596</v>
      </c>
      <c r="G13" s="330">
        <v>12.847511521951819</v>
      </c>
      <c r="H13" s="330">
        <f t="shared" si="1"/>
        <v>40.100453419487415</v>
      </c>
      <c r="I13" s="331"/>
      <c r="J13" s="330">
        <v>30.289156874079499</v>
      </c>
      <c r="K13" s="330">
        <v>14.713413481161828</v>
      </c>
      <c r="L13" s="330">
        <f t="shared" si="2"/>
        <v>45.002570355241325</v>
      </c>
      <c r="M13" s="236"/>
      <c r="N13" s="328">
        <f t="shared" si="3"/>
        <v>4.4139918586259874</v>
      </c>
      <c r="O13" s="328">
        <f t="shared" si="4"/>
        <v>0.70667400393269464</v>
      </c>
      <c r="P13" s="328"/>
      <c r="Q13" s="328">
        <f t="shared" si="5"/>
        <v>1.2580536926112273</v>
      </c>
      <c r="R13" s="328">
        <f t="shared" si="6"/>
        <v>0.90816180926749368</v>
      </c>
      <c r="S13" s="327"/>
      <c r="T13" s="328">
        <f t="shared" si="7"/>
        <v>3.3383768821189985</v>
      </c>
      <c r="U13" s="328">
        <f t="shared" si="8"/>
        <v>0.77184324199768284</v>
      </c>
    </row>
    <row r="14" spans="1:21" x14ac:dyDescent="0.2">
      <c r="A14" s="329" t="str">
        <f>name!D9</f>
        <v>24 Business, media and public service professionals</v>
      </c>
      <c r="B14" s="330">
        <v>17.810703569384231</v>
      </c>
      <c r="C14" s="330">
        <v>27.1119610286054</v>
      </c>
      <c r="D14" s="330">
        <f t="shared" si="0"/>
        <v>44.92266459798963</v>
      </c>
      <c r="E14" s="331"/>
      <c r="F14" s="330">
        <v>24.832097617299599</v>
      </c>
      <c r="G14" s="330">
        <v>32.715453287943689</v>
      </c>
      <c r="H14" s="330">
        <f t="shared" si="1"/>
        <v>57.547550905243284</v>
      </c>
      <c r="I14" s="331"/>
      <c r="J14" s="330">
        <v>32.922576230231918</v>
      </c>
      <c r="K14" s="330">
        <v>41.726533038164547</v>
      </c>
      <c r="L14" s="330">
        <f t="shared" si="2"/>
        <v>74.649109268396472</v>
      </c>
      <c r="M14" s="236"/>
      <c r="N14" s="328">
        <f t="shared" si="3"/>
        <v>6.8726224437309691</v>
      </c>
      <c r="O14" s="328">
        <f t="shared" si="4"/>
        <v>1.8979296938233414</v>
      </c>
      <c r="P14" s="328"/>
      <c r="Q14" s="328">
        <f t="shared" si="5"/>
        <v>3.8289356517838602</v>
      </c>
      <c r="R14" s="328">
        <f t="shared" si="6"/>
        <v>1.635155814175282</v>
      </c>
      <c r="S14" s="327"/>
      <c r="T14" s="328">
        <f t="shared" si="7"/>
        <v>5.0781135643209518</v>
      </c>
      <c r="U14" s="328">
        <f t="shared" si="8"/>
        <v>1.7497112913986035</v>
      </c>
    </row>
    <row r="15" spans="1:21" x14ac:dyDescent="0.2">
      <c r="A15" s="329" t="str">
        <f>name!D10</f>
        <v>31 Science, engineering and technology associate professionals</v>
      </c>
      <c r="B15" s="330">
        <v>3.7699587608999146</v>
      </c>
      <c r="C15" s="330">
        <v>9.6335298933349147</v>
      </c>
      <c r="D15" s="330">
        <f t="shared" si="0"/>
        <v>13.403488654234829</v>
      </c>
      <c r="E15" s="331"/>
      <c r="F15" s="330">
        <v>4.9086698925032533</v>
      </c>
      <c r="G15" s="330">
        <v>12.539280736780817</v>
      </c>
      <c r="H15" s="330">
        <f t="shared" si="1"/>
        <v>17.447950629284072</v>
      </c>
      <c r="I15" s="331"/>
      <c r="J15" s="330">
        <v>6.0207339897129959</v>
      </c>
      <c r="K15" s="330">
        <v>10.980289236371489</v>
      </c>
      <c r="L15" s="330">
        <f t="shared" si="2"/>
        <v>17.001023226084484</v>
      </c>
      <c r="M15" s="236"/>
      <c r="N15" s="328">
        <f t="shared" si="3"/>
        <v>5.4205907249074592</v>
      </c>
      <c r="O15" s="328">
        <f t="shared" si="4"/>
        <v>1.3706833614429259</v>
      </c>
      <c r="P15" s="328"/>
      <c r="Q15" s="328">
        <f t="shared" si="5"/>
        <v>5.4137917556360549</v>
      </c>
      <c r="R15" s="328">
        <f t="shared" si="6"/>
        <v>-0.88119054427229226</v>
      </c>
      <c r="S15" s="327"/>
      <c r="T15" s="328">
        <f t="shared" si="7"/>
        <v>5.415704258483145</v>
      </c>
      <c r="U15" s="328">
        <f t="shared" si="8"/>
        <v>-0.17284157187533733</v>
      </c>
    </row>
    <row r="16" spans="1:21" x14ac:dyDescent="0.2">
      <c r="A16" s="329" t="str">
        <f>name!D11</f>
        <v>32 Health and social care associate professionals</v>
      </c>
      <c r="B16" s="330">
        <v>9.7750927755813919</v>
      </c>
      <c r="C16" s="330">
        <v>2.5193610794614107</v>
      </c>
      <c r="D16" s="330">
        <f t="shared" si="0"/>
        <v>12.294453855042804</v>
      </c>
      <c r="E16" s="331"/>
      <c r="F16" s="330">
        <v>12.108991345246546</v>
      </c>
      <c r="G16" s="330">
        <v>2.5679215123489878</v>
      </c>
      <c r="H16" s="330">
        <f t="shared" si="1"/>
        <v>14.676912857595534</v>
      </c>
      <c r="I16" s="331"/>
      <c r="J16" s="330">
        <v>14.527137691503585</v>
      </c>
      <c r="K16" s="330">
        <v>2.5030057182979539</v>
      </c>
      <c r="L16" s="330">
        <f t="shared" si="2"/>
        <v>17.030143409801539</v>
      </c>
      <c r="M16" s="236"/>
      <c r="N16" s="328">
        <f t="shared" si="3"/>
        <v>4.3752229491128336</v>
      </c>
      <c r="O16" s="328">
        <f t="shared" si="4"/>
        <v>1.2211978119068378</v>
      </c>
      <c r="P16" s="328"/>
      <c r="Q16" s="328">
        <f t="shared" si="5"/>
        <v>0.38255974190437581</v>
      </c>
      <c r="R16" s="328">
        <f t="shared" si="6"/>
        <v>-0.17055122654484611</v>
      </c>
      <c r="S16" s="327"/>
      <c r="T16" s="328">
        <f t="shared" si="7"/>
        <v>3.6060448527140743</v>
      </c>
      <c r="U16" s="328">
        <f t="shared" si="8"/>
        <v>0.99632533391933453</v>
      </c>
    </row>
    <row r="17" spans="1:21" x14ac:dyDescent="0.2">
      <c r="A17" s="329" t="str">
        <f>name!D12</f>
        <v>33 Protective service occupations</v>
      </c>
      <c r="B17" s="330">
        <v>2.2597834828227334</v>
      </c>
      <c r="C17" s="330">
        <v>6.2465503241349722</v>
      </c>
      <c r="D17" s="330">
        <f t="shared" si="0"/>
        <v>8.5063338069577057</v>
      </c>
      <c r="E17" s="331"/>
      <c r="F17" s="330">
        <v>2.729315482107407</v>
      </c>
      <c r="G17" s="330">
        <v>6.2673781572138569</v>
      </c>
      <c r="H17" s="330">
        <f t="shared" si="1"/>
        <v>8.9966936393212649</v>
      </c>
      <c r="I17" s="331"/>
      <c r="J17" s="330">
        <v>5.1097783669186647</v>
      </c>
      <c r="K17" s="330">
        <v>8.0746461675806263</v>
      </c>
      <c r="L17" s="330">
        <f t="shared" si="2"/>
        <v>13.184424534499291</v>
      </c>
      <c r="M17" s="236"/>
      <c r="N17" s="328">
        <f t="shared" si="3"/>
        <v>3.847819428315602</v>
      </c>
      <c r="O17" s="328">
        <f t="shared" si="4"/>
        <v>4.2693232902374367</v>
      </c>
      <c r="P17" s="328"/>
      <c r="Q17" s="328">
        <f t="shared" si="5"/>
        <v>6.659711039997962E-2</v>
      </c>
      <c r="R17" s="328">
        <f t="shared" si="6"/>
        <v>1.7034862235245862</v>
      </c>
      <c r="S17" s="327"/>
      <c r="T17" s="328">
        <f t="shared" si="7"/>
        <v>1.1272278024183624</v>
      </c>
      <c r="U17" s="328">
        <f t="shared" si="8"/>
        <v>2.58059563153894</v>
      </c>
    </row>
    <row r="18" spans="1:21" x14ac:dyDescent="0.2">
      <c r="A18" s="329" t="str">
        <f>name!D13</f>
        <v>34 Culture, media and sports occupations</v>
      </c>
      <c r="B18" s="330">
        <v>7.1823327641779278</v>
      </c>
      <c r="C18" s="330">
        <v>8.6602854521587442</v>
      </c>
      <c r="D18" s="330">
        <f t="shared" si="0"/>
        <v>15.842618216336671</v>
      </c>
      <c r="E18" s="331"/>
      <c r="F18" s="330">
        <v>8.9241940568626195</v>
      </c>
      <c r="G18" s="330">
        <v>9.9417786604318259</v>
      </c>
      <c r="H18" s="330">
        <f t="shared" si="1"/>
        <v>18.865972717294447</v>
      </c>
      <c r="I18" s="331"/>
      <c r="J18" s="330">
        <v>8.9587140416709463</v>
      </c>
      <c r="K18" s="330">
        <v>10.562089426416799</v>
      </c>
      <c r="L18" s="330">
        <f t="shared" si="2"/>
        <v>19.520803468087745</v>
      </c>
      <c r="M18" s="236"/>
      <c r="N18" s="328">
        <f t="shared" si="3"/>
        <v>4.438517063037084</v>
      </c>
      <c r="O18" s="328">
        <f t="shared" si="4"/>
        <v>2.5741130563550207E-2</v>
      </c>
      <c r="P18" s="327"/>
      <c r="Q18" s="328">
        <f t="shared" si="5"/>
        <v>2.7984050704332297</v>
      </c>
      <c r="R18" s="328">
        <f t="shared" si="6"/>
        <v>0.40431634012472184</v>
      </c>
      <c r="S18" s="327"/>
      <c r="T18" s="328">
        <f t="shared" si="7"/>
        <v>3.5548512378205555</v>
      </c>
      <c r="U18" s="328">
        <f t="shared" si="8"/>
        <v>0.22773109636435862</v>
      </c>
    </row>
    <row r="19" spans="1:21" x14ac:dyDescent="0.2">
      <c r="A19" s="329" t="str">
        <f>name!D14</f>
        <v>35 Business and public service associate professionals</v>
      </c>
      <c r="B19" s="330">
        <v>22.209839183324505</v>
      </c>
      <c r="C19" s="330">
        <v>26.670947823612039</v>
      </c>
      <c r="D19" s="330">
        <f t="shared" si="0"/>
        <v>48.880787006936544</v>
      </c>
      <c r="E19" s="331"/>
      <c r="F19" s="330">
        <v>25.359352175000229</v>
      </c>
      <c r="G19" s="330">
        <v>28.700046216397539</v>
      </c>
      <c r="H19" s="330">
        <f t="shared" si="1"/>
        <v>54.059398391397764</v>
      </c>
      <c r="I19" s="331"/>
      <c r="J19" s="330">
        <v>28.394128908642585</v>
      </c>
      <c r="K19" s="330">
        <v>27.371081174421015</v>
      </c>
      <c r="L19" s="330">
        <f t="shared" si="2"/>
        <v>55.7652100830636</v>
      </c>
      <c r="M19" s="236"/>
      <c r="N19" s="328">
        <f t="shared" si="3"/>
        <v>2.687728744847484</v>
      </c>
      <c r="O19" s="328">
        <f t="shared" si="4"/>
        <v>0.75641185713848369</v>
      </c>
      <c r="P19" s="327"/>
      <c r="Q19" s="328">
        <f t="shared" si="5"/>
        <v>1.4772826632168501</v>
      </c>
      <c r="R19" s="328">
        <f t="shared" si="6"/>
        <v>-0.31557905684511667</v>
      </c>
      <c r="S19" s="327"/>
      <c r="T19" s="328">
        <f t="shared" si="7"/>
        <v>2.0343973474858501</v>
      </c>
      <c r="U19" s="328">
        <f t="shared" si="8"/>
        <v>0.2073265414120451</v>
      </c>
    </row>
    <row r="20" spans="1:21" x14ac:dyDescent="0.2">
      <c r="A20" s="329" t="str">
        <f>name!D15</f>
        <v>41 Administrative occupations</v>
      </c>
      <c r="B20" s="330">
        <v>52.293596024030094</v>
      </c>
      <c r="C20" s="330">
        <v>18.69950669706898</v>
      </c>
      <c r="D20" s="330">
        <f t="shared" si="0"/>
        <v>70.993102721099078</v>
      </c>
      <c r="E20" s="331"/>
      <c r="F20" s="330">
        <v>51.341259554697395</v>
      </c>
      <c r="G20" s="330">
        <v>20.652676576573825</v>
      </c>
      <c r="H20" s="330">
        <f t="shared" si="1"/>
        <v>71.993936131271226</v>
      </c>
      <c r="I20" s="331"/>
      <c r="J20" s="330">
        <v>41.222940758422745</v>
      </c>
      <c r="K20" s="330">
        <v>21.625396235906869</v>
      </c>
      <c r="L20" s="330">
        <f t="shared" si="2"/>
        <v>62.848336994329614</v>
      </c>
      <c r="M20" s="236"/>
      <c r="N20" s="328">
        <f t="shared" si="3"/>
        <v>-0.36690939403682954</v>
      </c>
      <c r="O20" s="328">
        <f t="shared" si="4"/>
        <v>-1.4526772844824176</v>
      </c>
      <c r="P20" s="327"/>
      <c r="Q20" s="328">
        <f t="shared" si="5"/>
        <v>2.0068270303005953</v>
      </c>
      <c r="R20" s="328">
        <f t="shared" si="6"/>
        <v>0.30729417278523297</v>
      </c>
      <c r="S20" s="327"/>
      <c r="T20" s="328">
        <f t="shared" si="7"/>
        <v>0.28037566986223172</v>
      </c>
      <c r="U20" s="328">
        <f t="shared" si="8"/>
        <v>-0.90162688172883421</v>
      </c>
    </row>
    <row r="21" spans="1:21" x14ac:dyDescent="0.2">
      <c r="A21" s="329" t="str">
        <f>name!D16</f>
        <v>42 Secretarial and related occupations</v>
      </c>
      <c r="B21" s="330">
        <v>19.291211930069089</v>
      </c>
      <c r="C21" s="330">
        <v>1.1888038672402894</v>
      </c>
      <c r="D21" s="330">
        <f t="shared" si="0"/>
        <v>20.480015797309377</v>
      </c>
      <c r="E21" s="331"/>
      <c r="F21" s="330">
        <v>17.971479109713687</v>
      </c>
      <c r="G21" s="330">
        <v>0.87464028089358492</v>
      </c>
      <c r="H21" s="330">
        <f t="shared" si="1"/>
        <v>18.846119390607271</v>
      </c>
      <c r="I21" s="331"/>
      <c r="J21" s="330">
        <v>13.18449864637059</v>
      </c>
      <c r="K21" s="330">
        <v>1.375044232923649</v>
      </c>
      <c r="L21" s="330">
        <f t="shared" si="2"/>
        <v>14.55954287929424</v>
      </c>
      <c r="M21" s="236"/>
      <c r="N21" s="328">
        <f t="shared" si="3"/>
        <v>-1.4072768561537496</v>
      </c>
      <c r="O21" s="328">
        <f t="shared" si="4"/>
        <v>-2.0437870881787168</v>
      </c>
      <c r="P21" s="327"/>
      <c r="Q21" s="328">
        <f t="shared" si="5"/>
        <v>-5.9532367979840402</v>
      </c>
      <c r="R21" s="328">
        <f t="shared" si="6"/>
        <v>3.0621376997181704</v>
      </c>
      <c r="S21" s="327"/>
      <c r="T21" s="328">
        <f t="shared" si="7"/>
        <v>-1.6491018820093517</v>
      </c>
      <c r="U21" s="328">
        <f t="shared" si="8"/>
        <v>-1.7056881004507307</v>
      </c>
    </row>
    <row r="22" spans="1:21" x14ac:dyDescent="0.2">
      <c r="A22" s="329" t="str">
        <f>name!D17</f>
        <v>51 Skilled agricultural and related trades</v>
      </c>
      <c r="B22" s="330">
        <v>1.4052227045456704</v>
      </c>
      <c r="C22" s="330">
        <v>8.0390164889602129</v>
      </c>
      <c r="D22" s="330">
        <f t="shared" si="0"/>
        <v>9.4442391935058829</v>
      </c>
      <c r="E22" s="331"/>
      <c r="F22" s="330">
        <v>1.75001745100608</v>
      </c>
      <c r="G22" s="330">
        <v>5.6044765571564401</v>
      </c>
      <c r="H22" s="330">
        <f t="shared" si="1"/>
        <v>7.3544940081625203</v>
      </c>
      <c r="I22" s="331"/>
      <c r="J22" s="330">
        <v>2.5305804985794467</v>
      </c>
      <c r="K22" s="330">
        <v>6.8371416253191741</v>
      </c>
      <c r="L22" s="330">
        <f t="shared" si="2"/>
        <v>9.3677221238986199</v>
      </c>
      <c r="M22" s="236"/>
      <c r="N22" s="328">
        <f t="shared" si="3"/>
        <v>4.4863225559147457</v>
      </c>
      <c r="O22" s="328">
        <f t="shared" si="4"/>
        <v>2.4892980127252162</v>
      </c>
      <c r="P22" s="327"/>
      <c r="Q22" s="328">
        <f t="shared" si="5"/>
        <v>-6.9607014439040604</v>
      </c>
      <c r="R22" s="328">
        <f t="shared" si="6"/>
        <v>1.3341824318509721</v>
      </c>
      <c r="S22" s="327"/>
      <c r="T22" s="328">
        <f t="shared" si="7"/>
        <v>-4.8788342473765738</v>
      </c>
      <c r="U22" s="328">
        <f t="shared" si="8"/>
        <v>1.6261360338251318</v>
      </c>
    </row>
    <row r="23" spans="1:21" x14ac:dyDescent="0.2">
      <c r="A23" s="329" t="str">
        <f>name!D18</f>
        <v>52 Skilled metal, electrical and electronic trades</v>
      </c>
      <c r="B23" s="330">
        <v>0.5733557096461559</v>
      </c>
      <c r="C23" s="330">
        <v>31.517274267169306</v>
      </c>
      <c r="D23" s="330">
        <f t="shared" si="0"/>
        <v>32.090629976815464</v>
      </c>
      <c r="E23" s="331"/>
      <c r="F23" s="330">
        <v>0.71918862391591498</v>
      </c>
      <c r="G23" s="330">
        <v>27.418671579233255</v>
      </c>
      <c r="H23" s="330">
        <f t="shared" si="1"/>
        <v>28.13786020314917</v>
      </c>
      <c r="I23" s="331"/>
      <c r="J23" s="330">
        <v>2.0371744112433805</v>
      </c>
      <c r="K23" s="330">
        <v>26.875238952339323</v>
      </c>
      <c r="L23" s="330">
        <f t="shared" si="2"/>
        <v>28.912413363582704</v>
      </c>
      <c r="M23" s="236"/>
      <c r="N23" s="328">
        <f t="shared" si="3"/>
        <v>4.6366274633247162</v>
      </c>
      <c r="O23" s="328">
        <f t="shared" si="4"/>
        <v>7.1878830049196818</v>
      </c>
      <c r="P23" s="327"/>
      <c r="Q23" s="328">
        <f t="shared" si="5"/>
        <v>-2.747773760459582</v>
      </c>
      <c r="R23" s="328">
        <f t="shared" si="6"/>
        <v>-0.13336997080161117</v>
      </c>
      <c r="S23" s="327"/>
      <c r="T23" s="328">
        <f t="shared" si="7"/>
        <v>-2.594705233161354</v>
      </c>
      <c r="U23" s="328">
        <f t="shared" si="8"/>
        <v>0.1811974536482186</v>
      </c>
    </row>
    <row r="24" spans="1:21" x14ac:dyDescent="0.2">
      <c r="A24" s="329" t="str">
        <f>name!D19</f>
        <v>53 Skilled construction and building trades</v>
      </c>
      <c r="B24" s="330">
        <v>0.31636559675465292</v>
      </c>
      <c r="C24" s="330">
        <v>28.165039583037917</v>
      </c>
      <c r="D24" s="330">
        <f t="shared" si="0"/>
        <v>28.481405179792571</v>
      </c>
      <c r="E24" s="331"/>
      <c r="F24" s="330">
        <v>0.64680812734136772</v>
      </c>
      <c r="G24" s="330">
        <v>25.8105390554</v>
      </c>
      <c r="H24" s="330">
        <f t="shared" si="1"/>
        <v>26.457347182741366</v>
      </c>
      <c r="I24" s="331"/>
      <c r="J24" s="330">
        <v>0.87547981644148321</v>
      </c>
      <c r="K24" s="330">
        <v>26.09716929453128</v>
      </c>
      <c r="L24" s="330">
        <f t="shared" si="2"/>
        <v>26.972649110972764</v>
      </c>
      <c r="M24" s="236"/>
      <c r="N24" s="328">
        <f t="shared" si="3"/>
        <v>15.376469017455442</v>
      </c>
      <c r="O24" s="328">
        <f t="shared" si="4"/>
        <v>2.0386516886748307</v>
      </c>
      <c r="P24" s="327"/>
      <c r="Q24" s="328">
        <f t="shared" si="5"/>
        <v>-1.7308178120686635</v>
      </c>
      <c r="R24" s="328">
        <f t="shared" si="6"/>
        <v>7.3653465928735784E-2</v>
      </c>
      <c r="S24" s="327"/>
      <c r="T24" s="328">
        <f t="shared" si="7"/>
        <v>-1.4635352389508527</v>
      </c>
      <c r="U24" s="328">
        <f t="shared" si="8"/>
        <v>0.12867912510163837</v>
      </c>
    </row>
    <row r="25" spans="1:21" x14ac:dyDescent="0.2">
      <c r="A25" s="329" t="str">
        <f>name!D20</f>
        <v>54 Textiles, printing and other skilled trades</v>
      </c>
      <c r="B25" s="330">
        <v>7.140471167721131</v>
      </c>
      <c r="C25" s="330">
        <v>12.07541982879053</v>
      </c>
      <c r="D25" s="330">
        <f t="shared" si="0"/>
        <v>19.215890996511661</v>
      </c>
      <c r="E25" s="331"/>
      <c r="F25" s="330">
        <v>7.0896213067454203</v>
      </c>
      <c r="G25" s="330">
        <v>9.0306210588933258</v>
      </c>
      <c r="H25" s="330">
        <f t="shared" si="1"/>
        <v>16.120242365638745</v>
      </c>
      <c r="I25" s="331"/>
      <c r="J25" s="330">
        <v>7.7614406399459401</v>
      </c>
      <c r="K25" s="330">
        <v>9.0822363548455094</v>
      </c>
      <c r="L25" s="330">
        <f t="shared" si="2"/>
        <v>16.843676994791451</v>
      </c>
      <c r="M25" s="236"/>
      <c r="N25" s="328">
        <f t="shared" si="3"/>
        <v>-0.14283463889623871</v>
      </c>
      <c r="O25" s="328">
        <f t="shared" si="4"/>
        <v>0.60539877322420832</v>
      </c>
      <c r="P25" s="327"/>
      <c r="Q25" s="328">
        <f t="shared" si="5"/>
        <v>-5.6454004036320722</v>
      </c>
      <c r="R25" s="328">
        <f t="shared" si="6"/>
        <v>3.8002649339530237E-2</v>
      </c>
      <c r="S25" s="327"/>
      <c r="T25" s="328">
        <f t="shared" si="7"/>
        <v>-3.4522386820063145</v>
      </c>
      <c r="U25" s="328">
        <f t="shared" si="8"/>
        <v>0.29309242366015731</v>
      </c>
    </row>
    <row r="26" spans="1:21" x14ac:dyDescent="0.2">
      <c r="A26" s="329" t="str">
        <f>name!D21</f>
        <v>61 Caring personal service occupations</v>
      </c>
      <c r="B26" s="330">
        <v>49.723623895746222</v>
      </c>
      <c r="C26" s="330">
        <v>9.188132765205129</v>
      </c>
      <c r="D26" s="330">
        <f t="shared" si="0"/>
        <v>58.911756660951355</v>
      </c>
      <c r="E26" s="331"/>
      <c r="F26" s="330">
        <v>53.296894016657795</v>
      </c>
      <c r="G26" s="330">
        <v>8.6083024016589302</v>
      </c>
      <c r="H26" s="330">
        <f t="shared" si="1"/>
        <v>61.905196418316727</v>
      </c>
      <c r="I26" s="331"/>
      <c r="J26" s="330">
        <v>63.559885603893918</v>
      </c>
      <c r="K26" s="330">
        <v>13.098054118124125</v>
      </c>
      <c r="L26" s="330">
        <f t="shared" si="2"/>
        <v>76.657939722018043</v>
      </c>
      <c r="M26" s="236"/>
      <c r="N26" s="328">
        <f t="shared" si="3"/>
        <v>1.397634973104811</v>
      </c>
      <c r="O26" s="328">
        <f t="shared" si="4"/>
        <v>1.1809486873745945</v>
      </c>
      <c r="P26" s="327"/>
      <c r="Q26" s="328">
        <f t="shared" si="5"/>
        <v>-1.2952505151775706</v>
      </c>
      <c r="R26" s="328">
        <f t="shared" si="6"/>
        <v>2.8377622212992781</v>
      </c>
      <c r="S26" s="327"/>
      <c r="T26" s="328">
        <f t="shared" si="7"/>
        <v>0.99619835095481335</v>
      </c>
      <c r="U26" s="328">
        <f t="shared" si="8"/>
        <v>1.4351951632813886</v>
      </c>
    </row>
    <row r="27" spans="1:21" x14ac:dyDescent="0.2">
      <c r="A27" s="329" t="str">
        <f>name!D22</f>
        <v>62 Leisure, travel and related personal service occupations</v>
      </c>
      <c r="B27" s="330">
        <v>12.849047332507727</v>
      </c>
      <c r="C27" s="330">
        <v>4.9045189508097238</v>
      </c>
      <c r="D27" s="330">
        <f t="shared" si="0"/>
        <v>17.753566283317451</v>
      </c>
      <c r="E27" s="331"/>
      <c r="F27" s="330">
        <v>14.583355950833852</v>
      </c>
      <c r="G27" s="330">
        <v>5.2155828357261749</v>
      </c>
      <c r="H27" s="330">
        <f t="shared" si="1"/>
        <v>19.798938786560026</v>
      </c>
      <c r="I27" s="331"/>
      <c r="J27" s="330">
        <v>14.765719861259523</v>
      </c>
      <c r="K27" s="330">
        <v>5.847065900808083</v>
      </c>
      <c r="L27" s="330">
        <f t="shared" si="2"/>
        <v>20.612785762067606</v>
      </c>
      <c r="M27" s="236"/>
      <c r="N27" s="328">
        <f t="shared" si="3"/>
        <v>2.5645572129526117</v>
      </c>
      <c r="O27" s="328">
        <f t="shared" si="4"/>
        <v>8.2883619711404677E-2</v>
      </c>
      <c r="P27" s="327"/>
      <c r="Q27" s="328">
        <f t="shared" si="5"/>
        <v>1.2374706552866988</v>
      </c>
      <c r="R27" s="328">
        <f t="shared" si="6"/>
        <v>0.76483763024610685</v>
      </c>
      <c r="S27" s="327"/>
      <c r="T27" s="328">
        <f t="shared" si="7"/>
        <v>2.20479263027753</v>
      </c>
      <c r="U27" s="328">
        <f t="shared" si="8"/>
        <v>0.26891567592508547</v>
      </c>
    </row>
    <row r="28" spans="1:21" x14ac:dyDescent="0.2">
      <c r="A28" s="329" t="str">
        <f>name!D23</f>
        <v>63 Community and civil enforcement occupations</v>
      </c>
      <c r="B28" s="330">
        <v>0.2256534062038999</v>
      </c>
      <c r="C28" s="330">
        <v>0.64008856384400559</v>
      </c>
      <c r="D28" s="330">
        <f t="shared" si="0"/>
        <v>0.86574197004790543</v>
      </c>
      <c r="E28" s="331"/>
      <c r="F28" s="330">
        <v>0.23507039418492609</v>
      </c>
      <c r="G28" s="330">
        <v>0.68870095457383607</v>
      </c>
      <c r="H28" s="330">
        <f t="shared" si="1"/>
        <v>0.92377134875876221</v>
      </c>
      <c r="I28" s="331"/>
      <c r="J28" s="330">
        <v>0.32144688069347183</v>
      </c>
      <c r="K28" s="330">
        <v>0.50014174248295362</v>
      </c>
      <c r="L28" s="330">
        <f>SUM(J28:K28)</f>
        <v>0.82158862317642545</v>
      </c>
      <c r="M28" s="236"/>
      <c r="N28" s="328">
        <f t="shared" si="3"/>
        <v>0.82104821978070675</v>
      </c>
      <c r="O28" s="328">
        <f t="shared" si="4"/>
        <v>2.108230952609369</v>
      </c>
      <c r="P28" s="327"/>
      <c r="Q28" s="328">
        <f t="shared" si="5"/>
        <v>1.4747811619071349</v>
      </c>
      <c r="R28" s="328">
        <f t="shared" si="6"/>
        <v>-2.1101879790719202</v>
      </c>
      <c r="S28" s="327"/>
      <c r="T28" s="328">
        <f t="shared" si="7"/>
        <v>1.306008251449331</v>
      </c>
      <c r="U28" s="328">
        <f t="shared" si="8"/>
        <v>-0.77845271735904609</v>
      </c>
    </row>
    <row r="29" spans="1:21" x14ac:dyDescent="0.2">
      <c r="A29" s="329" t="str">
        <f>name!D24</f>
        <v>71 Sales occupations</v>
      </c>
      <c r="B29" s="330">
        <v>36.340472274087496</v>
      </c>
      <c r="C29" s="330">
        <v>24.87411012885979</v>
      </c>
      <c r="D29" s="330">
        <f t="shared" si="0"/>
        <v>61.214582402947286</v>
      </c>
      <c r="E29" s="331"/>
      <c r="F29" s="330">
        <v>31.083820947600778</v>
      </c>
      <c r="G29" s="330">
        <v>22.617459642950106</v>
      </c>
      <c r="H29" s="330">
        <f t="shared" si="1"/>
        <v>53.70128059055088</v>
      </c>
      <c r="I29" s="331"/>
      <c r="J29" s="330">
        <v>26.270765546743945</v>
      </c>
      <c r="K29" s="330">
        <v>21.301531092450407</v>
      </c>
      <c r="L29" s="330">
        <f t="shared" si="2"/>
        <v>47.572296639194349</v>
      </c>
      <c r="M29" s="236"/>
      <c r="N29" s="328">
        <f t="shared" si="3"/>
        <v>-3.0765719102705091</v>
      </c>
      <c r="O29" s="328">
        <f t="shared" si="4"/>
        <v>-1.1152722899426037</v>
      </c>
      <c r="P29" s="327"/>
      <c r="Q29" s="328">
        <f t="shared" si="5"/>
        <v>-1.8841311008758743</v>
      </c>
      <c r="R29" s="328">
        <f t="shared" si="6"/>
        <v>-0.39882395090397038</v>
      </c>
      <c r="S29" s="327"/>
      <c r="T29" s="328">
        <f t="shared" si="7"/>
        <v>-2.5849741243871738</v>
      </c>
      <c r="U29" s="328">
        <f t="shared" si="8"/>
        <v>-0.80465359077880327</v>
      </c>
    </row>
    <row r="30" spans="1:21" x14ac:dyDescent="0.2">
      <c r="A30" s="329" t="str">
        <f>name!D25</f>
        <v>72 Customer service occupations</v>
      </c>
      <c r="B30" s="330">
        <v>7.8784650228487969</v>
      </c>
      <c r="C30" s="330">
        <v>4.1726121984787703</v>
      </c>
      <c r="D30" s="330">
        <f t="shared" si="0"/>
        <v>12.051077221327567</v>
      </c>
      <c r="E30" s="331"/>
      <c r="F30" s="330">
        <v>8.7439031758962198</v>
      </c>
      <c r="G30" s="330">
        <v>4.5713843170160953</v>
      </c>
      <c r="H30" s="330">
        <f t="shared" si="1"/>
        <v>13.315287492912315</v>
      </c>
      <c r="I30" s="331"/>
      <c r="J30" s="330">
        <v>12.105531308013612</v>
      </c>
      <c r="K30" s="330">
        <v>7.4657345854372767</v>
      </c>
      <c r="L30" s="330">
        <f t="shared" si="2"/>
        <v>19.571265893450889</v>
      </c>
      <c r="M30" s="236"/>
      <c r="N30" s="328">
        <f t="shared" si="3"/>
        <v>2.1063485886315458</v>
      </c>
      <c r="O30" s="328">
        <f t="shared" si="4"/>
        <v>2.1923926971401331</v>
      </c>
      <c r="P30" s="327"/>
      <c r="Q30" s="328">
        <f t="shared" si="5"/>
        <v>1.8422398031211484</v>
      </c>
      <c r="R30" s="328">
        <f t="shared" si="6"/>
        <v>3.3241054911239853</v>
      </c>
      <c r="S30" s="327"/>
      <c r="T30" s="328">
        <f t="shared" si="7"/>
        <v>2.0152118292620314</v>
      </c>
      <c r="U30" s="328">
        <f t="shared" si="8"/>
        <v>2.6009128212563182</v>
      </c>
    </row>
    <row r="31" spans="1:21" x14ac:dyDescent="0.2">
      <c r="A31" s="329" t="str">
        <f>name!D26</f>
        <v>81 Process, plant and machine operatives</v>
      </c>
      <c r="B31" s="330">
        <v>4.2872795174110028</v>
      </c>
      <c r="C31" s="330">
        <v>15.826620500864928</v>
      </c>
      <c r="D31" s="330">
        <f t="shared" si="0"/>
        <v>20.113900018275931</v>
      </c>
      <c r="E31" s="331"/>
      <c r="F31" s="330">
        <v>3.7620682098459244</v>
      </c>
      <c r="G31" s="330">
        <v>13.608230249262359</v>
      </c>
      <c r="H31" s="330">
        <f t="shared" si="1"/>
        <v>17.370298459108284</v>
      </c>
      <c r="I31" s="331"/>
      <c r="J31" s="330">
        <v>4.5967385471089743</v>
      </c>
      <c r="K31" s="330">
        <v>17.715318641541938</v>
      </c>
      <c r="L31" s="330">
        <f t="shared" si="2"/>
        <v>22.312057188650911</v>
      </c>
      <c r="M31" s="236"/>
      <c r="N31" s="328">
        <f t="shared" si="3"/>
        <v>-2.5798097701982603</v>
      </c>
      <c r="O31" s="328">
        <f t="shared" si="4"/>
        <v>1.3448169239043128</v>
      </c>
      <c r="P31" s="327"/>
      <c r="Q31" s="328">
        <f t="shared" si="5"/>
        <v>-2.9752143347846927</v>
      </c>
      <c r="R31" s="328">
        <f t="shared" si="6"/>
        <v>1.7739166051572886</v>
      </c>
      <c r="S31" s="327"/>
      <c r="T31" s="328">
        <f t="shared" si="7"/>
        <v>-2.8903925138502373</v>
      </c>
      <c r="U31" s="328">
        <f t="shared" si="8"/>
        <v>1.6831103540847714</v>
      </c>
    </row>
    <row r="32" spans="1:21" x14ac:dyDescent="0.2">
      <c r="A32" s="329" t="str">
        <f>name!D27</f>
        <v>82 Transport and mobile machine drivers and operatives</v>
      </c>
      <c r="B32" s="330">
        <v>2.6375473296498488</v>
      </c>
      <c r="C32" s="330">
        <v>29.876677359820796</v>
      </c>
      <c r="D32" s="330">
        <f t="shared" si="0"/>
        <v>32.514224689470645</v>
      </c>
      <c r="E32" s="331"/>
      <c r="F32" s="330">
        <v>2.7422875953846404</v>
      </c>
      <c r="G32" s="330">
        <v>30.513730009119044</v>
      </c>
      <c r="H32" s="330">
        <f t="shared" si="1"/>
        <v>33.256017604503683</v>
      </c>
      <c r="I32" s="331"/>
      <c r="J32" s="330">
        <v>4.7294825592696181</v>
      </c>
      <c r="K32" s="330">
        <v>33.88400878801319</v>
      </c>
      <c r="L32" s="330">
        <f t="shared" si="2"/>
        <v>38.61349134728281</v>
      </c>
      <c r="M32" s="236"/>
      <c r="N32" s="328">
        <f t="shared" si="3"/>
        <v>0.78190135451405851</v>
      </c>
      <c r="O32" s="328">
        <f t="shared" si="4"/>
        <v>3.7003069621670992</v>
      </c>
      <c r="P32" s="327"/>
      <c r="Q32" s="328">
        <f t="shared" si="5"/>
        <v>0.42286339360511072</v>
      </c>
      <c r="R32" s="328">
        <f t="shared" si="6"/>
        <v>0.70088773030458906</v>
      </c>
      <c r="S32" s="327"/>
      <c r="T32" s="328">
        <f t="shared" si="7"/>
        <v>0.45218036355232361</v>
      </c>
      <c r="U32" s="328">
        <f t="shared" si="8"/>
        <v>1.0007476590518261</v>
      </c>
    </row>
    <row r="33" spans="1:21" x14ac:dyDescent="0.2">
      <c r="A33" s="329" t="str">
        <f>name!D28</f>
        <v>91 Elementary trades and related occupations</v>
      </c>
      <c r="B33" s="330">
        <v>2.9082372657235216</v>
      </c>
      <c r="C33" s="330">
        <v>12.030053012827123</v>
      </c>
      <c r="D33" s="330">
        <f t="shared" si="0"/>
        <v>14.938290278550644</v>
      </c>
      <c r="E33" s="331"/>
      <c r="F33" s="330">
        <v>2.0995343445532022</v>
      </c>
      <c r="G33" s="330">
        <v>10.28591968040617</v>
      </c>
      <c r="H33" s="330">
        <f t="shared" si="1"/>
        <v>12.385454024959373</v>
      </c>
      <c r="I33" s="331"/>
      <c r="J33" s="330">
        <v>1.7589557495064427</v>
      </c>
      <c r="K33" s="330">
        <v>9.5372129990549404</v>
      </c>
      <c r="L33" s="330">
        <f t="shared" si="2"/>
        <v>11.296168748561383</v>
      </c>
      <c r="M33" s="236"/>
      <c r="N33" s="328">
        <f t="shared" si="3"/>
        <v>-6.3088370648069381</v>
      </c>
      <c r="O33" s="328">
        <f t="shared" si="4"/>
        <v>-1.1730341440117642</v>
      </c>
      <c r="P33" s="327"/>
      <c r="Q33" s="328">
        <f t="shared" si="5"/>
        <v>-3.0840811727640083</v>
      </c>
      <c r="R33" s="328">
        <f t="shared" si="6"/>
        <v>-0.5025637968748442</v>
      </c>
      <c r="S33" s="327"/>
      <c r="T33" s="328">
        <f t="shared" si="7"/>
        <v>-3.6787283807463211</v>
      </c>
      <c r="U33" s="328">
        <f t="shared" si="8"/>
        <v>-0.61184788795309863</v>
      </c>
    </row>
    <row r="34" spans="1:21" x14ac:dyDescent="0.2">
      <c r="A34" s="329" t="str">
        <f>name!D29</f>
        <v>92 Elementary administration and service occupations</v>
      </c>
      <c r="B34" s="330">
        <v>45.606196241145327</v>
      </c>
      <c r="C34" s="330">
        <v>41.790323492316361</v>
      </c>
      <c r="D34" s="330">
        <f t="shared" ref="D34" si="9">SUM(B34:C34)</f>
        <v>87.396519733461687</v>
      </c>
      <c r="E34" s="331"/>
      <c r="F34" s="330">
        <v>42.593120939813481</v>
      </c>
      <c r="G34" s="330">
        <v>37.773252887327992</v>
      </c>
      <c r="H34" s="330">
        <f t="shared" ref="H34" si="10">SUM(F34:G34)</f>
        <v>80.366373827141473</v>
      </c>
      <c r="I34" s="331"/>
      <c r="J34" s="330">
        <v>39.569732775621397</v>
      </c>
      <c r="K34" s="330">
        <v>38.373963367176778</v>
      </c>
      <c r="L34" s="330">
        <f t="shared" ref="L34" si="11">SUM(J34:K34)</f>
        <v>77.943696142798174</v>
      </c>
      <c r="M34" s="236"/>
      <c r="N34" s="328">
        <f t="shared" si="3"/>
        <v>-1.3577153559406585</v>
      </c>
      <c r="O34" s="328">
        <f t="shared" si="4"/>
        <v>-0.48965232715204587</v>
      </c>
      <c r="P34" s="327"/>
      <c r="Q34" s="328">
        <f t="shared" si="5"/>
        <v>-2.0009804685623855</v>
      </c>
      <c r="R34" s="328">
        <f t="shared" si="6"/>
        <v>0.10524157826528047</v>
      </c>
      <c r="S34" s="327"/>
      <c r="T34" s="328">
        <f t="shared" si="7"/>
        <v>-1.6632056182526389</v>
      </c>
      <c r="U34" s="328">
        <f t="shared" si="8"/>
        <v>-0.20385281073262984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386.26009334915375</v>
      </c>
      <c r="C36" s="333">
        <f t="shared" ref="C36:D36" si="12">SUM(C9:C34)</f>
        <v>440.17690665084615</v>
      </c>
      <c r="D36" s="333">
        <f t="shared" si="12"/>
        <v>826.4369999999999</v>
      </c>
      <c r="E36" s="333"/>
      <c r="F36" s="333">
        <f>SUM(F9:F34)</f>
        <v>417.27654919883116</v>
      </c>
      <c r="G36" s="333">
        <f t="shared" ref="G36:H36" si="13">SUM(G9:G34)</f>
        <v>445.92645080116904</v>
      </c>
      <c r="H36" s="333">
        <f t="shared" si="13"/>
        <v>863.20300000000009</v>
      </c>
      <c r="I36" s="333"/>
      <c r="J36" s="333">
        <f>SUM(J9:J34)</f>
        <v>455.09593281624939</v>
      </c>
      <c r="K36" s="333">
        <f t="shared" ref="K36:L36" si="14">SUM(K9:K34)</f>
        <v>487.5710671837507</v>
      </c>
      <c r="L36" s="333">
        <f t="shared" si="14"/>
        <v>942.6669999999998</v>
      </c>
      <c r="M36" s="258"/>
      <c r="N36" s="334">
        <f t="shared" si="3"/>
        <v>1.5567577640603236</v>
      </c>
      <c r="O36" s="334">
        <f>IF(F36&gt;0,(EXP(LN(J36/F36)/($J$6-$F$6))-1)*100,0)</f>
        <v>0.58006958281844323</v>
      </c>
      <c r="P36" s="335"/>
      <c r="Q36" s="334">
        <f t="shared" ref="Q36" si="15">IF(C36&gt;0,(EXP(LN(G36/C36)/($F$6-$B$6))-1)*100,0)</f>
        <v>0.25988357794610728</v>
      </c>
      <c r="R36" s="334">
        <f t="shared" ref="R36" si="16">IF(G36&gt;0,(EXP(LN(K36/G36)/($J$6-$F$6))-1)*100,0)</f>
        <v>0.59698844045361632</v>
      </c>
      <c r="S36" s="335"/>
      <c r="T36" s="334">
        <f t="shared" ref="T36" si="17">IF(D36&gt;0,(EXP(LN(H36/D36)/($F$6-$B$6))-1)*100,0)</f>
        <v>0.87432408040100107</v>
      </c>
      <c r="U36" s="334">
        <f t="shared" ref="U36" si="18">IF(H36&gt;0,(EXP(LN(L36/H36)/($J$6-$F$6))-1)*100,0)</f>
        <v>0.58881475638519198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Essex Southend-on-Sea and Thurrock</v>
      </c>
      <c r="Q1" s="19" t="str">
        <f>CONCATENATE("Occupation Table 5.1  Males: Employment Change by Status (SOC 2020), ",B$5,"-",L$5,", ",Info!B5)</f>
        <v>Occupation Table 5.1  Males: Employment Change by Status (SOC 2020), 2015-2035, Essex Southend-on-Sea and Thurrock</v>
      </c>
      <c r="AG1" s="19" t="str">
        <f>CONCATENATE("Occupation Table 5.2  Females: Employment Change by Status (SOC 2020), ",R$5,"-",AB$5,", ",Info!B5)</f>
        <v>Occupation Table 5.2  Females: Employment Change by Status (SOC 2020), 2015-2035, Essex Southend-on-Sea and Thurrock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60.544864556693277</v>
      </c>
      <c r="C8" s="11">
        <v>9.1727049551037343</v>
      </c>
      <c r="D8" s="11">
        <v>15.739491202373145</v>
      </c>
      <c r="E8" s="11">
        <f>SUM(B8:D8)</f>
        <v>85.457060714170154</v>
      </c>
      <c r="F8" s="11"/>
      <c r="G8" s="11">
        <v>67.343164820923747</v>
      </c>
      <c r="H8" s="11">
        <v>14.39279433908337</v>
      </c>
      <c r="I8" s="11">
        <v>17.513752456700178</v>
      </c>
      <c r="J8" s="11">
        <f>SUM(G8:I8)</f>
        <v>99.249711616707287</v>
      </c>
      <c r="K8" s="11"/>
      <c r="L8" s="11">
        <v>77.588845726795341</v>
      </c>
      <c r="M8" s="11">
        <v>18.774235250656037</v>
      </c>
      <c r="N8" s="11">
        <v>20.418407487018754</v>
      </c>
      <c r="O8" s="11">
        <f>SUM(L8:N8)</f>
        <v>116.78148846447013</v>
      </c>
      <c r="Q8" s="10" t="str">
        <f>name!E4</f>
        <v>Managers, directors and senior officials</v>
      </c>
      <c r="R8" s="11">
        <v>43.787829629587698</v>
      </c>
      <c r="S8" s="11">
        <v>2.961901701686831</v>
      </c>
      <c r="T8" s="11">
        <v>10.968238664972739</v>
      </c>
      <c r="U8" s="11">
        <f>SUM(R8:T8)</f>
        <v>57.71796999624727</v>
      </c>
      <c r="V8" s="11"/>
      <c r="W8" s="11">
        <v>47.410090974489968</v>
      </c>
      <c r="X8" s="11">
        <v>5.021275568385863</v>
      </c>
      <c r="Y8" s="11">
        <v>11.725794792782613</v>
      </c>
      <c r="Z8" s="11">
        <f>SUM(W8:Y8)</f>
        <v>64.157161335658444</v>
      </c>
      <c r="AA8" s="11"/>
      <c r="AB8" s="11">
        <v>51.085033126049488</v>
      </c>
      <c r="AC8" s="11">
        <v>6.5089114398265515</v>
      </c>
      <c r="AD8" s="11">
        <v>14.077903987669073</v>
      </c>
      <c r="AE8" s="11">
        <f>SUM(AB8:AD8)</f>
        <v>71.671848553545118</v>
      </c>
      <c r="AG8" s="10" t="str">
        <f>name!E4</f>
        <v>Managers, directors and senior officials</v>
      </c>
      <c r="AH8" s="11">
        <v>16.757034927105614</v>
      </c>
      <c r="AI8" s="11">
        <v>6.2108032534169055</v>
      </c>
      <c r="AJ8" s="11">
        <v>4.7712525374004002</v>
      </c>
      <c r="AK8" s="11">
        <f>SUM(AH8:AJ8)</f>
        <v>27.73909071792292</v>
      </c>
      <c r="AL8" s="11"/>
      <c r="AM8" s="11">
        <v>19.933073846433821</v>
      </c>
      <c r="AN8" s="11">
        <v>9.3715187706975005</v>
      </c>
      <c r="AO8" s="11">
        <v>5.7879576639175632</v>
      </c>
      <c r="AP8" s="11">
        <f>SUM(AM8:AO8)</f>
        <v>35.092550281048887</v>
      </c>
      <c r="AQ8" s="11"/>
      <c r="AR8" s="11">
        <v>26.50381260074586</v>
      </c>
      <c r="AS8" s="11">
        <v>12.265323810829482</v>
      </c>
      <c r="AT8" s="11">
        <v>6.3405034993496701</v>
      </c>
      <c r="AU8" s="11">
        <f>SUM(AR8:AT8)</f>
        <v>45.109639910925019</v>
      </c>
    </row>
    <row r="9" spans="1:47" x14ac:dyDescent="0.2">
      <c r="A9" t="str">
        <f>name!E5</f>
        <v>Professional occupations</v>
      </c>
      <c r="B9" s="11">
        <v>104.3746818944381</v>
      </c>
      <c r="C9" s="11">
        <v>29.247160430219665</v>
      </c>
      <c r="D9" s="11">
        <v>21.965472298278968</v>
      </c>
      <c r="E9" s="11">
        <f t="shared" ref="E9:E18" si="0">SUM(B9:D9)</f>
        <v>155.58731462293673</v>
      </c>
      <c r="F9" s="11"/>
      <c r="G9" s="11">
        <v>126.91760606383308</v>
      </c>
      <c r="H9" s="11">
        <v>39.68208351579451</v>
      </c>
      <c r="I9" s="11">
        <v>21.374052734390244</v>
      </c>
      <c r="J9" s="11">
        <f t="shared" ref="J9:J16" si="1">SUM(G9:I9)</f>
        <v>187.97374231401781</v>
      </c>
      <c r="K9" s="11"/>
      <c r="L9" s="11">
        <v>156.54697122054685</v>
      </c>
      <c r="M9" s="11">
        <v>49.87961187355647</v>
      </c>
      <c r="N9" s="11">
        <v>22.051692185819675</v>
      </c>
      <c r="O9" s="11">
        <f t="shared" ref="O9:O16" si="2">SUM(L9:N9)</f>
        <v>228.47827527992297</v>
      </c>
      <c r="Q9" s="10" t="str">
        <f>name!E5</f>
        <v>Professional occupations</v>
      </c>
      <c r="R9" s="11">
        <v>64.83351090674843</v>
      </c>
      <c r="S9" s="11">
        <v>6.3381559713648219</v>
      </c>
      <c r="T9" s="11">
        <v>14.568397498489604</v>
      </c>
      <c r="U9" s="11">
        <f t="shared" ref="U9:U16" si="3">SUM(R9:T9)</f>
        <v>85.740064376602859</v>
      </c>
      <c r="V9" s="11"/>
      <c r="W9" s="11">
        <v>76.589258528105773</v>
      </c>
      <c r="X9" s="11">
        <v>9.6892388774076146</v>
      </c>
      <c r="Y9" s="11">
        <v>12.200198690632982</v>
      </c>
      <c r="Z9" s="11">
        <f t="shared" ref="Z9:Z16" si="4">SUM(W9:Y9)</f>
        <v>98.478696096146379</v>
      </c>
      <c r="AA9" s="11"/>
      <c r="AB9" s="11">
        <v>91.678516260285178</v>
      </c>
      <c r="AC9" s="11">
        <v>13.35556855101739</v>
      </c>
      <c r="AD9" s="11">
        <v>11.758764164859359</v>
      </c>
      <c r="AE9" s="11">
        <f t="shared" ref="AE9:AE16" si="5">SUM(AB9:AD9)</f>
        <v>116.79284897616192</v>
      </c>
      <c r="AG9" s="10" t="str">
        <f>name!E5</f>
        <v>Professional occupations</v>
      </c>
      <c r="AH9" s="11">
        <v>39.54117098768964</v>
      </c>
      <c r="AI9" s="11">
        <v>22.909004458854842</v>
      </c>
      <c r="AJ9" s="11">
        <v>7.3970747997893671</v>
      </c>
      <c r="AK9" s="11">
        <f t="shared" ref="AK9:AK18" si="6">SUM(AH9:AJ9)</f>
        <v>69.847250246333843</v>
      </c>
      <c r="AL9" s="11"/>
      <c r="AM9" s="11">
        <v>50.32834753572736</v>
      </c>
      <c r="AN9" s="11">
        <v>29.992844638386895</v>
      </c>
      <c r="AO9" s="11">
        <v>9.1738540437572524</v>
      </c>
      <c r="AP9" s="11">
        <f t="shared" ref="AP9:AP18" si="7">SUM(AM9:AO9)</f>
        <v>89.495046217871504</v>
      </c>
      <c r="AQ9" s="11"/>
      <c r="AR9" s="11">
        <v>64.868454960261644</v>
      </c>
      <c r="AS9" s="11">
        <v>36.524043322539079</v>
      </c>
      <c r="AT9" s="11">
        <v>10.29292802096032</v>
      </c>
      <c r="AU9" s="11">
        <f t="shared" ref="AU9:AU18" si="8">SUM(AR9:AT9)</f>
        <v>111.68542630376103</v>
      </c>
    </row>
    <row r="10" spans="1:47" x14ac:dyDescent="0.2">
      <c r="A10" t="str">
        <f>name!E6</f>
        <v>Associate professional occupations</v>
      </c>
      <c r="B10" s="11">
        <v>63.915623987023139</v>
      </c>
      <c r="C10" s="11">
        <v>18.421778675982573</v>
      </c>
      <c r="D10" s="11">
        <v>16.590278876502822</v>
      </c>
      <c r="E10" s="11">
        <f t="shared" si="0"/>
        <v>98.927681539508541</v>
      </c>
      <c r="F10" s="11"/>
      <c r="G10" s="11">
        <v>73.488615158763196</v>
      </c>
      <c r="H10" s="11">
        <v>23.043727708387319</v>
      </c>
      <c r="I10" s="11">
        <v>17.514585367742562</v>
      </c>
      <c r="J10" s="11">
        <f t="shared" si="1"/>
        <v>114.04692823489307</v>
      </c>
      <c r="K10" s="11"/>
      <c r="L10" s="11">
        <v>79.487629249592047</v>
      </c>
      <c r="M10" s="11">
        <v>24.969185347264158</v>
      </c>
      <c r="N10" s="11">
        <v>18.044790124680478</v>
      </c>
      <c r="O10" s="11">
        <f t="shared" si="2"/>
        <v>122.50160472153668</v>
      </c>
      <c r="Q10" s="10" t="str">
        <f>name!E6</f>
        <v>Associate professional occupations</v>
      </c>
      <c r="R10" s="11">
        <v>40.912351342787673</v>
      </c>
      <c r="S10" s="11">
        <v>4.5856344745469375</v>
      </c>
      <c r="T10" s="11">
        <v>8.2326887553674393</v>
      </c>
      <c r="U10" s="11">
        <f t="shared" si="3"/>
        <v>53.73067457270205</v>
      </c>
      <c r="V10" s="11"/>
      <c r="W10" s="11">
        <v>45.60850809512938</v>
      </c>
      <c r="X10" s="11">
        <v>6.6452824370705859</v>
      </c>
      <c r="Y10" s="11">
        <v>7.7626147509730501</v>
      </c>
      <c r="Z10" s="11">
        <f t="shared" si="4"/>
        <v>60.016405283173015</v>
      </c>
      <c r="AA10" s="11"/>
      <c r="AB10" s="11">
        <v>45.758669195738342</v>
      </c>
      <c r="AC10" s="11">
        <v>6.1014800978878121</v>
      </c>
      <c r="AD10" s="11">
        <v>7.6309624294617162</v>
      </c>
      <c r="AE10" s="11">
        <f t="shared" si="5"/>
        <v>59.491111723087869</v>
      </c>
      <c r="AG10" s="10" t="str">
        <f>name!E6</f>
        <v>Associate professional occupations</v>
      </c>
      <c r="AH10" s="11">
        <v>23.003272644235448</v>
      </c>
      <c r="AI10" s="11">
        <v>13.836144201435628</v>
      </c>
      <c r="AJ10" s="11">
        <v>8.357590121135388</v>
      </c>
      <c r="AK10" s="11">
        <f t="shared" si="6"/>
        <v>45.197006966806462</v>
      </c>
      <c r="AL10" s="11"/>
      <c r="AM10" s="11">
        <v>27.880107063633805</v>
      </c>
      <c r="AN10" s="11">
        <v>16.398445271316739</v>
      </c>
      <c r="AO10" s="11">
        <v>9.7519706167695155</v>
      </c>
      <c r="AP10" s="11">
        <f t="shared" si="7"/>
        <v>54.030522951720059</v>
      </c>
      <c r="AQ10" s="11"/>
      <c r="AR10" s="11">
        <v>33.728960053853669</v>
      </c>
      <c r="AS10" s="11">
        <v>18.867705249376346</v>
      </c>
      <c r="AT10" s="11">
        <v>10.413827695218759</v>
      </c>
      <c r="AU10" s="11">
        <f t="shared" si="8"/>
        <v>63.010492998448768</v>
      </c>
    </row>
    <row r="11" spans="1:47" x14ac:dyDescent="0.2">
      <c r="A11" t="str">
        <f>name!E7</f>
        <v>Administrative and secretarial occupations</v>
      </c>
      <c r="B11" s="11">
        <v>47.95808881492075</v>
      </c>
      <c r="C11" s="11">
        <v>38.930532171962582</v>
      </c>
      <c r="D11" s="11">
        <v>4.5844975315251366</v>
      </c>
      <c r="E11" s="11">
        <f t="shared" si="0"/>
        <v>91.473118518408455</v>
      </c>
      <c r="F11" s="11"/>
      <c r="G11" s="11">
        <v>47.892248912373098</v>
      </c>
      <c r="H11" s="11">
        <v>38.777219297404592</v>
      </c>
      <c r="I11" s="11">
        <v>4.1705873121008397</v>
      </c>
      <c r="J11" s="11">
        <f t="shared" si="1"/>
        <v>90.840055521878526</v>
      </c>
      <c r="K11" s="11"/>
      <c r="L11" s="11">
        <v>40.617334688855607</v>
      </c>
      <c r="M11" s="11">
        <v>32.87797167747312</v>
      </c>
      <c r="N11" s="11">
        <v>3.9125735072951517</v>
      </c>
      <c r="O11" s="11">
        <f t="shared" si="2"/>
        <v>77.40787987362387</v>
      </c>
      <c r="Q11" s="10" t="str">
        <f>name!E7</f>
        <v>Administrative and secretarial occupations</v>
      </c>
      <c r="R11" s="11">
        <v>14.623203790421368</v>
      </c>
      <c r="S11" s="11">
        <v>3.7789965945231523</v>
      </c>
      <c r="T11" s="11">
        <v>1.486110179364748</v>
      </c>
      <c r="U11" s="11">
        <f t="shared" si="3"/>
        <v>19.888310564309268</v>
      </c>
      <c r="V11" s="11"/>
      <c r="W11" s="11">
        <v>15.854116661315924</v>
      </c>
      <c r="X11" s="11">
        <v>4.5933619369360841</v>
      </c>
      <c r="Y11" s="11">
        <v>1.0798382592154177</v>
      </c>
      <c r="Z11" s="11">
        <f t="shared" si="4"/>
        <v>21.527316857467426</v>
      </c>
      <c r="AA11" s="11"/>
      <c r="AB11" s="11">
        <v>17.053873797703069</v>
      </c>
      <c r="AC11" s="11">
        <v>4.343239859356693</v>
      </c>
      <c r="AD11" s="11">
        <v>1.6033268117707595</v>
      </c>
      <c r="AE11" s="11">
        <f t="shared" si="5"/>
        <v>23.000440468830522</v>
      </c>
      <c r="AG11" s="10" t="str">
        <f>name!E7</f>
        <v>Administrative and secretarial occupations</v>
      </c>
      <c r="AH11" s="11">
        <v>33.3348850244994</v>
      </c>
      <c r="AI11" s="11">
        <v>35.151535577439411</v>
      </c>
      <c r="AJ11" s="11">
        <v>3.0983873521603895</v>
      </c>
      <c r="AK11" s="11">
        <f t="shared" si="6"/>
        <v>71.584807954099205</v>
      </c>
      <c r="AL11" s="11"/>
      <c r="AM11" s="11">
        <v>32.038132251057156</v>
      </c>
      <c r="AN11" s="11">
        <v>34.183857360468515</v>
      </c>
      <c r="AO11" s="11">
        <v>3.0907490528854211</v>
      </c>
      <c r="AP11" s="11">
        <f t="shared" si="7"/>
        <v>69.312738664411086</v>
      </c>
      <c r="AQ11" s="11"/>
      <c r="AR11" s="11">
        <v>23.563460891152527</v>
      </c>
      <c r="AS11" s="11">
        <v>28.53473181811642</v>
      </c>
      <c r="AT11" s="11">
        <v>2.3092466955243891</v>
      </c>
      <c r="AU11" s="11">
        <f t="shared" si="8"/>
        <v>54.40743940479333</v>
      </c>
    </row>
    <row r="12" spans="1:47" x14ac:dyDescent="0.2">
      <c r="A12" t="str">
        <f>name!E8</f>
        <v>Skilled trades occupations</v>
      </c>
      <c r="B12" s="11">
        <v>49.37940126656752</v>
      </c>
      <c r="C12" s="11">
        <v>8.5433199277201783</v>
      </c>
      <c r="D12" s="11">
        <v>31.309444152337949</v>
      </c>
      <c r="E12" s="11">
        <f t="shared" si="0"/>
        <v>89.232165346625649</v>
      </c>
      <c r="F12" s="11"/>
      <c r="G12" s="11">
        <v>39.82037795495684</v>
      </c>
      <c r="H12" s="11">
        <v>7.4543700024029791</v>
      </c>
      <c r="I12" s="11">
        <v>30.795195802331968</v>
      </c>
      <c r="J12" s="11">
        <f t="shared" si="1"/>
        <v>78.069943759691796</v>
      </c>
      <c r="K12" s="11"/>
      <c r="L12" s="11">
        <v>35.263514340137434</v>
      </c>
      <c r="M12" s="11">
        <v>9.1988458722214226</v>
      </c>
      <c r="N12" s="11">
        <v>37.634101380886683</v>
      </c>
      <c r="O12" s="11">
        <f t="shared" si="2"/>
        <v>82.09646159324555</v>
      </c>
      <c r="Q12" s="10" t="str">
        <f>name!E8</f>
        <v>Skilled trades occupations</v>
      </c>
      <c r="R12" s="11">
        <v>45.628560424137923</v>
      </c>
      <c r="S12" s="11">
        <v>5.2230327269663519</v>
      </c>
      <c r="T12" s="11">
        <v>28.945157016853745</v>
      </c>
      <c r="U12" s="11">
        <f t="shared" si="3"/>
        <v>79.796750167958024</v>
      </c>
      <c r="V12" s="11"/>
      <c r="W12" s="11">
        <v>36.070957413178895</v>
      </c>
      <c r="X12" s="11">
        <v>4.2819318508417963</v>
      </c>
      <c r="Y12" s="11">
        <v>27.511418986662324</v>
      </c>
      <c r="Z12" s="11">
        <f t="shared" si="4"/>
        <v>67.86430825068301</v>
      </c>
      <c r="AA12" s="11"/>
      <c r="AB12" s="11">
        <v>30.560390797153488</v>
      </c>
      <c r="AC12" s="11">
        <v>5.2877748857227962</v>
      </c>
      <c r="AD12" s="11">
        <v>33.043620544158998</v>
      </c>
      <c r="AE12" s="11">
        <f t="shared" si="5"/>
        <v>68.891786227035283</v>
      </c>
      <c r="AG12" s="10" t="str">
        <f>name!E8</f>
        <v>Skilled trades occupations</v>
      </c>
      <c r="AH12" s="11">
        <v>3.7508408424295983</v>
      </c>
      <c r="AI12" s="11">
        <v>3.3202872007538207</v>
      </c>
      <c r="AJ12" s="11">
        <v>2.3642871354841892</v>
      </c>
      <c r="AK12" s="11">
        <f t="shared" si="6"/>
        <v>9.4354151786676077</v>
      </c>
      <c r="AL12" s="11"/>
      <c r="AM12" s="11">
        <v>3.7494205417779458</v>
      </c>
      <c r="AN12" s="11">
        <v>3.1724381515611828</v>
      </c>
      <c r="AO12" s="11">
        <v>3.2837768156696496</v>
      </c>
      <c r="AP12" s="11">
        <f t="shared" si="7"/>
        <v>10.205635509008779</v>
      </c>
      <c r="AQ12" s="11"/>
      <c r="AR12" s="11">
        <v>4.7031235429839366</v>
      </c>
      <c r="AS12" s="11">
        <v>3.9110709864986282</v>
      </c>
      <c r="AT12" s="11">
        <v>4.5904808367276919</v>
      </c>
      <c r="AU12" s="11">
        <f t="shared" si="8"/>
        <v>13.204675366210257</v>
      </c>
    </row>
    <row r="13" spans="1:47" x14ac:dyDescent="0.2">
      <c r="A13" t="str">
        <f>name!E9</f>
        <v>Caring, leisure and other service occupations</v>
      </c>
      <c r="B13" s="11">
        <v>33.98005438838058</v>
      </c>
      <c r="C13" s="11">
        <v>34.94196277834709</v>
      </c>
      <c r="D13" s="11">
        <v>8.6090477475890612</v>
      </c>
      <c r="E13" s="11">
        <f t="shared" si="0"/>
        <v>77.53106491431673</v>
      </c>
      <c r="F13" s="11"/>
      <c r="G13" s="11">
        <v>33.523775458439516</v>
      </c>
      <c r="H13" s="11">
        <v>37.166437164678875</v>
      </c>
      <c r="I13" s="11">
        <v>11.937693930517096</v>
      </c>
      <c r="J13" s="11">
        <f t="shared" si="1"/>
        <v>82.627906553635484</v>
      </c>
      <c r="K13" s="11"/>
      <c r="L13" s="11">
        <v>42.579527945322624</v>
      </c>
      <c r="M13" s="11">
        <v>41.108172585850376</v>
      </c>
      <c r="N13" s="11">
        <v>14.404613576089092</v>
      </c>
      <c r="O13" s="11">
        <f t="shared" si="2"/>
        <v>98.092314107262084</v>
      </c>
      <c r="Q13" s="10" t="str">
        <f>name!E9</f>
        <v>Caring, leisure and other service occupations</v>
      </c>
      <c r="R13" s="11">
        <v>9.1625827853610353</v>
      </c>
      <c r="S13" s="11">
        <v>4.3637763963142033</v>
      </c>
      <c r="T13" s="11">
        <v>1.2063810981836229</v>
      </c>
      <c r="U13" s="11">
        <f t="shared" si="3"/>
        <v>14.732740279858863</v>
      </c>
      <c r="V13" s="11"/>
      <c r="W13" s="11">
        <v>8.8370234000485333</v>
      </c>
      <c r="X13" s="11">
        <v>4.5821150033142661</v>
      </c>
      <c r="Y13" s="11">
        <v>1.0934477885961387</v>
      </c>
      <c r="Z13" s="11">
        <f t="shared" si="4"/>
        <v>14.512586191958938</v>
      </c>
      <c r="AA13" s="11"/>
      <c r="AB13" s="11">
        <v>12.14787136513975</v>
      </c>
      <c r="AC13" s="11">
        <v>5.6766287682429324</v>
      </c>
      <c r="AD13" s="11">
        <v>1.6207616280324735</v>
      </c>
      <c r="AE13" s="11">
        <f t="shared" si="5"/>
        <v>19.445261761415154</v>
      </c>
      <c r="AG13" s="10" t="str">
        <f>name!E9</f>
        <v>Caring, leisure and other service occupations</v>
      </c>
      <c r="AH13" s="11">
        <v>24.817471603019555</v>
      </c>
      <c r="AI13" s="11">
        <v>30.578186382032882</v>
      </c>
      <c r="AJ13" s="11">
        <v>7.4026666494054361</v>
      </c>
      <c r="AK13" s="11">
        <f t="shared" si="6"/>
        <v>62.79832463445787</v>
      </c>
      <c r="AL13" s="11"/>
      <c r="AM13" s="11">
        <v>24.68675205839099</v>
      </c>
      <c r="AN13" s="11">
        <v>32.584322161364611</v>
      </c>
      <c r="AO13" s="11">
        <v>10.844246141920957</v>
      </c>
      <c r="AP13" s="11">
        <f t="shared" si="7"/>
        <v>68.115320361676567</v>
      </c>
      <c r="AQ13" s="11"/>
      <c r="AR13" s="11">
        <v>30.431656580182857</v>
      </c>
      <c r="AS13" s="11">
        <v>35.431543817607434</v>
      </c>
      <c r="AT13" s="11">
        <v>12.783851948056618</v>
      </c>
      <c r="AU13" s="11">
        <f t="shared" si="8"/>
        <v>78.647052345846916</v>
      </c>
    </row>
    <row r="14" spans="1:47" x14ac:dyDescent="0.2">
      <c r="A14" t="str">
        <f>name!E10</f>
        <v>Sales and customer service occupations</v>
      </c>
      <c r="B14" s="11">
        <v>24.853615441333663</v>
      </c>
      <c r="C14" s="11">
        <v>42.782300349416467</v>
      </c>
      <c r="D14" s="11">
        <v>5.6297438335247518</v>
      </c>
      <c r="E14" s="11">
        <f t="shared" si="0"/>
        <v>73.265659624274889</v>
      </c>
      <c r="F14" s="11"/>
      <c r="G14" s="11">
        <v>22.528970996215978</v>
      </c>
      <c r="H14" s="11">
        <v>40.703605680006937</v>
      </c>
      <c r="I14" s="11">
        <v>3.7839914072402525</v>
      </c>
      <c r="J14" s="11">
        <f t="shared" si="1"/>
        <v>67.01656808346317</v>
      </c>
      <c r="K14" s="11"/>
      <c r="L14" s="11">
        <v>22.695389821095294</v>
      </c>
      <c r="M14" s="11">
        <v>41.106117015285356</v>
      </c>
      <c r="N14" s="11">
        <v>3.3420556962645649</v>
      </c>
      <c r="O14" s="11">
        <f t="shared" si="2"/>
        <v>67.14356253264522</v>
      </c>
      <c r="Q14" s="10" t="str">
        <f>name!E10</f>
        <v>Sales and customer service occupations</v>
      </c>
      <c r="R14" s="11">
        <v>13.186133637006041</v>
      </c>
      <c r="S14" s="11">
        <v>12.679853697422809</v>
      </c>
      <c r="T14" s="11">
        <v>3.1807349929097226</v>
      </c>
      <c r="U14" s="11">
        <f t="shared" si="3"/>
        <v>29.046722327338575</v>
      </c>
      <c r="V14" s="11"/>
      <c r="W14" s="11">
        <v>11.920857263013479</v>
      </c>
      <c r="X14" s="11">
        <v>13.151416685810064</v>
      </c>
      <c r="Y14" s="11">
        <v>2.1165700111426395</v>
      </c>
      <c r="Z14" s="11">
        <f t="shared" si="4"/>
        <v>27.188843959966182</v>
      </c>
      <c r="AA14" s="11"/>
      <c r="AB14" s="11">
        <v>12.947290110770219</v>
      </c>
      <c r="AC14" s="11">
        <v>13.87532972441722</v>
      </c>
      <c r="AD14" s="11">
        <v>1.9446458427002296</v>
      </c>
      <c r="AE14" s="11">
        <f t="shared" si="5"/>
        <v>28.767265677887668</v>
      </c>
      <c r="AG14" s="10" t="str">
        <f>name!E10</f>
        <v>Sales and customer service occupations</v>
      </c>
      <c r="AH14" s="11">
        <v>11.667481804327625</v>
      </c>
      <c r="AI14" s="11">
        <v>30.102446651993617</v>
      </c>
      <c r="AJ14" s="11">
        <v>2.4490088406150328</v>
      </c>
      <c r="AK14" s="11">
        <f t="shared" si="6"/>
        <v>44.218937296936275</v>
      </c>
      <c r="AL14" s="11"/>
      <c r="AM14" s="11">
        <v>10.608113733202506</v>
      </c>
      <c r="AN14" s="11">
        <v>27.552188994196857</v>
      </c>
      <c r="AO14" s="11">
        <v>1.6674213960976139</v>
      </c>
      <c r="AP14" s="11">
        <f t="shared" si="7"/>
        <v>39.827724123496978</v>
      </c>
      <c r="AQ14" s="11"/>
      <c r="AR14" s="11">
        <v>9.7480997103250697</v>
      </c>
      <c r="AS14" s="11">
        <v>27.23078729086814</v>
      </c>
      <c r="AT14" s="11">
        <v>1.3974098535643358</v>
      </c>
      <c r="AU14" s="11">
        <f t="shared" si="8"/>
        <v>38.376296854757541</v>
      </c>
    </row>
    <row r="15" spans="1:47" x14ac:dyDescent="0.2">
      <c r="A15" t="str">
        <f>name!E11</f>
        <v>Process, plant and machine operatives</v>
      </c>
      <c r="B15" s="11">
        <v>37.346533206340496</v>
      </c>
      <c r="C15" s="11">
        <v>6.7822498748908551</v>
      </c>
      <c r="D15" s="11">
        <v>8.4993416265152302</v>
      </c>
      <c r="E15" s="11">
        <f t="shared" si="0"/>
        <v>52.628124707746579</v>
      </c>
      <c r="F15" s="11"/>
      <c r="G15" s="11">
        <v>31.450850727023518</v>
      </c>
      <c r="H15" s="11">
        <v>7.7259362279899655</v>
      </c>
      <c r="I15" s="11">
        <v>11.449529108598471</v>
      </c>
      <c r="J15" s="11">
        <f t="shared" si="1"/>
        <v>50.626316063611952</v>
      </c>
      <c r="K15" s="11"/>
      <c r="L15" s="11">
        <v>34.865406159418349</v>
      </c>
      <c r="M15" s="11">
        <v>10.393101515702876</v>
      </c>
      <c r="N15" s="11">
        <v>15.667040860812529</v>
      </c>
      <c r="O15" s="11">
        <f t="shared" si="2"/>
        <v>60.92554853593375</v>
      </c>
      <c r="Q15" s="10" t="str">
        <f>name!E11</f>
        <v>Process, plant and machine operatives</v>
      </c>
      <c r="R15" s="11">
        <v>33.685365109426243</v>
      </c>
      <c r="S15" s="11">
        <v>4.6171750127264986</v>
      </c>
      <c r="T15" s="11">
        <v>7.4007577385330015</v>
      </c>
      <c r="U15" s="11">
        <f t="shared" si="3"/>
        <v>45.703297860685744</v>
      </c>
      <c r="V15" s="11"/>
      <c r="W15" s="11">
        <v>28.382289853615113</v>
      </c>
      <c r="X15" s="11">
        <v>5.908736960460268</v>
      </c>
      <c r="Y15" s="11">
        <v>9.8309334443060088</v>
      </c>
      <c r="Z15" s="11">
        <f t="shared" si="4"/>
        <v>44.121960258381392</v>
      </c>
      <c r="AA15" s="11"/>
      <c r="AB15" s="11">
        <v>31.123155343425299</v>
      </c>
      <c r="AC15" s="11">
        <v>7.0898454294905857</v>
      </c>
      <c r="AD15" s="11">
        <v>13.386326656639259</v>
      </c>
      <c r="AE15" s="11">
        <f t="shared" si="5"/>
        <v>51.599327429555146</v>
      </c>
      <c r="AG15" s="10" t="str">
        <f>name!E11</f>
        <v>Process, plant and machine operatives</v>
      </c>
      <c r="AH15" s="11">
        <v>3.6611680969142717</v>
      </c>
      <c r="AI15" s="11">
        <v>2.1650748621643543</v>
      </c>
      <c r="AJ15" s="11">
        <v>1.0985838879822274</v>
      </c>
      <c r="AK15" s="11">
        <f t="shared" si="6"/>
        <v>6.9248268470608529</v>
      </c>
      <c r="AL15" s="11"/>
      <c r="AM15" s="11">
        <v>3.0685608734084089</v>
      </c>
      <c r="AN15" s="11">
        <v>1.8171992675296951</v>
      </c>
      <c r="AO15" s="11">
        <v>1.6185956642924626</v>
      </c>
      <c r="AP15" s="11">
        <f t="shared" si="7"/>
        <v>6.504355805230567</v>
      </c>
      <c r="AQ15" s="11"/>
      <c r="AR15" s="11">
        <v>3.7422508159930423</v>
      </c>
      <c r="AS15" s="11">
        <v>3.3032560862122868</v>
      </c>
      <c r="AT15" s="11">
        <v>2.2807142041732615</v>
      </c>
      <c r="AU15" s="11">
        <f t="shared" si="8"/>
        <v>9.3262211063785898</v>
      </c>
    </row>
    <row r="16" spans="1:47" x14ac:dyDescent="0.2">
      <c r="A16" t="str">
        <f>name!E12</f>
        <v>Elementary occupations</v>
      </c>
      <c r="B16" s="11">
        <v>39.648186061072316</v>
      </c>
      <c r="C16" s="11">
        <v>56.851830284456774</v>
      </c>
      <c r="D16" s="11">
        <v>5.8347936664832067</v>
      </c>
      <c r="E16" s="11">
        <f t="shared" si="0"/>
        <v>102.3348100120123</v>
      </c>
      <c r="F16" s="11"/>
      <c r="G16" s="11">
        <v>32.881766341351295</v>
      </c>
      <c r="H16" s="11">
        <v>54.499490411499202</v>
      </c>
      <c r="I16" s="11">
        <v>5.3705710992504176</v>
      </c>
      <c r="J16" s="11">
        <f t="shared" si="1"/>
        <v>92.751827852100917</v>
      </c>
      <c r="K16" s="11"/>
      <c r="L16" s="11">
        <v>31.756036131791344</v>
      </c>
      <c r="M16" s="11">
        <v>49.665123584663348</v>
      </c>
      <c r="N16" s="11">
        <v>7.8187051749048244</v>
      </c>
      <c r="O16" s="11">
        <f t="shared" si="2"/>
        <v>89.239864891359517</v>
      </c>
      <c r="Q16" s="10" t="str">
        <f>name!E12</f>
        <v>Elementary occupations</v>
      </c>
      <c r="R16" s="11">
        <v>29.481373724948899</v>
      </c>
      <c r="S16" s="11">
        <v>19.981095489617772</v>
      </c>
      <c r="T16" s="11">
        <v>4.3579072905767422</v>
      </c>
      <c r="U16" s="11">
        <f t="shared" si="3"/>
        <v>53.820376505143408</v>
      </c>
      <c r="V16" s="11"/>
      <c r="W16" s="11">
        <v>23.994283863542936</v>
      </c>
      <c r="X16" s="11">
        <v>19.719902376991101</v>
      </c>
      <c r="Y16" s="11">
        <v>4.3449863272001545</v>
      </c>
      <c r="Z16" s="11">
        <f t="shared" si="4"/>
        <v>48.059172567734187</v>
      </c>
      <c r="AA16" s="11"/>
      <c r="AB16" s="11">
        <v>21.979910013253559</v>
      </c>
      <c r="AC16" s="11">
        <v>19.195454819582299</v>
      </c>
      <c r="AD16" s="11">
        <v>6.7358115333958937</v>
      </c>
      <c r="AE16" s="11">
        <f t="shared" si="5"/>
        <v>47.91117636623175</v>
      </c>
      <c r="AG16" s="10" t="str">
        <f>name!E12</f>
        <v>Elementary occupations</v>
      </c>
      <c r="AH16" s="11">
        <v>10.166812336123408</v>
      </c>
      <c r="AI16" s="11">
        <v>36.870734794839002</v>
      </c>
      <c r="AJ16" s="11">
        <v>1.4768863759064621</v>
      </c>
      <c r="AK16" s="11">
        <f t="shared" si="6"/>
        <v>48.514433506868869</v>
      </c>
      <c r="AL16" s="11"/>
      <c r="AM16" s="11">
        <v>8.8874824778083479</v>
      </c>
      <c r="AN16" s="11">
        <v>34.779588034508073</v>
      </c>
      <c r="AO16" s="11">
        <v>1.0255847720502627</v>
      </c>
      <c r="AP16" s="11">
        <f t="shared" si="7"/>
        <v>44.692655284366687</v>
      </c>
      <c r="AQ16" s="11"/>
      <c r="AR16" s="11">
        <v>9.7761261185378014</v>
      </c>
      <c r="AS16" s="11">
        <v>30.46966876508105</v>
      </c>
      <c r="AT16" s="11">
        <v>1.0828936415089294</v>
      </c>
      <c r="AU16" s="11">
        <f t="shared" si="8"/>
        <v>41.328688525127781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462.00104961676976</v>
      </c>
      <c r="C18" s="34">
        <f t="shared" ref="C18:D18" si="9">SUM(C8:C16)</f>
        <v>245.67383944809993</v>
      </c>
      <c r="D18" s="34">
        <f t="shared" si="9"/>
        <v>118.76211093513028</v>
      </c>
      <c r="E18" s="34">
        <f t="shared" si="0"/>
        <v>826.43700000000001</v>
      </c>
      <c r="F18" s="34"/>
      <c r="G18" s="34">
        <f>SUM(G8:G16)</f>
        <v>475.84737643388024</v>
      </c>
      <c r="H18" s="34">
        <f t="shared" ref="H18:I18" si="10">SUM(H8:H16)</f>
        <v>263.44566434724777</v>
      </c>
      <c r="I18" s="34">
        <f t="shared" si="10"/>
        <v>123.90995921887203</v>
      </c>
      <c r="J18" s="34">
        <f t="shared" ref="J18" si="11">SUM(G18:I18)</f>
        <v>863.20299999999997</v>
      </c>
      <c r="K18" s="34"/>
      <c r="L18" s="34">
        <f>SUM(L8:L16)</f>
        <v>521.4006552835549</v>
      </c>
      <c r="M18" s="34">
        <f t="shared" ref="M18:N18" si="12">SUM(M8:M16)</f>
        <v>277.97236472267321</v>
      </c>
      <c r="N18" s="34">
        <f t="shared" si="12"/>
        <v>143.29397999377176</v>
      </c>
      <c r="O18" s="34">
        <f>SUM(L18:N18)</f>
        <v>942.66699999999992</v>
      </c>
      <c r="Q18" s="231" t="str">
        <f>name!E3</f>
        <v>All occupations</v>
      </c>
      <c r="R18" s="34">
        <f>SUM(R8:R16)</f>
        <v>295.30091135042534</v>
      </c>
      <c r="S18" s="34">
        <f t="shared" ref="S18:T18" si="13">SUM(S8:S16)</f>
        <v>64.529622065169377</v>
      </c>
      <c r="T18" s="34">
        <f t="shared" si="13"/>
        <v>80.346373235251377</v>
      </c>
      <c r="U18" s="34">
        <f t="shared" ref="U18" si="14">SUM(R18:T18)</f>
        <v>440.17690665084604</v>
      </c>
      <c r="V18" s="34"/>
      <c r="W18" s="34">
        <f>SUM(W8:W16)</f>
        <v>294.66738605244001</v>
      </c>
      <c r="X18" s="34">
        <f t="shared" ref="X18:Y18" si="15">SUM(X8:X16)</f>
        <v>73.593261697217642</v>
      </c>
      <c r="Y18" s="34">
        <f t="shared" si="15"/>
        <v>77.665803051511332</v>
      </c>
      <c r="Z18" s="34">
        <f t="shared" ref="Z18" si="16">SUM(W18:Y18)</f>
        <v>445.92645080116898</v>
      </c>
      <c r="AA18" s="34"/>
      <c r="AB18" s="34">
        <f>SUM(AB8:AB16)</f>
        <v>314.3347100095184</v>
      </c>
      <c r="AC18" s="34">
        <f t="shared" ref="AC18:AD18" si="17">SUM(AC8:AC16)</f>
        <v>81.434233575544283</v>
      </c>
      <c r="AD18" s="34">
        <f t="shared" si="17"/>
        <v>91.802123598687743</v>
      </c>
      <c r="AE18" s="34">
        <f t="shared" ref="AE18" si="18">SUM(AB18:AD18)</f>
        <v>487.57106718375042</v>
      </c>
      <c r="AG18" s="231" t="str">
        <f>name!E3</f>
        <v>All occupations</v>
      </c>
      <c r="AH18" s="34">
        <f>SUM(AH8:AH16)</f>
        <v>166.70013826634454</v>
      </c>
      <c r="AI18" s="34">
        <f t="shared" ref="AI18:AJ18" si="19">SUM(AI8:AI16)</f>
        <v>181.14421738293046</v>
      </c>
      <c r="AJ18" s="34">
        <f t="shared" si="19"/>
        <v>38.415737699878889</v>
      </c>
      <c r="AK18" s="34">
        <f t="shared" si="6"/>
        <v>386.26009334915392</v>
      </c>
      <c r="AL18" s="34"/>
      <c r="AM18" s="34">
        <f>SUM(AM8:AM16)</f>
        <v>181.17999038144035</v>
      </c>
      <c r="AN18" s="34">
        <f t="shared" ref="AN18:AO18" si="20">SUM(AN8:AN16)</f>
        <v>189.85240265003006</v>
      </c>
      <c r="AO18" s="34">
        <f t="shared" si="20"/>
        <v>46.244156167360707</v>
      </c>
      <c r="AP18" s="34">
        <f t="shared" si="7"/>
        <v>417.27654919883111</v>
      </c>
      <c r="AQ18" s="34"/>
      <c r="AR18" s="34">
        <f>SUM(AR8:AR16)</f>
        <v>207.06594527403641</v>
      </c>
      <c r="AS18" s="34">
        <f t="shared" ref="AS18:AT18" si="21">SUM(AS8:AS16)</f>
        <v>196.53813114712887</v>
      </c>
      <c r="AT18" s="34">
        <f t="shared" si="21"/>
        <v>51.491856395083978</v>
      </c>
      <c r="AU18" s="34">
        <f t="shared" si="8"/>
        <v>455.09593281624922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13.104919265208443</v>
      </c>
      <c r="C26" s="18">
        <f t="shared" ref="C26:O26" si="22">C8/C$18*100</f>
        <v>3.7336921894939992</v>
      </c>
      <c r="D26" s="18">
        <f t="shared" si="22"/>
        <v>13.25295675400238</v>
      </c>
      <c r="E26" s="18">
        <f t="shared" si="22"/>
        <v>10.340420469336459</v>
      </c>
      <c r="F26" s="18"/>
      <c r="G26" s="18">
        <f t="shared" si="22"/>
        <v>14.152261451058182</v>
      </c>
      <c r="H26" s="18">
        <f t="shared" si="22"/>
        <v>5.463287609892955</v>
      </c>
      <c r="I26" s="18">
        <f t="shared" si="22"/>
        <v>14.13425730030646</v>
      </c>
      <c r="J26" s="18">
        <f t="shared" si="22"/>
        <v>11.497841367176353</v>
      </c>
      <c r="K26" s="18"/>
      <c r="L26" s="18">
        <f t="shared" si="22"/>
        <v>14.880849293256059</v>
      </c>
      <c r="M26" s="18">
        <f t="shared" si="22"/>
        <v>6.7539934300255604</v>
      </c>
      <c r="N26" s="18">
        <f t="shared" si="22"/>
        <v>14.249312837780231</v>
      </c>
      <c r="O26" s="18">
        <f t="shared" si="22"/>
        <v>12.38841377331233</v>
      </c>
      <c r="Q26" t="str">
        <f>$A$8</f>
        <v>Managers, directors and senior officials</v>
      </c>
      <c r="R26" s="18">
        <f>R8/R$18*100</f>
        <v>14.828206736424834</v>
      </c>
      <c r="S26" s="18">
        <f t="shared" ref="S26:U26" si="23">S8/S$18*100</f>
        <v>4.5899876783650848</v>
      </c>
      <c r="T26" s="18">
        <f t="shared" si="23"/>
        <v>13.651193231657288</v>
      </c>
      <c r="U26" s="18">
        <f t="shared" si="23"/>
        <v>13.112448455191201</v>
      </c>
      <c r="V26" s="18"/>
      <c r="W26" s="18">
        <f t="shared" ref="W26:Z26" si="24">W8/W$18*100</f>
        <v>16.089358109707028</v>
      </c>
      <c r="X26" s="18">
        <f t="shared" si="24"/>
        <v>6.823009950346723</v>
      </c>
      <c r="Y26" s="18">
        <f t="shared" si="24"/>
        <v>15.097757741596462</v>
      </c>
      <c r="Z26" s="18">
        <f t="shared" si="24"/>
        <v>14.38738635494512</v>
      </c>
      <c r="AA26" s="18"/>
      <c r="AB26" s="18">
        <f t="shared" ref="AB26:AE26" si="25">AB8/AB$18*100</f>
        <v>16.251795140442038</v>
      </c>
      <c r="AC26" s="18">
        <f t="shared" si="25"/>
        <v>7.9928442302934108</v>
      </c>
      <c r="AD26" s="18">
        <f t="shared" si="25"/>
        <v>15.335052649991541</v>
      </c>
      <c r="AE26" s="18">
        <f t="shared" si="25"/>
        <v>14.699774735922594</v>
      </c>
      <c r="AG26" t="str">
        <f>$A$8</f>
        <v>Managers, directors and senior officials</v>
      </c>
      <c r="AH26" s="18">
        <f>AH8/AH$18*100</f>
        <v>10.052202176540563</v>
      </c>
      <c r="AI26" s="18">
        <f t="shared" ref="AI26:AK26" si="26">AI8/AI$18*100</f>
        <v>3.4286511284473167</v>
      </c>
      <c r="AJ26" s="18">
        <f t="shared" si="26"/>
        <v>12.420046634729708</v>
      </c>
      <c r="AK26" s="18">
        <f t="shared" si="26"/>
        <v>7.1814539465894525</v>
      </c>
      <c r="AL26" s="18"/>
      <c r="AM26" s="18">
        <f t="shared" ref="AM26:AP26" si="27">AM8/AM$18*100</f>
        <v>11.001807542029606</v>
      </c>
      <c r="AN26" s="18">
        <f t="shared" si="27"/>
        <v>4.9362128895322765</v>
      </c>
      <c r="AO26" s="18">
        <f t="shared" si="27"/>
        <v>12.516084503673405</v>
      </c>
      <c r="AP26" s="18">
        <f t="shared" si="27"/>
        <v>8.409902341367232</v>
      </c>
      <c r="AQ26" s="18"/>
      <c r="AR26" s="18">
        <f t="shared" ref="AR26:AU26" si="28">AR8/AR$18*100</f>
        <v>12.799696524539577</v>
      </c>
      <c r="AS26" s="18">
        <f t="shared" si="28"/>
        <v>6.240684054153153</v>
      </c>
      <c r="AT26" s="18">
        <f t="shared" si="28"/>
        <v>12.313604409016818</v>
      </c>
      <c r="AU26" s="18">
        <f t="shared" si="28"/>
        <v>9.9121166897219037</v>
      </c>
    </row>
    <row r="27" spans="1:47" x14ac:dyDescent="0.2">
      <c r="A27" t="str">
        <f>$A$9</f>
        <v>Professional occupations</v>
      </c>
      <c r="B27" s="18">
        <f t="shared" ref="B27:B34" si="29">B9/B$18*100</f>
        <v>22.5918711615519</v>
      </c>
      <c r="C27" s="18">
        <f t="shared" ref="C27:O27" si="30">C9/C$18*100</f>
        <v>11.904873752908602</v>
      </c>
      <c r="D27" s="18">
        <f t="shared" si="30"/>
        <v>18.495353547796782</v>
      </c>
      <c r="E27" s="18">
        <f t="shared" si="30"/>
        <v>18.826276488460309</v>
      </c>
      <c r="F27" s="18"/>
      <c r="G27" s="18">
        <f t="shared" si="30"/>
        <v>26.671914640989613</v>
      </c>
      <c r="H27" s="18">
        <f t="shared" si="30"/>
        <v>15.062720282042505</v>
      </c>
      <c r="I27" s="18">
        <f t="shared" si="30"/>
        <v>17.249664893066065</v>
      </c>
      <c r="J27" s="18">
        <f t="shared" si="30"/>
        <v>21.776307811026818</v>
      </c>
      <c r="K27" s="18"/>
      <c r="L27" s="18">
        <f t="shared" si="30"/>
        <v>30.02431424552227</v>
      </c>
      <c r="M27" s="18">
        <f t="shared" si="30"/>
        <v>17.944090205988729</v>
      </c>
      <c r="N27" s="18">
        <f t="shared" si="30"/>
        <v>15.389126735664782</v>
      </c>
      <c r="O27" s="18">
        <f t="shared" si="30"/>
        <v>24.237432230037012</v>
      </c>
      <c r="Q27" t="str">
        <f>$A$9</f>
        <v>Professional occupations</v>
      </c>
      <c r="R27" s="18">
        <f t="shared" ref="R27:U27" si="31">R9/R$18*100</f>
        <v>21.955066311939795</v>
      </c>
      <c r="S27" s="18">
        <f t="shared" si="31"/>
        <v>9.8220875444827946</v>
      </c>
      <c r="T27" s="18">
        <f t="shared" si="31"/>
        <v>18.131991416505937</v>
      </c>
      <c r="U27" s="18">
        <f t="shared" si="31"/>
        <v>19.47854671181398</v>
      </c>
      <c r="V27" s="18"/>
      <c r="W27" s="18">
        <f t="shared" ref="W27:Z27" si="32">W9/W$18*100</f>
        <v>25.991766362116397</v>
      </c>
      <c r="X27" s="18">
        <f t="shared" si="32"/>
        <v>13.165932116545854</v>
      </c>
      <c r="Y27" s="18">
        <f t="shared" si="32"/>
        <v>15.70858500303059</v>
      </c>
      <c r="Z27" s="18">
        <f t="shared" si="32"/>
        <v>22.084066984413166</v>
      </c>
      <c r="AA27" s="18"/>
      <c r="AB27" s="18">
        <f t="shared" ref="AB27:AE27" si="33">AB9/AB$18*100</f>
        <v>29.165890161321684</v>
      </c>
      <c r="AC27" s="18">
        <f t="shared" si="33"/>
        <v>16.400435007014337</v>
      </c>
      <c r="AD27" s="18">
        <f t="shared" si="33"/>
        <v>12.808814985874079</v>
      </c>
      <c r="AE27" s="18">
        <f t="shared" si="33"/>
        <v>23.954015493734438</v>
      </c>
      <c r="AG27" t="str">
        <f>$A$9</f>
        <v>Professional occupations</v>
      </c>
      <c r="AH27" s="18">
        <f t="shared" ref="AH27:AK27" si="34">AH9/AH$18*100</f>
        <v>23.719938926812933</v>
      </c>
      <c r="AI27" s="18">
        <f>AI9/AI$18*100</f>
        <v>12.646831783995772</v>
      </c>
      <c r="AJ27" s="18">
        <f t="shared" si="34"/>
        <v>19.255324100707526</v>
      </c>
      <c r="AK27" s="18">
        <f t="shared" si="34"/>
        <v>18.082957946990525</v>
      </c>
      <c r="AL27" s="18"/>
      <c r="AM27" s="18">
        <f t="shared" ref="AM27:AP27" si="35">AM9/AM$18*100</f>
        <v>27.778093723137143</v>
      </c>
      <c r="AN27" s="18">
        <f t="shared" si="35"/>
        <v>15.797980020129151</v>
      </c>
      <c r="AO27" s="18">
        <f t="shared" si="35"/>
        <v>19.837866671318334</v>
      </c>
      <c r="AP27" s="18">
        <f t="shared" si="35"/>
        <v>21.4474181186797</v>
      </c>
      <c r="AQ27" s="18"/>
      <c r="AR27" s="18">
        <f t="shared" ref="AR27:AU27" si="36">AR9/AR$18*100</f>
        <v>31.327437679051016</v>
      </c>
      <c r="AS27" s="18">
        <f t="shared" si="36"/>
        <v>18.583693204652029</v>
      </c>
      <c r="AT27" s="18">
        <f t="shared" si="36"/>
        <v>19.989428895290331</v>
      </c>
      <c r="AU27" s="18">
        <f t="shared" si="36"/>
        <v>24.541073266162421</v>
      </c>
    </row>
    <row r="28" spans="1:47" x14ac:dyDescent="0.2">
      <c r="A28" t="str">
        <f>$A$10</f>
        <v>Associate professional occupations</v>
      </c>
      <c r="B28" s="18">
        <f t="shared" si="29"/>
        <v>13.834519215928449</v>
      </c>
      <c r="C28" s="18">
        <f t="shared" ref="C28:O28" si="37">C10/C$18*100</f>
        <v>7.4984698075165976</v>
      </c>
      <c r="D28" s="18">
        <f t="shared" si="37"/>
        <v>13.969336470926061</v>
      </c>
      <c r="E28" s="18">
        <f t="shared" si="37"/>
        <v>11.970383893691659</v>
      </c>
      <c r="F28" s="18"/>
      <c r="G28" s="18">
        <f t="shared" si="37"/>
        <v>15.443736542062151</v>
      </c>
      <c r="H28" s="18">
        <f t="shared" si="37"/>
        <v>8.7470514139922901</v>
      </c>
      <c r="I28" s="18">
        <f t="shared" si="37"/>
        <v>14.134929490861307</v>
      </c>
      <c r="J28" s="18">
        <f t="shared" si="37"/>
        <v>13.21206346999409</v>
      </c>
      <c r="K28" s="18"/>
      <c r="L28" s="18">
        <f t="shared" si="37"/>
        <v>15.24501905475436</v>
      </c>
      <c r="M28" s="18">
        <f t="shared" si="37"/>
        <v>8.9826142869185421</v>
      </c>
      <c r="N28" s="18">
        <f t="shared" si="37"/>
        <v>12.592845927976033</v>
      </c>
      <c r="O28" s="18">
        <f t="shared" si="37"/>
        <v>12.995215141883262</v>
      </c>
      <c r="Q28" t="str">
        <f>$A$10</f>
        <v>Associate professional occupations</v>
      </c>
      <c r="R28" s="18">
        <f t="shared" ref="R28:U28" si="38">R10/R$18*100</f>
        <v>13.854461591633264</v>
      </c>
      <c r="S28" s="18">
        <f t="shared" si="38"/>
        <v>7.1062472207195633</v>
      </c>
      <c r="T28" s="18">
        <f t="shared" si="38"/>
        <v>10.24649704008719</v>
      </c>
      <c r="U28" s="18">
        <f t="shared" si="38"/>
        <v>12.206609152106635</v>
      </c>
      <c r="V28" s="18"/>
      <c r="W28" s="18">
        <f t="shared" ref="W28:Z28" si="39">W10/W$18*100</f>
        <v>15.477962697579548</v>
      </c>
      <c r="X28" s="18">
        <f t="shared" si="39"/>
        <v>9.0297430550245963</v>
      </c>
      <c r="Y28" s="18">
        <f t="shared" si="39"/>
        <v>9.9948940794760688</v>
      </c>
      <c r="Z28" s="18">
        <f t="shared" si="39"/>
        <v>13.458812585650657</v>
      </c>
      <c r="AA28" s="18"/>
      <c r="AB28" s="18">
        <f t="shared" ref="AB28:AE28" si="40">AB10/AB$18*100</f>
        <v>14.557307143825357</v>
      </c>
      <c r="AC28" s="18">
        <f t="shared" si="40"/>
        <v>7.4925247405044191</v>
      </c>
      <c r="AD28" s="18">
        <f t="shared" si="40"/>
        <v>8.3124029492176099</v>
      </c>
      <c r="AE28" s="18">
        <f t="shared" si="40"/>
        <v>12.201526244515144</v>
      </c>
      <c r="AG28" t="str">
        <f>$A$10</f>
        <v>Associate professional occupations</v>
      </c>
      <c r="AH28" s="18">
        <f t="shared" ref="AH28:AK28" si="41">AH10/AH$18*100</f>
        <v>13.799192300297946</v>
      </c>
      <c r="AI28" s="18">
        <f t="shared" si="41"/>
        <v>7.6381925966682456</v>
      </c>
      <c r="AJ28" s="18">
        <f t="shared" si="41"/>
        <v>21.755641363517892</v>
      </c>
      <c r="AK28" s="18">
        <f t="shared" si="41"/>
        <v>11.701184705599736</v>
      </c>
      <c r="AL28" s="18"/>
      <c r="AM28" s="18">
        <f t="shared" ref="AM28:AP28" si="42">AM10/AM$18*100</f>
        <v>15.388071831187036</v>
      </c>
      <c r="AN28" s="18">
        <f t="shared" si="42"/>
        <v>8.6374704994096323</v>
      </c>
      <c r="AO28" s="18">
        <f t="shared" si="42"/>
        <v>21.088006409883402</v>
      </c>
      <c r="AP28" s="18">
        <f t="shared" si="42"/>
        <v>12.948372741161322</v>
      </c>
      <c r="AQ28" s="18"/>
      <c r="AR28" s="18">
        <f t="shared" ref="AR28:AU28" si="43">AR10/AR$18*100</f>
        <v>16.28899431493474</v>
      </c>
      <c r="AS28" s="18">
        <f t="shared" si="43"/>
        <v>9.6000227229452708</v>
      </c>
      <c r="AT28" s="18">
        <f t="shared" si="43"/>
        <v>20.224222671865032</v>
      </c>
      <c r="AU28" s="18">
        <f t="shared" si="43"/>
        <v>13.845540787087204</v>
      </c>
    </row>
    <row r="29" spans="1:47" x14ac:dyDescent="0.2">
      <c r="A29" t="str">
        <f>$A$11</f>
        <v>Administrative and secretarial occupations</v>
      </c>
      <c r="B29" s="18">
        <f t="shared" si="29"/>
        <v>10.380515121059146</v>
      </c>
      <c r="C29" s="18">
        <f t="shared" ref="C29:O29" si="44">C11/C$18*100</f>
        <v>15.846429664395298</v>
      </c>
      <c r="D29" s="18">
        <f t="shared" si="44"/>
        <v>3.8602358070489848</v>
      </c>
      <c r="E29" s="18">
        <f t="shared" si="44"/>
        <v>11.068371638540924</v>
      </c>
      <c r="F29" s="18"/>
      <c r="G29" s="18">
        <f t="shared" si="44"/>
        <v>10.064623928640657</v>
      </c>
      <c r="H29" s="18">
        <f t="shared" si="44"/>
        <v>14.719247474990643</v>
      </c>
      <c r="I29" s="18">
        <f t="shared" si="44"/>
        <v>3.365820906077452</v>
      </c>
      <c r="J29" s="18">
        <f t="shared" si="44"/>
        <v>10.523602851458874</v>
      </c>
      <c r="K29" s="18"/>
      <c r="L29" s="18">
        <f t="shared" si="44"/>
        <v>7.7900428925940961</v>
      </c>
      <c r="M29" s="18">
        <f t="shared" si="44"/>
        <v>11.82778428721673</v>
      </c>
      <c r="N29" s="18">
        <f t="shared" si="44"/>
        <v>2.7304521149215137</v>
      </c>
      <c r="O29" s="18">
        <f t="shared" si="44"/>
        <v>8.211582655765385</v>
      </c>
      <c r="Q29" t="str">
        <f>$A$11</f>
        <v>Administrative and secretarial occupations</v>
      </c>
      <c r="R29" s="18">
        <f t="shared" ref="R29:U29" si="45">R11/R$18*100</f>
        <v>4.9519670371312943</v>
      </c>
      <c r="S29" s="18">
        <f t="shared" si="45"/>
        <v>5.8562199399009192</v>
      </c>
      <c r="T29" s="18">
        <f t="shared" si="45"/>
        <v>1.8496294475090609</v>
      </c>
      <c r="U29" s="18">
        <f t="shared" si="45"/>
        <v>4.5182539710300906</v>
      </c>
      <c r="V29" s="18"/>
      <c r="W29" s="18">
        <f t="shared" ref="W29:Z29" si="46">W11/W$18*100</f>
        <v>5.3803431977010412</v>
      </c>
      <c r="X29" s="18">
        <f t="shared" si="46"/>
        <v>6.2415523255843768</v>
      </c>
      <c r="Y29" s="18">
        <f t="shared" si="46"/>
        <v>1.3903651501539513</v>
      </c>
      <c r="Z29" s="18">
        <f t="shared" si="46"/>
        <v>4.8275487625348532</v>
      </c>
      <c r="AA29" s="18"/>
      <c r="AB29" s="18">
        <f t="shared" ref="AB29:AE29" si="47">AB11/AB$18*100</f>
        <v>5.4253867786941701</v>
      </c>
      <c r="AC29" s="18">
        <f t="shared" si="47"/>
        <v>5.3334324750875064</v>
      </c>
      <c r="AD29" s="18">
        <f t="shared" si="47"/>
        <v>1.7465029662926863</v>
      </c>
      <c r="AE29" s="18">
        <f t="shared" si="47"/>
        <v>4.717351380524466</v>
      </c>
      <c r="AG29" t="str">
        <f>$A$11</f>
        <v>Administrative and secretarial occupations</v>
      </c>
      <c r="AH29" s="18">
        <f t="shared" ref="AH29:AK29" si="48">AH11/AH$18*100</f>
        <v>19.996915042289114</v>
      </c>
      <c r="AI29" s="18">
        <f t="shared" si="48"/>
        <v>19.405276130416404</v>
      </c>
      <c r="AJ29" s="18">
        <f t="shared" si="48"/>
        <v>8.0654115674320579</v>
      </c>
      <c r="AK29" s="18">
        <f t="shared" si="48"/>
        <v>18.532799320118016</v>
      </c>
      <c r="AL29" s="18"/>
      <c r="AM29" s="18">
        <f t="shared" ref="AM29:AP29" si="49">AM11/AM$18*100</f>
        <v>17.683041147980472</v>
      </c>
      <c r="AN29" s="18">
        <f t="shared" si="49"/>
        <v>18.005491046369489</v>
      </c>
      <c r="AO29" s="18">
        <f t="shared" si="49"/>
        <v>6.6835451417900078</v>
      </c>
      <c r="AP29" s="18">
        <f t="shared" si="49"/>
        <v>16.610743833434015</v>
      </c>
      <c r="AQ29" s="18"/>
      <c r="AR29" s="18">
        <f t="shared" ref="AR29:AU29" si="50">AR11/AR$18*100</f>
        <v>11.379689142011273</v>
      </c>
      <c r="AS29" s="18">
        <f t="shared" si="50"/>
        <v>14.518674646781523</v>
      </c>
      <c r="AT29" s="18">
        <f t="shared" si="50"/>
        <v>4.4846833211957327</v>
      </c>
      <c r="AU29" s="18">
        <f t="shared" si="50"/>
        <v>11.955158348286323</v>
      </c>
    </row>
    <row r="30" spans="1:47" x14ac:dyDescent="0.2">
      <c r="A30" t="str">
        <f>$A$12</f>
        <v>Skilled trades occupations</v>
      </c>
      <c r="B30" s="18">
        <f t="shared" si="29"/>
        <v>10.688157809928738</v>
      </c>
      <c r="C30" s="18">
        <f t="shared" ref="C30:O30" si="51">C12/C$18*100</f>
        <v>3.477504950023385</v>
      </c>
      <c r="D30" s="18">
        <f t="shared" si="51"/>
        <v>26.363159012422454</v>
      </c>
      <c r="E30" s="18">
        <f t="shared" si="51"/>
        <v>10.797213259646609</v>
      </c>
      <c r="F30" s="18"/>
      <c r="G30" s="18">
        <f t="shared" si="51"/>
        <v>8.3683088164488275</v>
      </c>
      <c r="H30" s="18">
        <f t="shared" si="51"/>
        <v>2.8295664006743237</v>
      </c>
      <c r="I30" s="18">
        <f t="shared" si="51"/>
        <v>24.852881880088397</v>
      </c>
      <c r="J30" s="18">
        <f t="shared" si="51"/>
        <v>9.0442159908725763</v>
      </c>
      <c r="K30" s="18"/>
      <c r="L30" s="18">
        <f t="shared" si="51"/>
        <v>6.7632278522856808</v>
      </c>
      <c r="M30" s="18">
        <f t="shared" si="51"/>
        <v>3.3092663299097755</v>
      </c>
      <c r="N30" s="18">
        <f t="shared" si="51"/>
        <v>26.263560676116636</v>
      </c>
      <c r="O30" s="18">
        <f t="shared" si="51"/>
        <v>8.7089567782945139</v>
      </c>
      <c r="Q30" t="str">
        <f>$A$12</f>
        <v>Skilled trades occupations</v>
      </c>
      <c r="R30" s="18">
        <f t="shared" ref="R30:U30" si="52">R12/R$18*100</f>
        <v>15.451547445443467</v>
      </c>
      <c r="S30" s="18">
        <f t="shared" si="52"/>
        <v>8.0940079297094556</v>
      </c>
      <c r="T30" s="18">
        <f t="shared" si="52"/>
        <v>36.025468047080778</v>
      </c>
      <c r="U30" s="18">
        <f t="shared" si="52"/>
        <v>18.12833634892478</v>
      </c>
      <c r="V30" s="18"/>
      <c r="W30" s="18">
        <f t="shared" ref="W30:Z30" si="53">W12/W$18*100</f>
        <v>12.241245255000695</v>
      </c>
      <c r="X30" s="18">
        <f t="shared" si="53"/>
        <v>5.8183748784757068</v>
      </c>
      <c r="Y30" s="18">
        <f t="shared" si="53"/>
        <v>35.422821764188235</v>
      </c>
      <c r="Z30" s="18">
        <f t="shared" si="53"/>
        <v>15.218722309195906</v>
      </c>
      <c r="AA30" s="18"/>
      <c r="AB30" s="18">
        <f t="shared" ref="AB30:AE30" si="54">AB12/AB$18*100</f>
        <v>9.7222450540788472</v>
      </c>
      <c r="AC30" s="18">
        <f t="shared" si="54"/>
        <v>6.4933071185811233</v>
      </c>
      <c r="AD30" s="18">
        <f t="shared" si="54"/>
        <v>35.994396696757178</v>
      </c>
      <c r="AE30" s="18">
        <f t="shared" si="54"/>
        <v>14.129588661804682</v>
      </c>
      <c r="AG30" t="str">
        <f>$A$12</f>
        <v>Skilled trades occupations</v>
      </c>
      <c r="AH30" s="18">
        <f t="shared" ref="AH30:AK30" si="55">AH12/AH$18*100</f>
        <v>2.2500526282927891</v>
      </c>
      <c r="AI30" s="18">
        <f t="shared" si="55"/>
        <v>1.8329523562625727</v>
      </c>
      <c r="AJ30" s="18">
        <f t="shared" si="55"/>
        <v>6.1544754234711547</v>
      </c>
      <c r="AK30" s="18">
        <f t="shared" si="55"/>
        <v>2.4427621028244841</v>
      </c>
      <c r="AL30" s="18"/>
      <c r="AM30" s="18">
        <f t="shared" ref="AM30:AP30" si="56">AM12/AM$18*100</f>
        <v>2.0694451599673052</v>
      </c>
      <c r="AN30" s="18">
        <f t="shared" si="56"/>
        <v>1.6710023719895655</v>
      </c>
      <c r="AO30" s="18">
        <f t="shared" si="56"/>
        <v>7.1009552078006157</v>
      </c>
      <c r="AP30" s="18">
        <f t="shared" si="56"/>
        <v>2.4457726005939104</v>
      </c>
      <c r="AQ30" s="18"/>
      <c r="AR30" s="18">
        <f t="shared" ref="AR30:AU30" si="57">AR12/AR$18*100</f>
        <v>2.2713167714564082</v>
      </c>
      <c r="AS30" s="18">
        <f t="shared" si="57"/>
        <v>1.9899807552208746</v>
      </c>
      <c r="AT30" s="18">
        <f t="shared" si="57"/>
        <v>8.914964730550972</v>
      </c>
      <c r="AU30" s="18">
        <f t="shared" si="57"/>
        <v>2.901514694824094</v>
      </c>
    </row>
    <row r="31" spans="1:47" x14ac:dyDescent="0.2">
      <c r="A31" t="str">
        <f>$A$13</f>
        <v>Caring, leisure and other service occupations</v>
      </c>
      <c r="B31" s="18">
        <f t="shared" si="29"/>
        <v>7.3549734176073978</v>
      </c>
      <c r="C31" s="18">
        <f t="shared" ref="C31:O31" si="58">C13/C$18*100</f>
        <v>14.222907435664833</v>
      </c>
      <c r="D31" s="18">
        <f t="shared" si="58"/>
        <v>7.2489851180663649</v>
      </c>
      <c r="E31" s="18">
        <f t="shared" si="58"/>
        <v>9.3813642073523731</v>
      </c>
      <c r="F31" s="18"/>
      <c r="G31" s="18">
        <f t="shared" si="58"/>
        <v>7.0450688852537358</v>
      </c>
      <c r="H31" s="18">
        <f t="shared" si="58"/>
        <v>14.10781887671903</v>
      </c>
      <c r="I31" s="18">
        <f t="shared" si="58"/>
        <v>9.634168234556995</v>
      </c>
      <c r="J31" s="18">
        <f t="shared" si="58"/>
        <v>9.572245063285866</v>
      </c>
      <c r="K31" s="18"/>
      <c r="L31" s="18">
        <f t="shared" si="58"/>
        <v>8.1663740760292054</v>
      </c>
      <c r="M31" s="18">
        <f t="shared" si="58"/>
        <v>14.788582536563691</v>
      </c>
      <c r="N31" s="18">
        <f t="shared" si="58"/>
        <v>10.052490395420092</v>
      </c>
      <c r="O31" s="18">
        <f t="shared" si="58"/>
        <v>10.405828792910125</v>
      </c>
      <c r="Q31" t="str">
        <f>$A$13</f>
        <v>Caring, leisure and other service occupations</v>
      </c>
      <c r="R31" s="18">
        <f t="shared" ref="R31:U31" si="59">R13/R$18*100</f>
        <v>3.1027952956393197</v>
      </c>
      <c r="S31" s="18">
        <f t="shared" si="59"/>
        <v>6.7624391041794167</v>
      </c>
      <c r="T31" s="18">
        <f t="shared" si="59"/>
        <v>1.5014754862069271</v>
      </c>
      <c r="U31" s="18">
        <f t="shared" si="59"/>
        <v>3.3470043651211032</v>
      </c>
      <c r="V31" s="18"/>
      <c r="W31" s="18">
        <f t="shared" ref="W31:Z31" si="60">W13/W$18*100</f>
        <v>2.9989825200661557</v>
      </c>
      <c r="X31" s="18">
        <f t="shared" si="60"/>
        <v>6.2262697666075901</v>
      </c>
      <c r="Y31" s="18">
        <f t="shared" si="60"/>
        <v>1.4078883442059007</v>
      </c>
      <c r="Z31" s="18">
        <f t="shared" si="60"/>
        <v>3.2544797838040456</v>
      </c>
      <c r="AA31" s="18"/>
      <c r="AB31" s="18">
        <f t="shared" ref="AB31:AE31" si="61">AB13/AB$18*100</f>
        <v>3.8646293197375177</v>
      </c>
      <c r="AC31" s="18">
        <f t="shared" si="61"/>
        <v>6.9708137708165214</v>
      </c>
      <c r="AD31" s="18">
        <f t="shared" si="61"/>
        <v>1.7654947015361213</v>
      </c>
      <c r="AE31" s="18">
        <f t="shared" si="61"/>
        <v>3.9881902496250539</v>
      </c>
      <c r="AG31" t="str">
        <f>$A$13</f>
        <v>Caring, leisure and other service occupations</v>
      </c>
      <c r="AH31" s="18">
        <f t="shared" ref="AH31:AK31" si="62">AH13/AH$18*100</f>
        <v>14.88749311255371</v>
      </c>
      <c r="AI31" s="18">
        <f t="shared" si="62"/>
        <v>16.880575501558525</v>
      </c>
      <c r="AJ31" s="18">
        <f t="shared" si="62"/>
        <v>19.269880243452345</v>
      </c>
      <c r="AK31" s="18">
        <f t="shared" si="62"/>
        <v>16.258041075367391</v>
      </c>
      <c r="AL31" s="18"/>
      <c r="AM31" s="18">
        <f t="shared" ref="AM31:AP31" si="63">AM13/AM$18*100</f>
        <v>13.625539998328559</v>
      </c>
      <c r="AN31" s="18">
        <f t="shared" si="63"/>
        <v>17.162975925793191</v>
      </c>
      <c r="AO31" s="18">
        <f t="shared" si="63"/>
        <v>23.449981664007236</v>
      </c>
      <c r="AP31" s="18">
        <f t="shared" si="63"/>
        <v>16.323783469849346</v>
      </c>
      <c r="AQ31" s="18"/>
      <c r="AR31" s="18">
        <f t="shared" ref="AR31:AU31" si="64">AR13/AR$18*100</f>
        <v>14.696601384601808</v>
      </c>
      <c r="AS31" s="18">
        <f t="shared" si="64"/>
        <v>18.027821680609808</v>
      </c>
      <c r="AT31" s="18">
        <f t="shared" si="64"/>
        <v>24.826939331861254</v>
      </c>
      <c r="AU31" s="18">
        <f t="shared" si="64"/>
        <v>17.281422811045349</v>
      </c>
    </row>
    <row r="32" spans="1:47" x14ac:dyDescent="0.2">
      <c r="A32" t="str">
        <f>$A$14</f>
        <v>Sales and customer service occupations</v>
      </c>
      <c r="B32" s="18">
        <f t="shared" si="29"/>
        <v>5.3795582200407894</v>
      </c>
      <c r="C32" s="18">
        <f t="shared" ref="C32:O32" si="65">C14/C$18*100</f>
        <v>17.414267813588058</v>
      </c>
      <c r="D32" s="18">
        <f t="shared" si="65"/>
        <v>4.7403534588567613</v>
      </c>
      <c r="E32" s="18">
        <f t="shared" si="65"/>
        <v>8.865244371231551</v>
      </c>
      <c r="F32" s="18"/>
      <c r="G32" s="18">
        <f t="shared" si="65"/>
        <v>4.734495157891538</v>
      </c>
      <c r="H32" s="18">
        <f t="shared" si="65"/>
        <v>15.450474685495491</v>
      </c>
      <c r="I32" s="18">
        <f t="shared" si="65"/>
        <v>3.0538234626938157</v>
      </c>
      <c r="J32" s="18">
        <f t="shared" si="65"/>
        <v>7.7637088939059726</v>
      </c>
      <c r="K32" s="18"/>
      <c r="L32" s="18">
        <f t="shared" si="65"/>
        <v>4.352773551608367</v>
      </c>
      <c r="M32" s="18">
        <f t="shared" si="65"/>
        <v>14.787843049180809</v>
      </c>
      <c r="N32" s="18">
        <f t="shared" si="65"/>
        <v>2.3323071188404612</v>
      </c>
      <c r="O32" s="18">
        <f t="shared" si="65"/>
        <v>7.1227233511563712</v>
      </c>
      <c r="Q32" t="str">
        <f>$A$14</f>
        <v>Sales and customer service occupations</v>
      </c>
      <c r="R32" s="18">
        <f t="shared" ref="R32:U32" si="66">R14/R$18*100</f>
        <v>4.4653210099167024</v>
      </c>
      <c r="S32" s="18">
        <f t="shared" si="66"/>
        <v>19.649663660849036</v>
      </c>
      <c r="T32" s="18">
        <f t="shared" si="66"/>
        <v>3.9587785544428264</v>
      </c>
      <c r="U32" s="18">
        <f t="shared" si="66"/>
        <v>6.5988746543622758</v>
      </c>
      <c r="V32" s="18"/>
      <c r="W32" s="18">
        <f t="shared" ref="W32:Z32" si="67">W14/W$18*100</f>
        <v>4.0455299185679143</v>
      </c>
      <c r="X32" s="18">
        <f t="shared" si="67"/>
        <v>17.870408760952202</v>
      </c>
      <c r="Y32" s="18">
        <f t="shared" si="67"/>
        <v>2.725227742432327</v>
      </c>
      <c r="Z32" s="18">
        <f t="shared" si="67"/>
        <v>6.0971588276760968</v>
      </c>
      <c r="AA32" s="18"/>
      <c r="AB32" s="18">
        <f>AB14/AB$18*100</f>
        <v>4.118950182236687</v>
      </c>
      <c r="AC32" s="18">
        <f t="shared" ref="AC32:AE32" si="68">AC14/AC$18*100</f>
        <v>17.038693821002763</v>
      </c>
      <c r="AD32" s="18">
        <f t="shared" si="68"/>
        <v>2.1183015887532552</v>
      </c>
      <c r="AE32" s="18">
        <f t="shared" si="68"/>
        <v>5.9001174626808153</v>
      </c>
      <c r="AG32" t="str">
        <f>$A$14</f>
        <v>Sales and customer service occupations</v>
      </c>
      <c r="AH32" s="18">
        <f t="shared" ref="AH32:AK32" si="69">AH14/AH$18*100</f>
        <v>6.9990834594785696</v>
      </c>
      <c r="AI32" s="18">
        <f t="shared" si="69"/>
        <v>16.617945130623983</v>
      </c>
      <c r="AJ32" s="18">
        <f t="shared" si="69"/>
        <v>6.3750144790861416</v>
      </c>
      <c r="AK32" s="18">
        <f t="shared" si="69"/>
        <v>11.447969401531015</v>
      </c>
      <c r="AL32" s="18"/>
      <c r="AM32" s="18">
        <f t="shared" ref="AM32:AP32" si="70">AM14/AM$18*100</f>
        <v>5.8550139620104407</v>
      </c>
      <c r="AN32" s="18">
        <f t="shared" si="70"/>
        <v>14.512425763178772</v>
      </c>
      <c r="AO32" s="18">
        <f t="shared" si="70"/>
        <v>3.6056910414001364</v>
      </c>
      <c r="AP32" s="18">
        <f t="shared" si="70"/>
        <v>9.5446830644966774</v>
      </c>
      <c r="AQ32" s="18"/>
      <c r="AR32" s="18">
        <f t="shared" ref="AR32:AU32" si="71">AR14/AR$18*100</f>
        <v>4.7077271433620744</v>
      </c>
      <c r="AS32" s="18">
        <f t="shared" si="71"/>
        <v>13.855218390411537</v>
      </c>
      <c r="AT32" s="18">
        <f t="shared" si="71"/>
        <v>2.713846327159704</v>
      </c>
      <c r="AU32" s="18">
        <f t="shared" si="71"/>
        <v>8.4325730219725923</v>
      </c>
    </row>
    <row r="33" spans="1:47" x14ac:dyDescent="0.2">
      <c r="A33" t="str">
        <f>$A$15</f>
        <v>Process, plant and machine operatives</v>
      </c>
      <c r="B33" s="18">
        <f t="shared" si="29"/>
        <v>8.0836468309583864</v>
      </c>
      <c r="C33" s="18">
        <f t="shared" ref="C33:O33" si="72">C15/C$18*100</f>
        <v>2.7606723980571184</v>
      </c>
      <c r="D33" s="18">
        <f t="shared" si="72"/>
        <v>7.1566104371096131</v>
      </c>
      <c r="E33" s="18">
        <f t="shared" si="72"/>
        <v>6.3680746031151285</v>
      </c>
      <c r="F33" s="18"/>
      <c r="G33" s="18">
        <f t="shared" si="72"/>
        <v>6.6094408174999497</v>
      </c>
      <c r="H33" s="18">
        <f t="shared" si="72"/>
        <v>2.9326488432189222</v>
      </c>
      <c r="I33" s="18">
        <f t="shared" si="72"/>
        <v>9.2402008529227704</v>
      </c>
      <c r="J33" s="18">
        <f t="shared" si="72"/>
        <v>5.8649374554550846</v>
      </c>
      <c r="K33" s="18"/>
      <c r="L33" s="18">
        <f t="shared" si="72"/>
        <v>6.6868742503703587</v>
      </c>
      <c r="M33" s="18">
        <f t="shared" si="72"/>
        <v>3.7388973994130095</v>
      </c>
      <c r="N33" s="18">
        <f t="shared" si="72"/>
        <v>10.93349550448211</v>
      </c>
      <c r="O33" s="18">
        <f t="shared" si="72"/>
        <v>6.4631039949349827</v>
      </c>
      <c r="Q33" t="str">
        <f>$A$15</f>
        <v>Process, plant and machine operatives</v>
      </c>
      <c r="R33" s="18">
        <f t="shared" ref="R33:U33" si="73">R15/R$18*100</f>
        <v>11.407132120040348</v>
      </c>
      <c r="S33" s="18">
        <f t="shared" si="73"/>
        <v>7.1551248325358987</v>
      </c>
      <c r="T33" s="18">
        <f t="shared" si="73"/>
        <v>9.2110663375729995</v>
      </c>
      <c r="U33" s="18">
        <f t="shared" si="73"/>
        <v>10.382938579951034</v>
      </c>
      <c r="V33" s="18"/>
      <c r="W33" s="18">
        <f t="shared" ref="W33:Z33" si="74">W15/W$18*100</f>
        <v>9.6319753040345297</v>
      </c>
      <c r="X33" s="18">
        <f t="shared" si="74"/>
        <v>8.0289102890566149</v>
      </c>
      <c r="Y33" s="18">
        <f t="shared" si="74"/>
        <v>12.657994970818375</v>
      </c>
      <c r="Z33" s="18">
        <f t="shared" si="74"/>
        <v>9.8944478801627813</v>
      </c>
      <c r="AA33" s="18"/>
      <c r="AB33" s="18">
        <f t="shared" ref="AB33:AE33" si="75">AB15/AB$18*100</f>
        <v>9.9012785900999774</v>
      </c>
      <c r="AC33" s="18">
        <f t="shared" si="75"/>
        <v>8.7062223320534251</v>
      </c>
      <c r="AD33" s="18">
        <f t="shared" si="75"/>
        <v>14.58171786434645</v>
      </c>
      <c r="AE33" s="18">
        <f t="shared" si="75"/>
        <v>10.582934653525895</v>
      </c>
      <c r="AG33" t="str">
        <f>$A$15</f>
        <v>Process, plant and machine operatives</v>
      </c>
      <c r="AH33" s="18">
        <f t="shared" ref="AH33:AK33" si="76">AH15/AH$18*100</f>
        <v>2.1962597841788551</v>
      </c>
      <c r="AI33" s="18">
        <f t="shared" si="76"/>
        <v>1.1952216269689067</v>
      </c>
      <c r="AJ33" s="18">
        <f t="shared" si="76"/>
        <v>2.8597235241578889</v>
      </c>
      <c r="AK33" s="18">
        <f t="shared" si="76"/>
        <v>1.7927885811390982</v>
      </c>
      <c r="AL33" s="18"/>
      <c r="AM33" s="18">
        <f t="shared" ref="AM33:AP33" si="77">AM15/AM$18*100</f>
        <v>1.6936532930309425</v>
      </c>
      <c r="AN33" s="18">
        <f t="shared" si="77"/>
        <v>0.95716421923797401</v>
      </c>
      <c r="AO33" s="18">
        <f t="shared" si="77"/>
        <v>3.5001085508721497</v>
      </c>
      <c r="AP33" s="18">
        <f t="shared" si="77"/>
        <v>1.5587638024995407</v>
      </c>
      <c r="AQ33" s="18"/>
      <c r="AR33" s="18">
        <f t="shared" ref="AR33:AU33" si="78">AR15/AR$18*100</f>
        <v>1.807274880975938</v>
      </c>
      <c r="AS33" s="18">
        <f t="shared" si="78"/>
        <v>1.6807202077949253</v>
      </c>
      <c r="AT33" s="18">
        <f t="shared" si="78"/>
        <v>4.4292716632197502</v>
      </c>
      <c r="AU33" s="18">
        <f t="shared" si="78"/>
        <v>2.049286850063802</v>
      </c>
    </row>
    <row r="34" spans="1:47" x14ac:dyDescent="0.2">
      <c r="A34" t="str">
        <f>$A$16</f>
        <v>Elementary occupations</v>
      </c>
      <c r="B34" s="18">
        <f t="shared" si="29"/>
        <v>8.5818389577167675</v>
      </c>
      <c r="C34" s="18">
        <f t="shared" ref="C34:O34" si="79">C16/C$18*100</f>
        <v>23.141181988352109</v>
      </c>
      <c r="D34" s="18">
        <f t="shared" si="79"/>
        <v>4.9130093937705963</v>
      </c>
      <c r="E34" s="18">
        <f t="shared" si="79"/>
        <v>12.382651068624989</v>
      </c>
      <c r="F34" s="18"/>
      <c r="G34" s="18">
        <f t="shared" si="79"/>
        <v>6.910149760155349</v>
      </c>
      <c r="H34" s="18">
        <f t="shared" si="79"/>
        <v>20.687184412973831</v>
      </c>
      <c r="I34" s="18">
        <f t="shared" si="79"/>
        <v>4.3342529794267382</v>
      </c>
      <c r="J34" s="18">
        <f t="shared" si="79"/>
        <v>10.745077096824376</v>
      </c>
      <c r="K34" s="18"/>
      <c r="L34" s="18">
        <f t="shared" si="79"/>
        <v>6.0905247835795988</v>
      </c>
      <c r="M34" s="18">
        <f t="shared" si="79"/>
        <v>17.866928474783141</v>
      </c>
      <c r="N34" s="18">
        <f t="shared" si="79"/>
        <v>5.4564086887981356</v>
      </c>
      <c r="O34" s="18">
        <f t="shared" si="79"/>
        <v>9.4667432817060018</v>
      </c>
      <c r="Q34" t="str">
        <f>$A$16</f>
        <v>Elementary occupations</v>
      </c>
      <c r="R34" s="18">
        <f t="shared" ref="R34:U34" si="80">R16/R$18*100</f>
        <v>9.9835024518309652</v>
      </c>
      <c r="S34" s="18">
        <f t="shared" si="80"/>
        <v>30.964222089257831</v>
      </c>
      <c r="T34" s="18">
        <f t="shared" si="80"/>
        <v>5.423900438936978</v>
      </c>
      <c r="U34" s="18">
        <f t="shared" si="80"/>
        <v>12.226987761498906</v>
      </c>
      <c r="V34" s="18"/>
      <c r="W34" s="18">
        <f t="shared" ref="W34:Z34" si="81">W16/W$18*100</f>
        <v>8.1428366352266863</v>
      </c>
      <c r="X34" s="18">
        <f t="shared" si="81"/>
        <v>26.795798857406339</v>
      </c>
      <c r="Y34" s="18">
        <f t="shared" si="81"/>
        <v>5.59446520409809</v>
      </c>
      <c r="Z34" s="18">
        <f t="shared" si="81"/>
        <v>10.777376511617373</v>
      </c>
      <c r="AA34" s="18"/>
      <c r="AB34" s="18">
        <f t="shared" ref="AB34:AE34" si="82">AB16/AB$18*100</f>
        <v>6.9925176295637161</v>
      </c>
      <c r="AC34" s="18">
        <f t="shared" si="82"/>
        <v>23.571726504646485</v>
      </c>
      <c r="AD34" s="18">
        <f t="shared" si="82"/>
        <v>7.3373155972311057</v>
      </c>
      <c r="AE34" s="18">
        <f t="shared" si="82"/>
        <v>9.8265011176669166</v>
      </c>
      <c r="AG34" t="str">
        <f>$A$16</f>
        <v>Elementary occupations</v>
      </c>
      <c r="AH34" s="18">
        <f t="shared" ref="AH34:AK34" si="83">AH16/AH$18*100</f>
        <v>6.0988625695555339</v>
      </c>
      <c r="AI34" s="18">
        <f t="shared" si="83"/>
        <v>20.354353745058269</v>
      </c>
      <c r="AJ34" s="18">
        <f t="shared" si="83"/>
        <v>3.8444826634452949</v>
      </c>
      <c r="AK34" s="18">
        <f t="shared" si="83"/>
        <v>12.560042919840281</v>
      </c>
      <c r="AL34" s="18"/>
      <c r="AM34" s="18">
        <f t="shared" ref="AM34:AP34" si="84">AM16/AM$18*100</f>
        <v>4.9053333423284915</v>
      </c>
      <c r="AN34" s="18">
        <f t="shared" si="84"/>
        <v>18.319277264359954</v>
      </c>
      <c r="AO34" s="18">
        <f t="shared" si="84"/>
        <v>2.2177608092546928</v>
      </c>
      <c r="AP34" s="18">
        <f t="shared" si="84"/>
        <v>10.710560027918262</v>
      </c>
      <c r="AQ34" s="18"/>
      <c r="AR34" s="18">
        <f t="shared" ref="AR34:AU34" si="85">AR16/AR$18*100</f>
        <v>4.7212621590671633</v>
      </c>
      <c r="AS34" s="18">
        <f t="shared" si="85"/>
        <v>15.503184337430884</v>
      </c>
      <c r="AT34" s="18">
        <f t="shared" si="85"/>
        <v>2.1030386498403955</v>
      </c>
      <c r="AU34" s="18">
        <f t="shared" si="85"/>
        <v>9.0813135308363151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6.7983002642304697</v>
      </c>
      <c r="C44" s="27">
        <f t="shared" ref="C44:E44" si="93">H8-C8</f>
        <v>5.2200893839796354</v>
      </c>
      <c r="D44" s="27">
        <f t="shared" si="93"/>
        <v>1.7742612543270333</v>
      </c>
      <c r="E44" s="27">
        <f t="shared" si="93"/>
        <v>13.792650902537133</v>
      </c>
      <c r="F44" s="27"/>
      <c r="G44" s="27">
        <f>L8-G8</f>
        <v>10.245680905871595</v>
      </c>
      <c r="H44" s="27">
        <f t="shared" ref="H44:J44" si="94">M8-H8</f>
        <v>4.3814409115726676</v>
      </c>
      <c r="I44" s="27">
        <f t="shared" si="94"/>
        <v>2.9046550303185761</v>
      </c>
      <c r="J44" s="27">
        <f t="shared" si="94"/>
        <v>17.531776847762842</v>
      </c>
      <c r="K44" s="27"/>
      <c r="L44" s="27">
        <f>L8-B8</f>
        <v>17.043981170102064</v>
      </c>
      <c r="M44" s="27">
        <f t="shared" ref="M44:O44" si="95">M8-C8</f>
        <v>9.601530295552303</v>
      </c>
      <c r="N44" s="27">
        <f t="shared" si="95"/>
        <v>4.6789162846456094</v>
      </c>
      <c r="O44" s="27">
        <f t="shared" si="95"/>
        <v>31.324427750299975</v>
      </c>
      <c r="Q44" t="str">
        <f>$A$8</f>
        <v>Managers, directors and senior officials</v>
      </c>
      <c r="R44" s="27">
        <f>W8-R8</f>
        <v>3.6222613449022703</v>
      </c>
      <c r="S44" s="27">
        <f t="shared" ref="S44:S52" si="96">X8-S8</f>
        <v>2.059373866699032</v>
      </c>
      <c r="T44" s="27">
        <f t="shared" ref="T44:T52" si="97">Y8-T8</f>
        <v>0.75755612780987391</v>
      </c>
      <c r="U44" s="27">
        <f t="shared" ref="U44:U52" si="98">Z8-U8</f>
        <v>6.4391913394111739</v>
      </c>
      <c r="V44" s="27"/>
      <c r="W44" s="27">
        <f>AB8-W8</f>
        <v>3.6749421515595202</v>
      </c>
      <c r="X44" s="27">
        <f t="shared" ref="X44:X52" si="99">AC8-X8</f>
        <v>1.4876358714406885</v>
      </c>
      <c r="Y44" s="27">
        <f t="shared" ref="Y44:Y52" si="100">AD8-Y8</f>
        <v>2.3521091948864594</v>
      </c>
      <c r="Z44" s="27">
        <f t="shared" ref="Z44:Z52" si="101">AE8-Z8</f>
        <v>7.5146872178866744</v>
      </c>
      <c r="AA44" s="27"/>
      <c r="AB44" s="27">
        <f>AB8-R8</f>
        <v>7.2972034964617905</v>
      </c>
      <c r="AC44" s="27">
        <f t="shared" ref="AC44:AC52" si="102">AC8-S8</f>
        <v>3.5470097381397205</v>
      </c>
      <c r="AD44" s="27">
        <f t="shared" ref="AD44:AD52" si="103">AD8-T8</f>
        <v>3.1096653226963333</v>
      </c>
      <c r="AE44" s="27">
        <f t="shared" ref="AE44:AE52" si="104">AE8-U8</f>
        <v>13.953878557297848</v>
      </c>
      <c r="AG44" t="str">
        <f>$A$8</f>
        <v>Managers, directors and senior officials</v>
      </c>
      <c r="AH44" s="27">
        <f>AM8-AH8</f>
        <v>3.1760389193282066</v>
      </c>
      <c r="AI44" s="27">
        <f t="shared" ref="AI44:AI52" si="105">AN8-AI8</f>
        <v>3.160715517280595</v>
      </c>
      <c r="AJ44" s="27">
        <f t="shared" ref="AJ44:AJ52" si="106">AO8-AJ8</f>
        <v>1.0167051265171629</v>
      </c>
      <c r="AK44" s="27">
        <f t="shared" ref="AK44:AK52" si="107">AP8-AK8</f>
        <v>7.3534595631259663</v>
      </c>
      <c r="AL44" s="27"/>
      <c r="AM44" s="27">
        <f>AR8-AM8</f>
        <v>6.570738754312039</v>
      </c>
      <c r="AN44" s="27">
        <f t="shared" ref="AN44:AN52" si="108">AS8-AN8</f>
        <v>2.8938050401319817</v>
      </c>
      <c r="AO44" s="27">
        <f t="shared" ref="AO44:AO52" si="109">AT8-AO8</f>
        <v>0.55254583543210689</v>
      </c>
      <c r="AP44" s="27">
        <f t="shared" ref="AP44:AP52" si="110">AU8-AP8</f>
        <v>10.017089629876132</v>
      </c>
      <c r="AQ44" s="27"/>
      <c r="AR44" s="27">
        <f>AR8-AH8</f>
        <v>9.7467776736402456</v>
      </c>
      <c r="AS44" s="27">
        <f t="shared" ref="AS44:AS52" si="111">AS8-AI8</f>
        <v>6.0545205574125767</v>
      </c>
      <c r="AT44" s="27">
        <f t="shared" ref="AT44:AT52" si="112">AT8-AJ8</f>
        <v>1.5692509619492698</v>
      </c>
      <c r="AU44" s="27">
        <f t="shared" ref="AU44:AU52" si="113">AU8-AK8</f>
        <v>17.370549193002098</v>
      </c>
    </row>
    <row r="45" spans="1:47" x14ac:dyDescent="0.2">
      <c r="A45" t="str">
        <f>$A$9</f>
        <v>Professional occupations</v>
      </c>
      <c r="B45" s="27">
        <f t="shared" ref="B45:B54" si="114">G9-B9</f>
        <v>22.542924169394979</v>
      </c>
      <c r="C45" s="27">
        <f t="shared" ref="C45:C54" si="115">H9-C9</f>
        <v>10.434923085574844</v>
      </c>
      <c r="D45" s="27">
        <f t="shared" ref="D45:D54" si="116">I9-D9</f>
        <v>-0.5914195638887243</v>
      </c>
      <c r="E45" s="27">
        <f t="shared" ref="E45:E54" si="117">J9-E9</f>
        <v>32.386427691081082</v>
      </c>
      <c r="F45" s="27"/>
      <c r="G45" s="27">
        <f t="shared" ref="G45:G54" si="118">L9-G9</f>
        <v>29.629365156713774</v>
      </c>
      <c r="H45" s="27">
        <f t="shared" ref="H45:H54" si="119">M9-H9</f>
        <v>10.197528357761961</v>
      </c>
      <c r="I45" s="27">
        <f t="shared" ref="I45:I54" si="120">N9-I9</f>
        <v>0.67763945142943172</v>
      </c>
      <c r="J45" s="27">
        <f t="shared" ref="J45:J54" si="121">O9-J9</f>
        <v>40.504532965905156</v>
      </c>
      <c r="K45" s="27"/>
      <c r="L45" s="27">
        <f t="shared" ref="L45:L54" si="122">L9-B9</f>
        <v>52.172289326108753</v>
      </c>
      <c r="M45" s="27">
        <f t="shared" ref="M45:M54" si="123">M9-C9</f>
        <v>20.632451443336805</v>
      </c>
      <c r="N45" s="27">
        <f t="shared" ref="N45:N54" si="124">N9-D9</f>
        <v>8.6219887540707418E-2</v>
      </c>
      <c r="O45" s="27">
        <f t="shared" ref="O45:O54" si="125">O9-E9</f>
        <v>72.890960656986238</v>
      </c>
      <c r="Q45" t="str">
        <f>$A$9</f>
        <v>Professional occupations</v>
      </c>
      <c r="R45" s="27">
        <f t="shared" ref="R45:R52" si="126">W9-R9</f>
        <v>11.755747621357344</v>
      </c>
      <c r="S45" s="27">
        <f t="shared" si="96"/>
        <v>3.3510829060427927</v>
      </c>
      <c r="T45" s="27">
        <f t="shared" si="97"/>
        <v>-2.3681988078566221</v>
      </c>
      <c r="U45" s="27">
        <f t="shared" si="98"/>
        <v>12.73863171954352</v>
      </c>
      <c r="V45" s="27"/>
      <c r="W45" s="27">
        <f t="shared" ref="W45:W52" si="127">AB9-W9</f>
        <v>15.089257732179405</v>
      </c>
      <c r="X45" s="27">
        <f t="shared" si="99"/>
        <v>3.6663296736097752</v>
      </c>
      <c r="Y45" s="27">
        <f t="shared" si="100"/>
        <v>-0.44143452577362297</v>
      </c>
      <c r="Z45" s="27">
        <f t="shared" si="101"/>
        <v>18.314152880015541</v>
      </c>
      <c r="AA45" s="27"/>
      <c r="AB45" s="27">
        <f t="shared" ref="AB45:AB52" si="128">AB9-R9</f>
        <v>26.845005353536749</v>
      </c>
      <c r="AC45" s="27">
        <f t="shared" si="102"/>
        <v>7.0174125796525679</v>
      </c>
      <c r="AD45" s="27">
        <f t="shared" si="103"/>
        <v>-2.809633333630245</v>
      </c>
      <c r="AE45" s="27">
        <f t="shared" si="104"/>
        <v>31.052784599559061</v>
      </c>
      <c r="AG45" t="str">
        <f>$A$9</f>
        <v>Professional occupations</v>
      </c>
      <c r="AH45" s="27">
        <f t="shared" ref="AH45:AH52" si="129">AM9-AH9</f>
        <v>10.787176548037721</v>
      </c>
      <c r="AI45" s="27">
        <f t="shared" si="105"/>
        <v>7.0838401795320536</v>
      </c>
      <c r="AJ45" s="27">
        <f t="shared" si="106"/>
        <v>1.7767792439678853</v>
      </c>
      <c r="AK45" s="27">
        <f t="shared" si="107"/>
        <v>19.647795971537661</v>
      </c>
      <c r="AL45" s="27"/>
      <c r="AM45" s="27">
        <f t="shared" ref="AM45:AM52" si="130">AR9-AM9</f>
        <v>14.540107424534284</v>
      </c>
      <c r="AN45" s="27">
        <f t="shared" si="108"/>
        <v>6.5311986841521836</v>
      </c>
      <c r="AO45" s="27">
        <f t="shared" si="109"/>
        <v>1.1190739772030671</v>
      </c>
      <c r="AP45" s="27">
        <f t="shared" si="110"/>
        <v>22.190380085889529</v>
      </c>
      <c r="AQ45" s="27"/>
      <c r="AR45" s="27">
        <f t="shared" ref="AR45:AR52" si="131">AR9-AH9</f>
        <v>25.327283972572005</v>
      </c>
      <c r="AS45" s="27">
        <f t="shared" si="111"/>
        <v>13.615038863684237</v>
      </c>
      <c r="AT45" s="27">
        <f t="shared" si="112"/>
        <v>2.8958532211709525</v>
      </c>
      <c r="AU45" s="27">
        <f t="shared" si="113"/>
        <v>41.838176057427191</v>
      </c>
    </row>
    <row r="46" spans="1:47" x14ac:dyDescent="0.2">
      <c r="A46" t="str">
        <f>$A$10</f>
        <v>Associate professional occupations</v>
      </c>
      <c r="B46" s="27">
        <f t="shared" si="114"/>
        <v>9.5729911717400569</v>
      </c>
      <c r="C46" s="27">
        <f t="shared" si="115"/>
        <v>4.6219490324047463</v>
      </c>
      <c r="D46" s="27">
        <f t="shared" si="116"/>
        <v>0.92430649123974007</v>
      </c>
      <c r="E46" s="27">
        <f t="shared" si="117"/>
        <v>15.119246695384533</v>
      </c>
      <c r="F46" s="27"/>
      <c r="G46" s="27">
        <f t="shared" si="118"/>
        <v>5.999014090828851</v>
      </c>
      <c r="H46" s="27">
        <f t="shared" si="119"/>
        <v>1.9254576388768392</v>
      </c>
      <c r="I46" s="27">
        <f t="shared" si="120"/>
        <v>0.53020475693791624</v>
      </c>
      <c r="J46" s="27">
        <f t="shared" si="121"/>
        <v>8.4546764866436064</v>
      </c>
      <c r="K46" s="27"/>
      <c r="L46" s="27">
        <f t="shared" si="122"/>
        <v>15.572005262568908</v>
      </c>
      <c r="M46" s="27">
        <f t="shared" si="123"/>
        <v>6.5474066712815855</v>
      </c>
      <c r="N46" s="27">
        <f t="shared" si="124"/>
        <v>1.4545112481776563</v>
      </c>
      <c r="O46" s="27">
        <f t="shared" si="125"/>
        <v>23.573923182028139</v>
      </c>
      <c r="Q46" t="str">
        <f>$A$10</f>
        <v>Associate professional occupations</v>
      </c>
      <c r="R46" s="27">
        <f t="shared" si="126"/>
        <v>4.6961567523417074</v>
      </c>
      <c r="S46" s="27">
        <f t="shared" si="96"/>
        <v>2.0596479625236483</v>
      </c>
      <c r="T46" s="27">
        <f t="shared" si="97"/>
        <v>-0.47007400439438918</v>
      </c>
      <c r="U46" s="27">
        <f t="shared" si="98"/>
        <v>6.2857307104709648</v>
      </c>
      <c r="V46" s="27"/>
      <c r="W46" s="27">
        <f>AB10-W10</f>
        <v>0.15016110060896182</v>
      </c>
      <c r="X46" s="27">
        <f t="shared" si="99"/>
        <v>-0.54380233918277376</v>
      </c>
      <c r="Y46" s="27">
        <f t="shared" si="100"/>
        <v>-0.13165232151133388</v>
      </c>
      <c r="Z46" s="27">
        <f t="shared" si="101"/>
        <v>-0.52529356008514583</v>
      </c>
      <c r="AA46" s="27"/>
      <c r="AB46" s="27">
        <f t="shared" si="128"/>
        <v>4.8463178529506692</v>
      </c>
      <c r="AC46" s="27">
        <f t="shared" si="102"/>
        <v>1.5158456233408746</v>
      </c>
      <c r="AD46" s="27">
        <f t="shared" si="103"/>
        <v>-0.60172632590572306</v>
      </c>
      <c r="AE46" s="27">
        <f t="shared" si="104"/>
        <v>5.7604371503858189</v>
      </c>
      <c r="AG46" t="str">
        <f>$A$10</f>
        <v>Associate professional occupations</v>
      </c>
      <c r="AH46" s="27">
        <f t="shared" si="129"/>
        <v>4.8768344193983566</v>
      </c>
      <c r="AI46" s="27">
        <f t="shared" si="105"/>
        <v>2.5623010698811104</v>
      </c>
      <c r="AJ46" s="27">
        <f t="shared" si="106"/>
        <v>1.3943804956341275</v>
      </c>
      <c r="AK46" s="27">
        <f t="shared" si="107"/>
        <v>8.8335159849135962</v>
      </c>
      <c r="AL46" s="27"/>
      <c r="AM46" s="27">
        <f t="shared" si="130"/>
        <v>5.8488529902198643</v>
      </c>
      <c r="AN46" s="27">
        <f t="shared" si="108"/>
        <v>2.4692599780596076</v>
      </c>
      <c r="AO46" s="27">
        <f t="shared" si="109"/>
        <v>0.66185707844924302</v>
      </c>
      <c r="AP46" s="27">
        <f t="shared" si="110"/>
        <v>8.9799700467287096</v>
      </c>
      <c r="AQ46" s="27"/>
      <c r="AR46" s="27">
        <f t="shared" si="131"/>
        <v>10.725687409618221</v>
      </c>
      <c r="AS46" s="27">
        <f t="shared" si="111"/>
        <v>5.031561047940718</v>
      </c>
      <c r="AT46" s="27">
        <f t="shared" si="112"/>
        <v>2.0562375740833705</v>
      </c>
      <c r="AU46" s="27">
        <f t="shared" si="113"/>
        <v>17.813486031642306</v>
      </c>
    </row>
    <row r="47" spans="1:47" x14ac:dyDescent="0.2">
      <c r="A47" t="str">
        <f>$A$11</f>
        <v>Administrative and secretarial occupations</v>
      </c>
      <c r="B47" s="27">
        <f t="shared" si="114"/>
        <v>-6.5839902547651263E-2</v>
      </c>
      <c r="C47" s="27">
        <f t="shared" si="115"/>
        <v>-0.15331287455799014</v>
      </c>
      <c r="D47" s="27">
        <f t="shared" si="116"/>
        <v>-0.41391021942429695</v>
      </c>
      <c r="E47" s="27">
        <f t="shared" si="117"/>
        <v>-0.63306299652992948</v>
      </c>
      <c r="F47" s="27"/>
      <c r="G47" s="27">
        <f t="shared" si="118"/>
        <v>-7.2749142235174915</v>
      </c>
      <c r="H47" s="27">
        <f t="shared" si="119"/>
        <v>-5.8992476199314723</v>
      </c>
      <c r="I47" s="27">
        <f t="shared" si="120"/>
        <v>-0.25801380480568792</v>
      </c>
      <c r="J47" s="27">
        <f t="shared" si="121"/>
        <v>-13.432175648254656</v>
      </c>
      <c r="K47" s="27"/>
      <c r="L47" s="27">
        <f t="shared" si="122"/>
        <v>-7.3407541260651428</v>
      </c>
      <c r="M47" s="27">
        <f t="shared" si="123"/>
        <v>-6.0525604944894624</v>
      </c>
      <c r="N47" s="27">
        <f t="shared" si="124"/>
        <v>-0.67192402422998487</v>
      </c>
      <c r="O47" s="27">
        <f t="shared" si="125"/>
        <v>-14.065238644784586</v>
      </c>
      <c r="Q47" t="str">
        <f>$A$11</f>
        <v>Administrative and secretarial occupations</v>
      </c>
      <c r="R47" s="27">
        <f t="shared" si="126"/>
        <v>1.2309128708945565</v>
      </c>
      <c r="S47" s="27">
        <f t="shared" si="96"/>
        <v>0.81436534241293179</v>
      </c>
      <c r="T47" s="27">
        <f t="shared" si="97"/>
        <v>-0.40627192014933033</v>
      </c>
      <c r="U47" s="27">
        <f t="shared" si="98"/>
        <v>1.6390062931581575</v>
      </c>
      <c r="V47" s="27"/>
      <c r="W47" s="27">
        <f t="shared" si="127"/>
        <v>1.1997571363871451</v>
      </c>
      <c r="X47" s="27">
        <f t="shared" si="99"/>
        <v>-0.25012207757939109</v>
      </c>
      <c r="Y47" s="27">
        <f t="shared" si="100"/>
        <v>0.52348855255534188</v>
      </c>
      <c r="Z47" s="27">
        <f t="shared" si="101"/>
        <v>1.4731236113630963</v>
      </c>
      <c r="AA47" s="27"/>
      <c r="AB47" s="27">
        <f t="shared" si="128"/>
        <v>2.4306700072817016</v>
      </c>
      <c r="AC47" s="27">
        <f t="shared" si="102"/>
        <v>0.5642432648335407</v>
      </c>
      <c r="AD47" s="27">
        <f t="shared" si="103"/>
        <v>0.11721663240601154</v>
      </c>
      <c r="AE47" s="27">
        <f t="shared" si="104"/>
        <v>3.1121299045212538</v>
      </c>
      <c r="AG47" t="str">
        <f>$A$11</f>
        <v>Administrative and secretarial occupations</v>
      </c>
      <c r="AH47" s="27">
        <f t="shared" si="129"/>
        <v>-1.2967527734422433</v>
      </c>
      <c r="AI47" s="27">
        <f t="shared" si="105"/>
        <v>-0.96767821697089573</v>
      </c>
      <c r="AJ47" s="27">
        <f t="shared" si="106"/>
        <v>-7.6382992749683964E-3</v>
      </c>
      <c r="AK47" s="27">
        <f t="shared" si="107"/>
        <v>-2.2720692896881189</v>
      </c>
      <c r="AL47" s="27"/>
      <c r="AM47" s="27">
        <f t="shared" si="130"/>
        <v>-8.4746713599046295</v>
      </c>
      <c r="AN47" s="27">
        <f t="shared" si="108"/>
        <v>-5.6491255423520954</v>
      </c>
      <c r="AO47" s="27">
        <f t="shared" si="109"/>
        <v>-0.78150235736103202</v>
      </c>
      <c r="AP47" s="27">
        <f>AU11-AP11</f>
        <v>-14.905299259617756</v>
      </c>
      <c r="AQ47" s="27"/>
      <c r="AR47" s="27">
        <f t="shared" si="131"/>
        <v>-9.7714241333468728</v>
      </c>
      <c r="AS47" s="27">
        <f t="shared" si="111"/>
        <v>-6.6168037593229911</v>
      </c>
      <c r="AT47" s="27">
        <f t="shared" si="112"/>
        <v>-0.78914065663600041</v>
      </c>
      <c r="AU47" s="27">
        <f t="shared" si="113"/>
        <v>-17.177368549305875</v>
      </c>
    </row>
    <row r="48" spans="1:47" x14ac:dyDescent="0.2">
      <c r="A48" t="str">
        <f>$A$12</f>
        <v>Skilled trades occupations</v>
      </c>
      <c r="B48" s="27">
        <f t="shared" si="114"/>
        <v>-9.5590233116106802</v>
      </c>
      <c r="C48" s="27">
        <f t="shared" si="115"/>
        <v>-1.0889499253171993</v>
      </c>
      <c r="D48" s="27">
        <f t="shared" si="116"/>
        <v>-0.51424835000598179</v>
      </c>
      <c r="E48" s="27">
        <f t="shared" si="117"/>
        <v>-11.162221586933853</v>
      </c>
      <c r="F48" s="27"/>
      <c r="G48" s="27">
        <f t="shared" si="118"/>
        <v>-4.5568636148194059</v>
      </c>
      <c r="H48" s="27">
        <f t="shared" si="119"/>
        <v>1.7444758698184435</v>
      </c>
      <c r="I48" s="27">
        <f t="shared" si="120"/>
        <v>6.8389055785547157</v>
      </c>
      <c r="J48" s="27">
        <f t="shared" si="121"/>
        <v>4.0265178335537541</v>
      </c>
      <c r="K48" s="27"/>
      <c r="L48" s="27">
        <f t="shared" si="122"/>
        <v>-14.115886926430086</v>
      </c>
      <c r="M48" s="27">
        <f t="shared" si="123"/>
        <v>0.65552594450124424</v>
      </c>
      <c r="N48" s="27">
        <f t="shared" si="124"/>
        <v>6.3246572285487339</v>
      </c>
      <c r="O48" s="27">
        <f t="shared" si="125"/>
        <v>-7.1357037533800991</v>
      </c>
      <c r="Q48" t="str">
        <f>$A$12</f>
        <v>Skilled trades occupations</v>
      </c>
      <c r="R48" s="27">
        <f t="shared" si="126"/>
        <v>-9.5576030109590278</v>
      </c>
      <c r="S48" s="27">
        <f t="shared" si="96"/>
        <v>-0.94110087612455562</v>
      </c>
      <c r="T48" s="27">
        <f t="shared" si="97"/>
        <v>-1.4337380301914209</v>
      </c>
      <c r="U48" s="27">
        <f t="shared" si="98"/>
        <v>-11.932441917275014</v>
      </c>
      <c r="V48" s="27"/>
      <c r="W48" s="27">
        <f t="shared" si="127"/>
        <v>-5.5105666160254074</v>
      </c>
      <c r="X48" s="27">
        <f t="shared" si="99"/>
        <v>1.0058430348809999</v>
      </c>
      <c r="Y48" s="27">
        <f t="shared" si="100"/>
        <v>5.5322015574966734</v>
      </c>
      <c r="Z48" s="27">
        <f t="shared" si="101"/>
        <v>1.027477976352273</v>
      </c>
      <c r="AA48" s="27"/>
      <c r="AB48" s="27">
        <f t="shared" si="128"/>
        <v>-15.068169626984435</v>
      </c>
      <c r="AC48" s="27">
        <f t="shared" si="102"/>
        <v>6.474215875644429E-2</v>
      </c>
      <c r="AD48" s="27">
        <f t="shared" si="103"/>
        <v>4.0984635273052525</v>
      </c>
      <c r="AE48" s="27">
        <f t="shared" si="104"/>
        <v>-10.904963940922741</v>
      </c>
      <c r="AG48" t="str">
        <f>$A$12</f>
        <v>Skilled trades occupations</v>
      </c>
      <c r="AH48" s="27">
        <f t="shared" si="129"/>
        <v>-1.4203006516524397E-3</v>
      </c>
      <c r="AI48" s="27">
        <f t="shared" si="105"/>
        <v>-0.14784904919263786</v>
      </c>
      <c r="AJ48" s="27">
        <f t="shared" si="106"/>
        <v>0.9194896801854604</v>
      </c>
      <c r="AK48" s="27">
        <f t="shared" si="107"/>
        <v>0.77022033034117143</v>
      </c>
      <c r="AL48" s="27"/>
      <c r="AM48" s="27">
        <f t="shared" si="130"/>
        <v>0.95370300120599083</v>
      </c>
      <c r="AN48" s="27">
        <f t="shared" si="108"/>
        <v>0.73863283493744536</v>
      </c>
      <c r="AO48" s="27">
        <f t="shared" si="109"/>
        <v>1.3067040210580423</v>
      </c>
      <c r="AP48" s="27">
        <f t="shared" si="110"/>
        <v>2.9990398572014776</v>
      </c>
      <c r="AQ48" s="27"/>
      <c r="AR48" s="27">
        <f t="shared" si="131"/>
        <v>0.95228270055433839</v>
      </c>
      <c r="AS48" s="27">
        <f t="shared" si="111"/>
        <v>0.5907837857448075</v>
      </c>
      <c r="AT48" s="27">
        <f t="shared" si="112"/>
        <v>2.2261937012435027</v>
      </c>
      <c r="AU48" s="27">
        <f t="shared" si="113"/>
        <v>3.769260187542649</v>
      </c>
    </row>
    <row r="49" spans="1:47" x14ac:dyDescent="0.2">
      <c r="A49" t="str">
        <f>$A$13</f>
        <v>Caring, leisure and other service occupations</v>
      </c>
      <c r="B49" s="27">
        <f t="shared" si="114"/>
        <v>-0.45627892994106389</v>
      </c>
      <c r="C49" s="27">
        <f t="shared" si="115"/>
        <v>2.2244743863317851</v>
      </c>
      <c r="D49" s="27">
        <f t="shared" si="116"/>
        <v>3.3286461829280345</v>
      </c>
      <c r="E49" s="27">
        <f t="shared" si="117"/>
        <v>5.0968416393187539</v>
      </c>
      <c r="F49" s="27"/>
      <c r="G49" s="27">
        <f t="shared" si="118"/>
        <v>9.0557524868831081</v>
      </c>
      <c r="H49" s="27">
        <f t="shared" si="119"/>
        <v>3.9417354211715008</v>
      </c>
      <c r="I49" s="27">
        <f t="shared" si="120"/>
        <v>2.4669196455719966</v>
      </c>
      <c r="J49" s="27">
        <f t="shared" si="121"/>
        <v>15.4644075536266</v>
      </c>
      <c r="K49" s="27"/>
      <c r="L49" s="27">
        <f t="shared" si="122"/>
        <v>8.5994735569420442</v>
      </c>
      <c r="M49" s="27">
        <f t="shared" si="123"/>
        <v>6.1662098075032858</v>
      </c>
      <c r="N49" s="27">
        <f t="shared" si="124"/>
        <v>5.7955658285000311</v>
      </c>
      <c r="O49" s="27">
        <f t="shared" si="125"/>
        <v>20.561249192945354</v>
      </c>
      <c r="Q49" t="str">
        <f>$A$13</f>
        <v>Caring, leisure and other service occupations</v>
      </c>
      <c r="R49" s="27">
        <f t="shared" si="126"/>
        <v>-0.32555938531250206</v>
      </c>
      <c r="S49" s="27">
        <f t="shared" si="96"/>
        <v>0.2183386070000628</v>
      </c>
      <c r="T49" s="27">
        <f t="shared" si="97"/>
        <v>-0.11293330958748427</v>
      </c>
      <c r="U49" s="27">
        <f t="shared" si="98"/>
        <v>-0.22015408789992463</v>
      </c>
      <c r="V49" s="27"/>
      <c r="W49" s="27">
        <f t="shared" si="127"/>
        <v>3.3108479650912166</v>
      </c>
      <c r="X49" s="27">
        <f t="shared" si="99"/>
        <v>1.0945137649286663</v>
      </c>
      <c r="Y49" s="27">
        <f t="shared" si="100"/>
        <v>0.52731383943633481</v>
      </c>
      <c r="Z49" s="27">
        <f t="shared" si="101"/>
        <v>4.9326755694562152</v>
      </c>
      <c r="AA49" s="27"/>
      <c r="AB49" s="27">
        <f t="shared" si="128"/>
        <v>2.9852885797787145</v>
      </c>
      <c r="AC49" s="27">
        <f t="shared" si="102"/>
        <v>1.3128523719287291</v>
      </c>
      <c r="AD49" s="27">
        <f t="shared" si="103"/>
        <v>0.41438052984885054</v>
      </c>
      <c r="AE49" s="27">
        <f t="shared" si="104"/>
        <v>4.7125214815562906</v>
      </c>
      <c r="AG49" t="str">
        <f>$A$13</f>
        <v>Caring, leisure and other service occupations</v>
      </c>
      <c r="AH49" s="27">
        <f t="shared" si="129"/>
        <v>-0.13071954462856539</v>
      </c>
      <c r="AI49" s="27">
        <f t="shared" si="105"/>
        <v>2.0061357793317285</v>
      </c>
      <c r="AJ49" s="27">
        <f t="shared" si="106"/>
        <v>3.4415794925155208</v>
      </c>
      <c r="AK49" s="27">
        <f t="shared" si="107"/>
        <v>5.3169957272186963</v>
      </c>
      <c r="AL49" s="27"/>
      <c r="AM49" s="27">
        <f t="shared" si="130"/>
        <v>5.7449045217918666</v>
      </c>
      <c r="AN49" s="27">
        <f t="shared" si="108"/>
        <v>2.847221656242823</v>
      </c>
      <c r="AO49" s="27">
        <f t="shared" si="109"/>
        <v>1.9396058061356616</v>
      </c>
      <c r="AP49" s="27">
        <f t="shared" si="110"/>
        <v>10.531731984170349</v>
      </c>
      <c r="AQ49" s="27"/>
      <c r="AR49" s="27">
        <f t="shared" si="131"/>
        <v>5.6141849771633012</v>
      </c>
      <c r="AS49" s="27">
        <f t="shared" si="111"/>
        <v>4.8533574355745515</v>
      </c>
      <c r="AT49" s="27">
        <f t="shared" si="112"/>
        <v>5.3811852986511823</v>
      </c>
      <c r="AU49" s="27">
        <f t="shared" si="113"/>
        <v>15.848727711389046</v>
      </c>
    </row>
    <row r="50" spans="1:47" x14ac:dyDescent="0.2">
      <c r="A50" t="str">
        <f>$A$14</f>
        <v>Sales and customer service occupations</v>
      </c>
      <c r="B50" s="27">
        <f t="shared" si="114"/>
        <v>-2.3246444451176842</v>
      </c>
      <c r="C50" s="27">
        <f t="shared" si="115"/>
        <v>-2.0786946694095292</v>
      </c>
      <c r="D50" s="27">
        <f t="shared" si="116"/>
        <v>-1.8457524262844993</v>
      </c>
      <c r="E50" s="27">
        <f t="shared" si="117"/>
        <v>-6.2490915408117189</v>
      </c>
      <c r="F50" s="27"/>
      <c r="G50" s="27">
        <f t="shared" si="118"/>
        <v>0.16641882487931525</v>
      </c>
      <c r="H50" s="27">
        <f t="shared" si="119"/>
        <v>0.40251133527841887</v>
      </c>
      <c r="I50" s="27">
        <f t="shared" si="120"/>
        <v>-0.44193571097568762</v>
      </c>
      <c r="J50" s="27">
        <f t="shared" si="121"/>
        <v>0.12699444918204961</v>
      </c>
      <c r="K50" s="27"/>
      <c r="L50" s="27">
        <f t="shared" si="122"/>
        <v>-2.1582256202383689</v>
      </c>
      <c r="M50" s="27">
        <f t="shared" si="123"/>
        <v>-1.6761833341311103</v>
      </c>
      <c r="N50" s="27">
        <f t="shared" si="124"/>
        <v>-2.2876881372601869</v>
      </c>
      <c r="O50" s="27">
        <f t="shared" si="125"/>
        <v>-6.1220970916296693</v>
      </c>
      <c r="Q50" t="str">
        <f>$A$14</f>
        <v>Sales and customer service occupations</v>
      </c>
      <c r="R50" s="27">
        <f t="shared" si="126"/>
        <v>-1.2652763739925614</v>
      </c>
      <c r="S50" s="27">
        <f t="shared" si="96"/>
        <v>0.47156298838725519</v>
      </c>
      <c r="T50" s="27">
        <f t="shared" si="97"/>
        <v>-1.0641649817670831</v>
      </c>
      <c r="U50" s="27">
        <f t="shared" si="98"/>
        <v>-1.8578783673723933</v>
      </c>
      <c r="V50" s="27"/>
      <c r="W50" s="27">
        <f t="shared" si="127"/>
        <v>1.0264328477567393</v>
      </c>
      <c r="X50" s="27">
        <f t="shared" si="99"/>
        <v>0.72391303860715617</v>
      </c>
      <c r="Y50" s="27">
        <f t="shared" si="100"/>
        <v>-0.17192416844240999</v>
      </c>
      <c r="Z50" s="27">
        <f t="shared" si="101"/>
        <v>1.5784217179214863</v>
      </c>
      <c r="AA50" s="27"/>
      <c r="AB50" s="27">
        <f t="shared" si="128"/>
        <v>-0.23884352623582217</v>
      </c>
      <c r="AC50" s="27">
        <f t="shared" si="102"/>
        <v>1.1954760269944114</v>
      </c>
      <c r="AD50" s="27">
        <f t="shared" si="103"/>
        <v>-1.2360891502094931</v>
      </c>
      <c r="AE50" s="27">
        <f t="shared" si="104"/>
        <v>-0.27945664945090698</v>
      </c>
      <c r="AG50" t="str">
        <f>$A$14</f>
        <v>Sales and customer service occupations</v>
      </c>
      <c r="AH50" s="27">
        <f t="shared" si="129"/>
        <v>-1.0593680711251192</v>
      </c>
      <c r="AI50" s="27">
        <f t="shared" si="105"/>
        <v>-2.5502576577967595</v>
      </c>
      <c r="AJ50" s="27">
        <f t="shared" si="106"/>
        <v>-0.78158744451741891</v>
      </c>
      <c r="AK50" s="27">
        <f t="shared" si="107"/>
        <v>-4.3912131734392972</v>
      </c>
      <c r="AL50" s="27"/>
      <c r="AM50" s="27">
        <f t="shared" si="130"/>
        <v>-0.86001402287743645</v>
      </c>
      <c r="AN50" s="27">
        <f t="shared" si="108"/>
        <v>-0.32140170332871776</v>
      </c>
      <c r="AO50" s="27">
        <f t="shared" si="109"/>
        <v>-0.27001154253327808</v>
      </c>
      <c r="AP50" s="27">
        <f t="shared" si="110"/>
        <v>-1.4514272687394367</v>
      </c>
      <c r="AQ50" s="27"/>
      <c r="AR50" s="27">
        <f t="shared" si="131"/>
        <v>-1.9193820940025557</v>
      </c>
      <c r="AS50" s="27">
        <f t="shared" si="111"/>
        <v>-2.8716593611254773</v>
      </c>
      <c r="AT50" s="27">
        <f t="shared" si="112"/>
        <v>-1.051598987050697</v>
      </c>
      <c r="AU50" s="27">
        <f t="shared" si="113"/>
        <v>-5.8426404421787339</v>
      </c>
    </row>
    <row r="51" spans="1:47" x14ac:dyDescent="0.2">
      <c r="A51" t="str">
        <f>$A$15</f>
        <v>Process, plant and machine operatives</v>
      </c>
      <c r="B51" s="27">
        <f t="shared" si="114"/>
        <v>-5.895682479316978</v>
      </c>
      <c r="C51" s="27">
        <f t="shared" si="115"/>
        <v>0.94368635309911042</v>
      </c>
      <c r="D51" s="27">
        <f t="shared" si="116"/>
        <v>2.9501874820832406</v>
      </c>
      <c r="E51" s="27">
        <f t="shared" si="117"/>
        <v>-2.001808644134627</v>
      </c>
      <c r="F51" s="27"/>
      <c r="G51" s="27">
        <f t="shared" si="118"/>
        <v>3.4145554323948311</v>
      </c>
      <c r="H51" s="27">
        <f t="shared" si="119"/>
        <v>2.6671652877129102</v>
      </c>
      <c r="I51" s="27">
        <f t="shared" si="120"/>
        <v>4.2175117522140582</v>
      </c>
      <c r="J51" s="27">
        <f t="shared" si="121"/>
        <v>10.299232472321798</v>
      </c>
      <c r="K51" s="27"/>
      <c r="L51" s="27">
        <f t="shared" si="122"/>
        <v>-2.4811270469221469</v>
      </c>
      <c r="M51" s="27">
        <f t="shared" si="123"/>
        <v>3.6108516408120206</v>
      </c>
      <c r="N51" s="27">
        <f t="shared" si="124"/>
        <v>7.1676992342972987</v>
      </c>
      <c r="O51" s="27">
        <f t="shared" si="125"/>
        <v>8.2974238281871706</v>
      </c>
      <c r="Q51" t="str">
        <f>$A$15</f>
        <v>Process, plant and machine operatives</v>
      </c>
      <c r="R51" s="27">
        <f t="shared" si="126"/>
        <v>-5.3030752558111303</v>
      </c>
      <c r="S51" s="27">
        <f t="shared" si="96"/>
        <v>1.2915619477337694</v>
      </c>
      <c r="T51" s="27">
        <f t="shared" si="97"/>
        <v>2.4301757057730073</v>
      </c>
      <c r="U51" s="27">
        <f t="shared" si="98"/>
        <v>-1.5813376023043517</v>
      </c>
      <c r="V51" s="27"/>
      <c r="W51" s="27">
        <f t="shared" si="127"/>
        <v>2.7408654898101865</v>
      </c>
      <c r="X51" s="27">
        <f t="shared" si="99"/>
        <v>1.1811084690303177</v>
      </c>
      <c r="Y51" s="27">
        <f t="shared" si="100"/>
        <v>3.5553932123332501</v>
      </c>
      <c r="Z51" s="27">
        <f t="shared" si="101"/>
        <v>7.4773671711737535</v>
      </c>
      <c r="AA51" s="27"/>
      <c r="AB51" s="27">
        <f t="shared" si="128"/>
        <v>-2.5622097660009437</v>
      </c>
      <c r="AC51" s="27">
        <f t="shared" si="102"/>
        <v>2.4726704167640872</v>
      </c>
      <c r="AD51" s="27">
        <f t="shared" si="103"/>
        <v>5.9855689181062575</v>
      </c>
      <c r="AE51" s="27">
        <f t="shared" si="104"/>
        <v>5.8960295688694018</v>
      </c>
      <c r="AG51" t="str">
        <f>$A$15</f>
        <v>Process, plant and machine operatives</v>
      </c>
      <c r="AH51" s="27">
        <f t="shared" si="129"/>
        <v>-0.59260722350586281</v>
      </c>
      <c r="AI51" s="27">
        <f t="shared" si="105"/>
        <v>-0.34787559463465922</v>
      </c>
      <c r="AJ51" s="27">
        <f t="shared" si="106"/>
        <v>0.52001177631023521</v>
      </c>
      <c r="AK51" s="27">
        <f t="shared" si="107"/>
        <v>-0.42047104183028594</v>
      </c>
      <c r="AL51" s="27"/>
      <c r="AM51" s="27">
        <f t="shared" si="130"/>
        <v>0.67368994258463344</v>
      </c>
      <c r="AN51" s="27">
        <f t="shared" si="108"/>
        <v>1.4860568186825918</v>
      </c>
      <c r="AO51" s="27">
        <f t="shared" si="109"/>
        <v>0.66211853988079894</v>
      </c>
      <c r="AP51" s="27">
        <f t="shared" si="110"/>
        <v>2.8218653011480228</v>
      </c>
      <c r="AQ51" s="27"/>
      <c r="AR51" s="27">
        <f t="shared" si="131"/>
        <v>8.1082719078770626E-2</v>
      </c>
      <c r="AS51" s="27">
        <f t="shared" si="111"/>
        <v>1.1381812240479325</v>
      </c>
      <c r="AT51" s="27">
        <f t="shared" si="112"/>
        <v>1.1821303161910341</v>
      </c>
      <c r="AU51" s="27">
        <f t="shared" si="113"/>
        <v>2.4013942593177369</v>
      </c>
    </row>
    <row r="52" spans="1:47" x14ac:dyDescent="0.2">
      <c r="A52" t="str">
        <f>$A$16</f>
        <v>Elementary occupations</v>
      </c>
      <c r="B52" s="27">
        <f t="shared" si="114"/>
        <v>-6.7664197197210214</v>
      </c>
      <c r="C52" s="27">
        <f t="shared" si="115"/>
        <v>-2.3523398729575717</v>
      </c>
      <c r="D52" s="27">
        <f t="shared" si="116"/>
        <v>-0.4642225672327891</v>
      </c>
      <c r="E52" s="27">
        <f t="shared" si="117"/>
        <v>-9.5829821599113814</v>
      </c>
      <c r="F52" s="27"/>
      <c r="G52" s="27">
        <f t="shared" si="118"/>
        <v>-1.1257302095599506</v>
      </c>
      <c r="H52" s="27">
        <f t="shared" si="119"/>
        <v>-4.8343668268358542</v>
      </c>
      <c r="I52" s="27">
        <f t="shared" si="120"/>
        <v>2.4481340756544068</v>
      </c>
      <c r="J52" s="27">
        <f t="shared" si="121"/>
        <v>-3.5119629607413998</v>
      </c>
      <c r="K52" s="27"/>
      <c r="L52" s="27">
        <f t="shared" si="122"/>
        <v>-7.892149929280972</v>
      </c>
      <c r="M52" s="27">
        <f t="shared" si="123"/>
        <v>-7.1867066997934259</v>
      </c>
      <c r="N52" s="27">
        <f t="shared" si="124"/>
        <v>1.9839115084216177</v>
      </c>
      <c r="O52" s="27">
        <f t="shared" si="125"/>
        <v>-13.094945120652781</v>
      </c>
      <c r="Q52" t="str">
        <f>$A$16</f>
        <v>Elementary occupations</v>
      </c>
      <c r="R52" s="27">
        <f t="shared" si="126"/>
        <v>-5.4870898614059627</v>
      </c>
      <c r="S52" s="27">
        <f t="shared" si="96"/>
        <v>-0.26119311262667111</v>
      </c>
      <c r="T52" s="27">
        <f t="shared" si="97"/>
        <v>-1.2920963376587657E-2</v>
      </c>
      <c r="U52" s="27">
        <f t="shared" si="98"/>
        <v>-5.7612039374092205</v>
      </c>
      <c r="V52" s="27"/>
      <c r="W52" s="27">
        <f t="shared" si="127"/>
        <v>-2.0143738502893775</v>
      </c>
      <c r="X52" s="27">
        <f t="shared" si="99"/>
        <v>-0.52444755740880211</v>
      </c>
      <c r="Y52" s="27">
        <f t="shared" si="100"/>
        <v>2.3908252061957391</v>
      </c>
      <c r="Z52" s="27">
        <f t="shared" si="101"/>
        <v>-0.14799620150243697</v>
      </c>
      <c r="AA52" s="27"/>
      <c r="AB52" s="27">
        <f t="shared" si="128"/>
        <v>-7.5014637116953402</v>
      </c>
      <c r="AC52" s="27">
        <f t="shared" si="102"/>
        <v>-0.78564067003547322</v>
      </c>
      <c r="AD52" s="27">
        <f t="shared" si="103"/>
        <v>2.3779042428191515</v>
      </c>
      <c r="AE52" s="27">
        <f t="shared" si="104"/>
        <v>-5.9092001389116575</v>
      </c>
      <c r="AG52" t="str">
        <f>$A$16</f>
        <v>Elementary occupations</v>
      </c>
      <c r="AH52" s="27">
        <f t="shared" si="129"/>
        <v>-1.2793298583150605</v>
      </c>
      <c r="AI52" s="27">
        <f t="shared" si="105"/>
        <v>-2.0911467603309291</v>
      </c>
      <c r="AJ52" s="27">
        <f t="shared" si="106"/>
        <v>-0.45130160385619944</v>
      </c>
      <c r="AK52" s="27">
        <f t="shared" si="107"/>
        <v>-3.8217782225021821</v>
      </c>
      <c r="AL52" s="27"/>
      <c r="AM52" s="27">
        <f t="shared" si="130"/>
        <v>0.88864364072945357</v>
      </c>
      <c r="AN52" s="27">
        <f t="shared" si="108"/>
        <v>-4.3099192694270236</v>
      </c>
      <c r="AO52" s="27">
        <f t="shared" si="109"/>
        <v>5.7308869458666756E-2</v>
      </c>
      <c r="AP52" s="27">
        <f t="shared" si="110"/>
        <v>-3.363966759238906</v>
      </c>
      <c r="AQ52" s="27"/>
      <c r="AR52" s="27">
        <f t="shared" si="131"/>
        <v>-0.39068621758560695</v>
      </c>
      <c r="AS52" s="27">
        <f t="shared" si="111"/>
        <v>-6.4010660297579527</v>
      </c>
      <c r="AT52" s="27">
        <f t="shared" si="112"/>
        <v>-0.39399273439753268</v>
      </c>
      <c r="AU52" s="27">
        <f t="shared" si="113"/>
        <v>-7.1857449817410881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13.84632681711048</v>
      </c>
      <c r="C54" s="29">
        <f t="shared" si="115"/>
        <v>17.771824899147845</v>
      </c>
      <c r="D54" s="29">
        <f t="shared" si="116"/>
        <v>5.1478482837417516</v>
      </c>
      <c r="E54" s="29">
        <f t="shared" si="117"/>
        <v>36.765999999999963</v>
      </c>
      <c r="F54" s="29"/>
      <c r="G54" s="29">
        <f t="shared" si="118"/>
        <v>45.553278849674655</v>
      </c>
      <c r="H54" s="29">
        <f t="shared" si="119"/>
        <v>14.526700375425435</v>
      </c>
      <c r="I54" s="29">
        <f t="shared" si="120"/>
        <v>19.384020774899724</v>
      </c>
      <c r="J54" s="29">
        <f t="shared" si="121"/>
        <v>79.463999999999942</v>
      </c>
      <c r="K54" s="29"/>
      <c r="L54" s="29">
        <f t="shared" si="122"/>
        <v>59.399605666785135</v>
      </c>
      <c r="M54" s="29">
        <f t="shared" si="123"/>
        <v>32.298525274573279</v>
      </c>
      <c r="N54" s="29">
        <f t="shared" si="124"/>
        <v>24.531869058641476</v>
      </c>
      <c r="O54" s="29">
        <f t="shared" si="125"/>
        <v>116.2299999999999</v>
      </c>
      <c r="Q54" s="24" t="str">
        <f>$A$18</f>
        <v>All occupations</v>
      </c>
      <c r="R54" s="29">
        <f t="shared" ref="R54" si="132">W18-R18</f>
        <v>-0.63352529798532942</v>
      </c>
      <c r="S54" s="29">
        <f t="shared" ref="S54" si="133">X18-S18</f>
        <v>9.0636396320482646</v>
      </c>
      <c r="T54" s="29">
        <f t="shared" ref="T54" si="134">Y18-T18</f>
        <v>-2.6805701837400449</v>
      </c>
      <c r="U54" s="29">
        <f t="shared" ref="U54" si="135">Z18-U18</f>
        <v>5.7495441503229472</v>
      </c>
      <c r="V54" s="29"/>
      <c r="W54" s="29">
        <f t="shared" ref="W54" si="136">AB18-W18</f>
        <v>19.667323957078395</v>
      </c>
      <c r="X54" s="29">
        <f t="shared" ref="X54" si="137">AC18-X18</f>
        <v>7.8409718783266413</v>
      </c>
      <c r="Y54" s="29">
        <f t="shared" ref="Y54" si="138">AD18-Y18</f>
        <v>14.13632054717641</v>
      </c>
      <c r="Z54" s="29">
        <f t="shared" ref="Z54" si="139">AE18-Z18</f>
        <v>41.644616382581432</v>
      </c>
      <c r="AA54" s="29"/>
      <c r="AB54" s="29">
        <f t="shared" ref="AB54" si="140">AB18-R18</f>
        <v>19.033798659093065</v>
      </c>
      <c r="AC54" s="29">
        <f t="shared" ref="AC54" si="141">AC18-S18</f>
        <v>16.904611510374906</v>
      </c>
      <c r="AD54" s="29">
        <f t="shared" ref="AD54" si="142">AD18-T18</f>
        <v>11.455750363436366</v>
      </c>
      <c r="AE54" s="29">
        <f t="shared" ref="AE54" si="143">AE18-U18</f>
        <v>47.39416053290438</v>
      </c>
      <c r="AG54" s="24" t="str">
        <f>$A$18</f>
        <v>All occupations</v>
      </c>
      <c r="AH54" s="29">
        <f t="shared" ref="AH54" si="144">AM18-AH18</f>
        <v>14.479852115095809</v>
      </c>
      <c r="AI54" s="29">
        <f t="shared" ref="AI54" si="145">AN18-AI18</f>
        <v>8.7081852670995943</v>
      </c>
      <c r="AJ54" s="29">
        <f t="shared" ref="AJ54" si="146">AO18-AJ18</f>
        <v>7.8284184674818178</v>
      </c>
      <c r="AK54" s="29">
        <f t="shared" ref="AK54" si="147">AP18-AK18</f>
        <v>31.016455849677186</v>
      </c>
      <c r="AL54" s="29"/>
      <c r="AM54" s="29">
        <f t="shared" ref="AM54" si="148">AR18-AM18</f>
        <v>25.885954892596061</v>
      </c>
      <c r="AN54" s="29">
        <f t="shared" ref="AN54" si="149">AS18-AN18</f>
        <v>6.6857284970988076</v>
      </c>
      <c r="AO54" s="29">
        <f t="shared" ref="AO54" si="150">AT18-AO18</f>
        <v>5.2477002277232714</v>
      </c>
      <c r="AP54" s="29">
        <f t="shared" ref="AP54" si="151">AU18-AP18</f>
        <v>37.819383617418111</v>
      </c>
      <c r="AQ54" s="29"/>
      <c r="AR54" s="29">
        <f t="shared" ref="AR54" si="152">AR18-AH18</f>
        <v>40.36580700769187</v>
      </c>
      <c r="AS54" s="29">
        <f t="shared" ref="AS54" si="153">AS18-AI18</f>
        <v>15.393913764198402</v>
      </c>
      <c r="AT54" s="29">
        <f t="shared" ref="AT54" si="154">AT18-AJ18</f>
        <v>13.076118695205089</v>
      </c>
      <c r="AU54" s="29">
        <f t="shared" ref="AU54" si="155">AU18-AK18</f>
        <v>68.835839467095298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Essex Southend-on-Sea and Thurrock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0.87432408040102327</v>
      </c>
      <c r="N7" s="91">
        <f>'Occ T2'!I180</f>
        <v>0.58881475638519198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-1.6632056182526389</v>
      </c>
      <c r="N9" s="91">
        <f>'Occ T2'!I178</f>
        <v>-0.20385281073264094</v>
      </c>
    </row>
    <row r="10" spans="1:14" x14ac:dyDescent="0.2">
      <c r="L10" s="91" t="str">
        <f>'Occ T3'!A48</f>
        <v>91 Elementary trades and related occupations</v>
      </c>
      <c r="M10" s="91">
        <f>'Occ T2'!H177</f>
        <v>-3.6787283807462878</v>
      </c>
      <c r="N10" s="91">
        <f>'Occ T2'!I177</f>
        <v>-0.61184788795310974</v>
      </c>
    </row>
    <row r="11" spans="1:14" x14ac:dyDescent="0.2">
      <c r="L11" s="114" t="str">
        <f>"["&amp;'Occ T3'!A47&amp;"]"</f>
        <v>[Elementary occupations]</v>
      </c>
      <c r="M11" s="91">
        <f>'Occ T1'!H88</f>
        <v>-1.9472411004403667</v>
      </c>
      <c r="N11" s="91">
        <f>'Occ T1'!I88</f>
        <v>-0.25699954274813752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0.45218036355232361</v>
      </c>
      <c r="N13" s="91">
        <f>'Occ T2'!I176</f>
        <v>1.0007476590518483</v>
      </c>
    </row>
    <row r="14" spans="1:14" x14ac:dyDescent="0.2">
      <c r="L14" s="91" t="str">
        <f>'Occ T3'!A44</f>
        <v>81 Process, plant and machine operatives</v>
      </c>
      <c r="M14" s="91">
        <f>'Occ T2'!H175</f>
        <v>-2.8903925138502484</v>
      </c>
      <c r="N14" s="91">
        <f>'Occ T2'!I175</f>
        <v>1.6831103540847936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-0.77258303029652531</v>
      </c>
      <c r="N15" s="91">
        <f>'Occ T1'!I87</f>
        <v>1.2421924514873783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2.0152118292620536</v>
      </c>
      <c r="N17" s="91">
        <f>'Occ T2'!I174</f>
        <v>2.6009128212563182</v>
      </c>
    </row>
    <row r="18" spans="12:14" x14ac:dyDescent="0.2">
      <c r="L18" s="91" t="str">
        <f>'Occ T3'!A40</f>
        <v>71 Sales occupations</v>
      </c>
      <c r="M18" s="91">
        <f>'Occ T2'!H173</f>
        <v>-2.5849741243872071</v>
      </c>
      <c r="N18" s="91">
        <f>'Occ T2'!I173</f>
        <v>-0.80465359077879217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-1.7672405461602869</v>
      </c>
      <c r="N19" s="91">
        <f>'Occ T1'!I86</f>
        <v>1.2621981505334112E-2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1.3060082514493532</v>
      </c>
      <c r="N21" s="91">
        <f>'Occ T2'!I172</f>
        <v>-0.77845271735904609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2.2047926302775078</v>
      </c>
      <c r="N22" s="91">
        <f>'Occ T2'!I171</f>
        <v>0.26891567592510768</v>
      </c>
    </row>
    <row r="23" spans="12:14" x14ac:dyDescent="0.2">
      <c r="L23" s="91" t="str">
        <f>'Occ T3'!A35</f>
        <v>61 Caring personal service occupations</v>
      </c>
      <c r="M23" s="91">
        <f>'Occ T2'!H170</f>
        <v>0.99619835095481335</v>
      </c>
      <c r="N23" s="91">
        <f>'Occ T2'!I170</f>
        <v>1.4351951632813886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1.2815175811360158</v>
      </c>
      <c r="N24" s="91">
        <f>'Occ T1'!I85</f>
        <v>1.1503093601940018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-3.4522386820063256</v>
      </c>
      <c r="N26" s="91">
        <f>'Occ T2'!I169</f>
        <v>0.29309242366015731</v>
      </c>
    </row>
    <row r="27" spans="12:14" x14ac:dyDescent="0.2">
      <c r="L27" s="91" t="str">
        <f>'Occ T3'!A31</f>
        <v>53 Skilled construction and building trades</v>
      </c>
      <c r="M27" s="91">
        <f>'Occ T2'!H168</f>
        <v>-1.4635352389508416</v>
      </c>
      <c r="N27" s="91">
        <f>'Occ T2'!I168</f>
        <v>0.12867912510163837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-2.5947052331613318</v>
      </c>
      <c r="N28" s="91">
        <f>'Occ T2'!I167</f>
        <v>0.1811974536482186</v>
      </c>
    </row>
    <row r="29" spans="12:14" x14ac:dyDescent="0.2">
      <c r="L29" s="91" t="str">
        <f>'Occ T3'!A29</f>
        <v>51 Skilled agricultural and related trades</v>
      </c>
      <c r="M29" s="91">
        <f>'Occ T2'!H166</f>
        <v>-4.8788342473766066</v>
      </c>
      <c r="N29" s="91">
        <f>'Occ T2'!I166</f>
        <v>1.6261360338251318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-2.6373273602348091</v>
      </c>
      <c r="N30" s="91">
        <f>'Occ T1'!I84</f>
        <v>0.33582782256644794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-1.6491018820093517</v>
      </c>
      <c r="N32" s="91">
        <f>'Occ T2'!I165</f>
        <v>-1.7056881004507307</v>
      </c>
    </row>
    <row r="33" spans="12:14" x14ac:dyDescent="0.2">
      <c r="L33" s="91" t="str">
        <f>'Occ T3'!A25</f>
        <v>41 Administrative occupations</v>
      </c>
      <c r="M33" s="91">
        <f>'Occ T2'!H164</f>
        <v>0.28037566986223172</v>
      </c>
      <c r="N33" s="91">
        <f>'Occ T2'!I164</f>
        <v>-0.9016268817288231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-0.13879986358800167</v>
      </c>
      <c r="N34" s="91">
        <f>'Occ T1'!I83</f>
        <v>-1.0610754260997002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2.0343973474858723</v>
      </c>
      <c r="N36" s="91">
        <f>'Occ T2'!I163</f>
        <v>0.2073265414120451</v>
      </c>
    </row>
    <row r="37" spans="12:14" x14ac:dyDescent="0.2">
      <c r="L37" s="91" t="str">
        <f>'Occ T3'!A21</f>
        <v>34 Culture, media and sports occupations</v>
      </c>
      <c r="M37" s="91">
        <f>'Occ T2'!H162</f>
        <v>3.5548512378205332</v>
      </c>
      <c r="N37" s="91">
        <f>'Occ T2'!I162</f>
        <v>0.22773109636435862</v>
      </c>
    </row>
    <row r="38" spans="12:14" x14ac:dyDescent="0.2">
      <c r="L38" s="91" t="str">
        <f>'Occ T3'!A20</f>
        <v>33 Protective service occupations</v>
      </c>
      <c r="M38" s="91">
        <f>'Occ T2'!H161</f>
        <v>1.1272278024183846</v>
      </c>
      <c r="N38" s="91">
        <f>'Occ T2'!I161</f>
        <v>2.5805956315389622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3.6060448527140965</v>
      </c>
      <c r="N39" s="91">
        <f>'Occ T2'!I160</f>
        <v>0.99632533391935674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5.4157042584831672</v>
      </c>
      <c r="N40" s="91">
        <f>'Occ T2'!I159</f>
        <v>-0.17284157187535953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2.8852583037948243</v>
      </c>
      <c r="N41" s="91">
        <f>'Occ T1'!I82</f>
        <v>0.4778990777197567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5.0781135643209074</v>
      </c>
      <c r="N43" s="91">
        <f>'Occ T2'!I158</f>
        <v>1.7497112913986257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3.3383768821189985</v>
      </c>
      <c r="N44" s="91">
        <f>'Occ T2'!I157</f>
        <v>0.77184324199768284</v>
      </c>
    </row>
    <row r="45" spans="12:14" x14ac:dyDescent="0.2">
      <c r="L45" s="91" t="str">
        <f>'Occ T3'!A13</f>
        <v>22 Health professionals</v>
      </c>
      <c r="M45" s="91">
        <f>'Occ T2'!H156</f>
        <v>3.184824980897516</v>
      </c>
      <c r="N45" s="91">
        <f>'Occ T2'!I156</f>
        <v>1.3836935861922361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3.4353979204956975</v>
      </c>
      <c r="N46" s="91">
        <f>'Occ T2'!I155</f>
        <v>1.1694343918145833</v>
      </c>
    </row>
    <row r="47" spans="12:14" x14ac:dyDescent="0.2">
      <c r="L47" s="114" t="str">
        <f>"["&amp;'Occ T3'!A11&amp;"]"</f>
        <v>[Professional occupations]</v>
      </c>
      <c r="M47" s="91">
        <f>'Occ T1'!H81</f>
        <v>3.8543281428185638</v>
      </c>
      <c r="N47" s="91">
        <f>'Occ T1'!I81</f>
        <v>1.3094244916572961</v>
      </c>
    </row>
    <row r="49" spans="12:14" x14ac:dyDescent="0.2">
      <c r="L49" s="107" t="str">
        <f>'Occ T3'!A9</f>
        <v>12 Other managers and proprietors</v>
      </c>
      <c r="M49" s="91">
        <f>'Occ T2'!H154</f>
        <v>1.3063749286008841</v>
      </c>
      <c r="N49" s="91">
        <f>'Occ T2'!I154</f>
        <v>2.549144720530605</v>
      </c>
    </row>
    <row r="50" spans="12:14" x14ac:dyDescent="0.2">
      <c r="L50" s="107" t="str">
        <f>'Occ T3'!A8</f>
        <v>11 Corporate managers and directors</v>
      </c>
      <c r="M50" s="91">
        <f>'Occ T2'!H153</f>
        <v>3.8165317153767253</v>
      </c>
      <c r="N50" s="91">
        <f>'Occ T2'!I153</f>
        <v>0.38135300550914408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3.0377248231235221</v>
      </c>
      <c r="N51" s="91">
        <f>'Occ T1'!I80</f>
        <v>1.0903383626337915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Essex Southend-on-Sea and Thurrock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11.954653491859439</v>
      </c>
      <c r="N82" s="94">
        <f>'Occ T2'!F119</f>
        <v>4.1127949145834037</v>
      </c>
    </row>
    <row r="83" spans="12:14" x14ac:dyDescent="0.2">
      <c r="L83" s="10" t="str">
        <f>name!D5</f>
        <v>12 Other managers and proprietors</v>
      </c>
      <c r="M83" s="94">
        <f>'Occ T2'!D9-'Occ T2'!B9</f>
        <v>1.8379974106776622</v>
      </c>
      <c r="N83" s="94">
        <f>'Occ T2'!F120</f>
        <v>13.418981933179484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8.8089480451657423</v>
      </c>
      <c r="N84" s="94">
        <f>'Occ T2'!F121</f>
        <v>10.800636798695216</v>
      </c>
    </row>
    <row r="85" spans="12:14" x14ac:dyDescent="0.2">
      <c r="L85" s="10" t="str">
        <f>name!D7</f>
        <v>22 Health professionals</v>
      </c>
      <c r="M85" s="94">
        <f>'Occ T2'!D11-'Occ T2'!B11</f>
        <v>4.8805065902538587</v>
      </c>
      <c r="N85" s="94">
        <f>'Occ T2'!F122</f>
        <v>7.7002208683028144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6.0720867484080969</v>
      </c>
      <c r="N86" s="94">
        <f>'Occ T2'!F123</f>
        <v>4.9021169357539094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12.624886307253547</v>
      </c>
      <c r="N87" s="94">
        <f>'Occ T2'!F124</f>
        <v>17.101558363153352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4.0444619750492556</v>
      </c>
      <c r="N88" s="94">
        <f>'Occ T2'!F125</f>
        <v>-0.44692740319961999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2.3824590025527375</v>
      </c>
      <c r="N89" s="94">
        <f>'Occ T2'!F126</f>
        <v>2.3532305522060142</v>
      </c>
    </row>
    <row r="90" spans="12:14" x14ac:dyDescent="0.2">
      <c r="L90" s="10" t="str">
        <f>name!D12</f>
        <v>33 Protective service occupations</v>
      </c>
      <c r="M90" s="94">
        <f>'Occ T2'!D16-'Occ T2'!B16</f>
        <v>0.49035983236356806</v>
      </c>
      <c r="N90" s="94">
        <f>'Occ T2'!F127</f>
        <v>4.1877308951780314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3.0233545009577565</v>
      </c>
      <c r="N91" s="94">
        <f>'Occ T2'!F128</f>
        <v>0.65483075079331954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5.1786113844612487</v>
      </c>
      <c r="N92" s="94">
        <f>'Occ T2'!F129</f>
        <v>1.7058116916659074</v>
      </c>
    </row>
    <row r="93" spans="12:14" x14ac:dyDescent="0.2">
      <c r="L93" s="10" t="str">
        <f>name!D15</f>
        <v>41 Administrative occupations</v>
      </c>
      <c r="M93" s="94">
        <f>'Occ T2'!D19-'Occ T2'!B19</f>
        <v>1.0008334101721061</v>
      </c>
      <c r="N93" s="94">
        <f>'Occ T2'!F130</f>
        <v>-9.1455991369415628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-1.6338964067021067</v>
      </c>
      <c r="N94" s="94">
        <f>'Occ T2'!F131</f>
        <v>-4.2865765113130365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-2.0897451853433813</v>
      </c>
      <c r="N95" s="94">
        <f>'Occ T2'!F132</f>
        <v>2.0132281157361058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-3.9527697736662581</v>
      </c>
      <c r="N96" s="94">
        <f>'Occ T2'!F133</f>
        <v>0.77455316043351985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-2.0240579970511945</v>
      </c>
      <c r="N97" s="94">
        <f>'Occ T2'!F134</f>
        <v>0.51530192823140197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-3.0956486308729296</v>
      </c>
      <c r="N98" s="94">
        <f>'Occ T2'!F135</f>
        <v>0.72343462915272383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2.9934397573653797</v>
      </c>
      <c r="N99" s="94">
        <f>'Occ T2'!F136</f>
        <v>14.752743303701365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2.0453725032425609</v>
      </c>
      <c r="N100" s="94">
        <f>'Occ T2'!F137</f>
        <v>0.81384697550760166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5.8029378710857782E-2</v>
      </c>
      <c r="N101" s="94">
        <f>'Occ T2'!F138</f>
        <v>-0.10218272558233665</v>
      </c>
    </row>
    <row r="102" spans="12:14" x14ac:dyDescent="0.2">
      <c r="L102" s="10" t="str">
        <f>name!D24</f>
        <v>71 Sales occupations</v>
      </c>
      <c r="M102" s="94">
        <f>'Occ T2'!D28-'Occ T2'!B28</f>
        <v>-7.5133018123965059</v>
      </c>
      <c r="N102" s="94">
        <f>'Occ T2'!F139</f>
        <v>-6.1289839513564672</v>
      </c>
    </row>
    <row r="103" spans="12:14" x14ac:dyDescent="0.2">
      <c r="L103" s="10" t="str">
        <f>name!D25</f>
        <v>72 Customer service occupations</v>
      </c>
      <c r="M103" s="94">
        <f>'Occ T2'!D29-'Occ T2'!B29</f>
        <v>1.2642102715847638</v>
      </c>
      <c r="N103" s="94">
        <f>'Occ T2'!F140</f>
        <v>6.2559784005385843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-2.7436015591676615</v>
      </c>
      <c r="N104" s="94">
        <f>'Occ T2'!F141</f>
        <v>4.9417587295426451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0.74179291503303091</v>
      </c>
      <c r="N105" s="94">
        <f>'Occ T2'!F142</f>
        <v>5.3574737427791987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-2.552836253591245</v>
      </c>
      <c r="N106" s="94">
        <f>'Occ T2'!F143</f>
        <v>-1.0892852763980052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-7.0301459063202287</v>
      </c>
      <c r="N107" s="94">
        <f>'Occ T2'!F144</f>
        <v>-2.422677684343455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36.766000000000304</v>
      </c>
      <c r="N109" s="94">
        <f>'Occ T2'!F146</f>
        <v>79.464000000000055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Essex Southend-on-Sea and Thurrock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13.792650902537105</v>
      </c>
      <c r="N153" s="94">
        <f>'Occ T1'!H8</f>
        <v>17.531776847762885</v>
      </c>
    </row>
    <row r="154" spans="1:14" x14ac:dyDescent="0.2">
      <c r="L154" s="10" t="str">
        <f>name!E5</f>
        <v>Professional occupations</v>
      </c>
      <c r="M154" s="94">
        <f>'Occ T1'!D9-'Occ T1'!B9</f>
        <v>32.386427691081252</v>
      </c>
      <c r="N154" s="94">
        <f>'Occ T1'!H9</f>
        <v>40.504532965905298</v>
      </c>
    </row>
    <row r="155" spans="1:14" x14ac:dyDescent="0.2">
      <c r="L155" s="10" t="str">
        <f>name!E6</f>
        <v>Associate professional occupations</v>
      </c>
      <c r="M155" s="94">
        <f>'Occ T1'!D10-'Occ T1'!B10</f>
        <v>15.119246695384547</v>
      </c>
      <c r="N155" s="94">
        <f>'Occ T1'!H10</f>
        <v>8.4546764866436632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-0.63306299653000053</v>
      </c>
      <c r="N156" s="94">
        <f>'Occ T1'!H11</f>
        <v>-13.432175648254599</v>
      </c>
    </row>
    <row r="157" spans="1:14" x14ac:dyDescent="0.2">
      <c r="L157" s="10" t="str">
        <f>name!E8</f>
        <v>Skilled trades occupations</v>
      </c>
      <c r="M157" s="94">
        <f>'Occ T1'!D12-'Occ T1'!B12</f>
        <v>-11.162221586933768</v>
      </c>
      <c r="N157" s="94">
        <f>'Occ T1'!H12</f>
        <v>4.0265178335537541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5.0968416393187965</v>
      </c>
      <c r="N158" s="94">
        <f>'Occ T1'!H13</f>
        <v>15.464407553626629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-6.2490915408117331</v>
      </c>
      <c r="N159" s="94">
        <f>'Occ T1'!H14</f>
        <v>0.12699444918210645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-2.001808644134627</v>
      </c>
      <c r="N160" s="94">
        <f>'Occ T1'!H15</f>
        <v>10.29923247232184</v>
      </c>
    </row>
    <row r="161" spans="12:14" x14ac:dyDescent="0.2">
      <c r="L161" s="10" t="str">
        <f>name!E12</f>
        <v>Elementary occupations</v>
      </c>
      <c r="M161" s="94">
        <f>'Occ T1'!D16-'Occ T1'!B16</f>
        <v>-9.5829821599114808</v>
      </c>
      <c r="N161" s="94">
        <f>'Occ T1'!H16</f>
        <v>-3.5119629607414566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36.76600000000019</v>
      </c>
      <c r="N163" s="94">
        <f>'Occ T1'!H18</f>
        <v>79.464000000000127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Essex Southend-on-Sea and Thurrock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67.858563894428215</v>
      </c>
      <c r="N5" s="87">
        <f>SUM(N6:N7)</f>
        <v>75.353158627416462</v>
      </c>
      <c r="O5" s="87">
        <f t="shared" ref="O5:AL5" si="1">SUM(O6:O7)</f>
        <v>80.146890190718111</v>
      </c>
      <c r="P5" s="87">
        <f t="shared" si="1"/>
        <v>79.089117636359958</v>
      </c>
      <c r="Q5" s="87">
        <f t="shared" si="1"/>
        <v>80.228528773519201</v>
      </c>
      <c r="R5" s="87">
        <f t="shared" si="1"/>
        <v>85.457060714170154</v>
      </c>
      <c r="S5" s="87">
        <f t="shared" si="1"/>
        <v>86.543114895973844</v>
      </c>
      <c r="T5" s="87">
        <f t="shared" si="1"/>
        <v>93.014684818309064</v>
      </c>
      <c r="U5" s="87">
        <f t="shared" si="1"/>
        <v>93.663204499311817</v>
      </c>
      <c r="V5" s="87">
        <f t="shared" si="1"/>
        <v>96.367772575088594</v>
      </c>
      <c r="W5" s="87">
        <f t="shared" si="1"/>
        <v>99.249711616707259</v>
      </c>
      <c r="X5" s="87">
        <f t="shared" si="1"/>
        <v>96.382582097059483</v>
      </c>
      <c r="Y5" s="87">
        <f t="shared" si="1"/>
        <v>97.683088577024222</v>
      </c>
      <c r="Z5" s="87">
        <f t="shared" si="1"/>
        <v>99.454743416417898</v>
      </c>
      <c r="AA5" s="87">
        <f t="shared" si="1"/>
        <v>101.35101347468424</v>
      </c>
      <c r="AB5" s="87">
        <f t="shared" si="1"/>
        <v>102.81692348311208</v>
      </c>
      <c r="AC5" s="87">
        <f t="shared" si="1"/>
        <v>104.19629397721478</v>
      </c>
      <c r="AD5" s="87">
        <f t="shared" si="1"/>
        <v>105.5249007111521</v>
      </c>
      <c r="AE5" s="87">
        <f t="shared" si="1"/>
        <v>106.86097515981831</v>
      </c>
      <c r="AF5" s="87">
        <f t="shared" si="1"/>
        <v>108.18331897291947</v>
      </c>
      <c r="AG5" s="87">
        <f t="shared" si="1"/>
        <v>109.54179605704323</v>
      </c>
      <c r="AH5" s="87">
        <f t="shared" si="1"/>
        <v>110.91691453075853</v>
      </c>
      <c r="AI5" s="87">
        <f t="shared" si="1"/>
        <v>112.31128299891279</v>
      </c>
      <c r="AJ5" s="87">
        <f t="shared" si="1"/>
        <v>113.75663260069601</v>
      </c>
      <c r="AK5" s="87">
        <f t="shared" si="1"/>
        <v>115.25230336325619</v>
      </c>
      <c r="AL5" s="87">
        <f t="shared" si="1"/>
        <v>116.78148846447014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46.750901677875866</v>
      </c>
      <c r="N6" s="11">
        <v>51.67933174600121</v>
      </c>
      <c r="O6" s="11">
        <v>54.325762241229029</v>
      </c>
      <c r="P6" s="11">
        <v>54.375796922126725</v>
      </c>
      <c r="Q6" s="11">
        <v>53.098063476435051</v>
      </c>
      <c r="R6" s="11">
        <v>58.04382214414732</v>
      </c>
      <c r="S6" s="11">
        <v>61.459120274942954</v>
      </c>
      <c r="T6" s="11">
        <v>65.462606478979168</v>
      </c>
      <c r="U6" s="11">
        <v>65.689074736721054</v>
      </c>
      <c r="V6" s="11">
        <v>67.635110860761046</v>
      </c>
      <c r="W6" s="11">
        <v>69.998475636006759</v>
      </c>
      <c r="X6" s="11">
        <v>62.459845246176052</v>
      </c>
      <c r="Y6" s="11">
        <v>63.246459736626171</v>
      </c>
      <c r="Z6" s="11">
        <v>64.33271450665903</v>
      </c>
      <c r="AA6" s="11">
        <v>65.453631351253279</v>
      </c>
      <c r="AB6" s="11">
        <v>66.279849569617042</v>
      </c>
      <c r="AC6" s="11">
        <v>67.049650878411668</v>
      </c>
      <c r="AD6" s="11">
        <v>67.791342109800439</v>
      </c>
      <c r="AE6" s="11">
        <v>68.531539927422031</v>
      </c>
      <c r="AF6" s="11">
        <v>69.266515080220202</v>
      </c>
      <c r="AG6" s="11">
        <v>70.026505615836939</v>
      </c>
      <c r="AH6" s="11">
        <v>70.804893718722326</v>
      </c>
      <c r="AI6" s="11">
        <v>71.590820388429705</v>
      </c>
      <c r="AJ6" s="11">
        <v>72.400739631345246</v>
      </c>
      <c r="AK6" s="11">
        <v>73.254387431140842</v>
      </c>
      <c r="AL6" s="11">
        <v>74.111270550590163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21.107662216552342</v>
      </c>
      <c r="N7" s="11">
        <v>23.673826881415255</v>
      </c>
      <c r="O7" s="11">
        <v>25.821127949489078</v>
      </c>
      <c r="P7" s="11">
        <v>24.713320714233237</v>
      </c>
      <c r="Q7" s="11">
        <v>27.13046529708415</v>
      </c>
      <c r="R7" s="11">
        <v>27.413238570022834</v>
      </c>
      <c r="S7" s="11">
        <v>25.083994621030886</v>
      </c>
      <c r="T7" s="11">
        <v>27.552078339329892</v>
      </c>
      <c r="U7" s="11">
        <v>27.974129762590763</v>
      </c>
      <c r="V7" s="11">
        <v>28.732661714327548</v>
      </c>
      <c r="W7" s="11">
        <v>29.251235980700496</v>
      </c>
      <c r="X7" s="11">
        <v>33.922736850883432</v>
      </c>
      <c r="Y7" s="11">
        <v>34.436628840398058</v>
      </c>
      <c r="Z7" s="11">
        <v>35.12202890975886</v>
      </c>
      <c r="AA7" s="11">
        <v>35.897382123430958</v>
      </c>
      <c r="AB7" s="11">
        <v>36.537073913495028</v>
      </c>
      <c r="AC7" s="11">
        <v>37.146643098803111</v>
      </c>
      <c r="AD7" s="11">
        <v>37.733558601351653</v>
      </c>
      <c r="AE7" s="11">
        <v>38.329435232396285</v>
      </c>
      <c r="AF7" s="11">
        <v>38.916803892699271</v>
      </c>
      <c r="AG7" s="11">
        <v>39.515290441206297</v>
      </c>
      <c r="AH7" s="11">
        <v>40.112020812036214</v>
      </c>
      <c r="AI7" s="11">
        <v>40.720462610483089</v>
      </c>
      <c r="AJ7" s="11">
        <v>41.355892969350769</v>
      </c>
      <c r="AK7" s="11">
        <v>41.997915932115347</v>
      </c>
      <c r="AL7" s="11">
        <v>42.670217913879981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147.98456173811689</v>
      </c>
      <c r="N9" s="87">
        <f>SUM(N10:N13)</f>
        <v>146.9586279071126</v>
      </c>
      <c r="O9" s="87">
        <f t="shared" ref="O9:AL9" si="3">SUM(O10:O13)</f>
        <v>154.96566785014835</v>
      </c>
      <c r="P9" s="87">
        <f t="shared" si="3"/>
        <v>149.17533273256282</v>
      </c>
      <c r="Q9" s="87">
        <f t="shared" si="3"/>
        <v>154.46215310571867</v>
      </c>
      <c r="R9" s="87">
        <f t="shared" si="3"/>
        <v>155.58731462293665</v>
      </c>
      <c r="S9" s="87">
        <f t="shared" si="3"/>
        <v>164.704653777326</v>
      </c>
      <c r="T9" s="87">
        <f t="shared" si="3"/>
        <v>167.20597061071106</v>
      </c>
      <c r="U9" s="87">
        <f t="shared" si="3"/>
        <v>171.83080183509151</v>
      </c>
      <c r="V9" s="87">
        <f t="shared" si="3"/>
        <v>179.88937770098508</v>
      </c>
      <c r="W9" s="87">
        <f t="shared" si="3"/>
        <v>187.9737423140179</v>
      </c>
      <c r="X9" s="87">
        <f t="shared" si="3"/>
        <v>192.78309424010064</v>
      </c>
      <c r="Y9" s="87">
        <f t="shared" si="3"/>
        <v>194.51380684324158</v>
      </c>
      <c r="Z9" s="87">
        <f t="shared" si="3"/>
        <v>197.33254888745915</v>
      </c>
      <c r="AA9" s="87">
        <f t="shared" si="3"/>
        <v>200.46124742950738</v>
      </c>
      <c r="AB9" s="87">
        <f t="shared" si="3"/>
        <v>203.056191394579</v>
      </c>
      <c r="AC9" s="87">
        <f t="shared" si="3"/>
        <v>205.57099211743196</v>
      </c>
      <c r="AD9" s="87">
        <f t="shared" si="3"/>
        <v>208.07000966603513</v>
      </c>
      <c r="AE9" s="87">
        <f t="shared" si="3"/>
        <v>210.59109200076949</v>
      </c>
      <c r="AF9" s="87">
        <f t="shared" si="3"/>
        <v>212.97504096531429</v>
      </c>
      <c r="AG9" s="87">
        <f t="shared" si="3"/>
        <v>215.42210213037566</v>
      </c>
      <c r="AH9" s="87">
        <f t="shared" si="3"/>
        <v>217.92861469289852</v>
      </c>
      <c r="AI9" s="87">
        <f t="shared" si="3"/>
        <v>220.58762535661623</v>
      </c>
      <c r="AJ9" s="87">
        <f t="shared" si="3"/>
        <v>223.16130554876821</v>
      </c>
      <c r="AK9" s="87">
        <f t="shared" si="3"/>
        <v>225.83361040453991</v>
      </c>
      <c r="AL9" s="87">
        <f t="shared" si="3"/>
        <v>228.4782752799232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41.433807230298022</v>
      </c>
      <c r="N10" s="11">
        <v>39.696252322047002</v>
      </c>
      <c r="O10" s="11">
        <v>43.296344614903354</v>
      </c>
      <c r="P10" s="11">
        <v>42.241148366822557</v>
      </c>
      <c r="Q10" s="11">
        <v>45.899718407907599</v>
      </c>
      <c r="R10" s="11">
        <v>47.878800004795295</v>
      </c>
      <c r="S10" s="11">
        <v>49.803305957683371</v>
      </c>
      <c r="T10" s="11">
        <v>50.190476434791712</v>
      </c>
      <c r="U10" s="11">
        <v>50.963751133202599</v>
      </c>
      <c r="V10" s="11">
        <v>53.865506685085279</v>
      </c>
      <c r="W10" s="11">
        <v>56.687748049961037</v>
      </c>
      <c r="X10" s="11">
        <v>56.886354132087867</v>
      </c>
      <c r="Y10" s="11">
        <v>57.538813881386524</v>
      </c>
      <c r="Z10" s="11">
        <v>58.446841312656339</v>
      </c>
      <c r="AA10" s="11">
        <v>59.420765811231327</v>
      </c>
      <c r="AB10" s="11">
        <v>60.160623786237764</v>
      </c>
      <c r="AC10" s="11">
        <v>60.876150298952005</v>
      </c>
      <c r="AD10" s="11">
        <v>61.57278851538269</v>
      </c>
      <c r="AE10" s="11">
        <v>62.289393708225127</v>
      </c>
      <c r="AF10" s="11">
        <v>62.983868445322024</v>
      </c>
      <c r="AG10" s="11">
        <v>63.699849237574007</v>
      </c>
      <c r="AH10" s="11">
        <v>64.427936332746214</v>
      </c>
      <c r="AI10" s="11">
        <v>65.1848823885489</v>
      </c>
      <c r="AJ10" s="11">
        <v>65.92154164291594</v>
      </c>
      <c r="AK10" s="11">
        <v>66.720391579134017</v>
      </c>
      <c r="AL10" s="11">
        <v>67.488384848656253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24.216707908102876</v>
      </c>
      <c r="N11" s="11">
        <v>26.304449024073534</v>
      </c>
      <c r="O11" s="11">
        <v>27.570498943319457</v>
      </c>
      <c r="P11" s="11">
        <v>27.809515259287476</v>
      </c>
      <c r="Q11" s="11">
        <v>28.798820773643556</v>
      </c>
      <c r="R11" s="11">
        <v>28.757483349072352</v>
      </c>
      <c r="S11" s="11">
        <v>30.545758068882286</v>
      </c>
      <c r="T11" s="11">
        <v>33.597503850011748</v>
      </c>
      <c r="U11" s="11">
        <v>32.378128835710555</v>
      </c>
      <c r="V11" s="11">
        <v>34.635460020354088</v>
      </c>
      <c r="W11" s="11">
        <v>33.637989939326211</v>
      </c>
      <c r="X11" s="11">
        <v>34.767634143383205</v>
      </c>
      <c r="Y11" s="11">
        <v>35.114734603719924</v>
      </c>
      <c r="Z11" s="11">
        <v>35.605943131614019</v>
      </c>
      <c r="AA11" s="11">
        <v>36.146786023890236</v>
      </c>
      <c r="AB11" s="11">
        <v>36.627020971046164</v>
      </c>
      <c r="AC11" s="11">
        <v>37.103560799031484</v>
      </c>
      <c r="AD11" s="11">
        <v>37.599412987075738</v>
      </c>
      <c r="AE11" s="11">
        <v>38.100714990816179</v>
      </c>
      <c r="AF11" s="11">
        <v>38.539017512605717</v>
      </c>
      <c r="AG11" s="11">
        <v>39.000201935171788</v>
      </c>
      <c r="AH11" s="11">
        <v>39.452150062931373</v>
      </c>
      <c r="AI11" s="11">
        <v>39.918614561615449</v>
      </c>
      <c r="AJ11" s="11">
        <v>40.394820291767516</v>
      </c>
      <c r="AK11" s="11">
        <v>40.873095980901191</v>
      </c>
      <c r="AL11" s="11">
        <v>41.338210807629025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37.453637754283228</v>
      </c>
      <c r="N12" s="11">
        <v>38.374823704569572</v>
      </c>
      <c r="O12" s="11">
        <v>39.815500971847122</v>
      </c>
      <c r="P12" s="11">
        <v>35.209601668516754</v>
      </c>
      <c r="Q12" s="11">
        <v>35.31979219517148</v>
      </c>
      <c r="R12" s="11">
        <v>34.028366671079333</v>
      </c>
      <c r="S12" s="11">
        <v>36.66493140781543</v>
      </c>
      <c r="T12" s="11">
        <v>34.576471082170173</v>
      </c>
      <c r="U12" s="11">
        <v>37.640731476185017</v>
      </c>
      <c r="V12" s="11">
        <v>38.477746941607563</v>
      </c>
      <c r="W12" s="11">
        <v>40.10045341948743</v>
      </c>
      <c r="X12" s="11">
        <v>40.135639026476703</v>
      </c>
      <c r="Y12" s="11">
        <v>40.091701874020707</v>
      </c>
      <c r="Z12" s="11">
        <v>40.431331548997541</v>
      </c>
      <c r="AA12" s="11">
        <v>40.874127298620941</v>
      </c>
      <c r="AB12" s="11">
        <v>41.28928117711461</v>
      </c>
      <c r="AC12" s="11">
        <v>41.666132924165275</v>
      </c>
      <c r="AD12" s="11">
        <v>42.042946752590375</v>
      </c>
      <c r="AE12" s="11">
        <v>42.416698557476728</v>
      </c>
      <c r="AF12" s="11">
        <v>42.751129222363694</v>
      </c>
      <c r="AG12" s="11">
        <v>43.104409820791361</v>
      </c>
      <c r="AH12" s="11">
        <v>43.475234615144913</v>
      </c>
      <c r="AI12" s="11">
        <v>43.854753046817017</v>
      </c>
      <c r="AJ12" s="11">
        <v>44.236063739256394</v>
      </c>
      <c r="AK12" s="11">
        <v>44.619142764638518</v>
      </c>
      <c r="AL12" s="11">
        <v>45.002570355241339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44.880408845432797</v>
      </c>
      <c r="N13" s="11">
        <v>42.583102856422485</v>
      </c>
      <c r="O13" s="11">
        <v>44.283323320078424</v>
      </c>
      <c r="P13" s="11">
        <v>43.915067437936024</v>
      </c>
      <c r="Q13" s="11">
        <v>44.443821728996028</v>
      </c>
      <c r="R13" s="11">
        <v>44.922664597989673</v>
      </c>
      <c r="S13" s="11">
        <v>47.690658342944921</v>
      </c>
      <c r="T13" s="11">
        <v>48.841519243737416</v>
      </c>
      <c r="U13" s="11">
        <v>50.84819038999332</v>
      </c>
      <c r="V13" s="11">
        <v>52.910664053938156</v>
      </c>
      <c r="W13" s="11">
        <v>57.54755090524322</v>
      </c>
      <c r="X13" s="11">
        <v>60.993466938152871</v>
      </c>
      <c r="Y13" s="11">
        <v>61.768556484114427</v>
      </c>
      <c r="Z13" s="11">
        <v>62.848432894191255</v>
      </c>
      <c r="AA13" s="11">
        <v>64.019568295764884</v>
      </c>
      <c r="AB13" s="11">
        <v>64.979265460180486</v>
      </c>
      <c r="AC13" s="11">
        <v>65.925148095283177</v>
      </c>
      <c r="AD13" s="11">
        <v>66.854861410986331</v>
      </c>
      <c r="AE13" s="11">
        <v>67.784284744251465</v>
      </c>
      <c r="AF13" s="11">
        <v>68.701025785022878</v>
      </c>
      <c r="AG13" s="11">
        <v>69.617641136838543</v>
      </c>
      <c r="AH13" s="11">
        <v>70.573293682076056</v>
      </c>
      <c r="AI13" s="11">
        <v>71.629375359634864</v>
      </c>
      <c r="AJ13" s="11">
        <v>72.608879874828332</v>
      </c>
      <c r="AK13" s="11">
        <v>73.620980079866172</v>
      </c>
      <c r="AL13" s="11">
        <v>74.649109268396572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89.214024852364901</v>
      </c>
      <c r="N15" s="87">
        <f>SUM(N16:N20)</f>
        <v>90.747451032263129</v>
      </c>
      <c r="O15" s="87">
        <f t="shared" ref="O15:AL15" si="5">SUM(O16:O20)</f>
        <v>97.438185380657529</v>
      </c>
      <c r="P15" s="87">
        <f t="shared" si="5"/>
        <v>92.823279638902278</v>
      </c>
      <c r="Q15" s="87">
        <f t="shared" si="5"/>
        <v>96.567867683435878</v>
      </c>
      <c r="R15" s="87">
        <f t="shared" si="5"/>
        <v>98.927681539508498</v>
      </c>
      <c r="S15" s="87">
        <f t="shared" si="5"/>
        <v>104.05131704614435</v>
      </c>
      <c r="T15" s="87">
        <f t="shared" si="5"/>
        <v>106.16320728339588</v>
      </c>
      <c r="U15" s="87">
        <f t="shared" si="5"/>
        <v>106.01363337534102</v>
      </c>
      <c r="V15" s="87">
        <f t="shared" si="5"/>
        <v>105.9075120805287</v>
      </c>
      <c r="W15" s="87">
        <f t="shared" si="5"/>
        <v>114.04692823489304</v>
      </c>
      <c r="X15" s="87">
        <f t="shared" si="5"/>
        <v>107.79560438784918</v>
      </c>
      <c r="Y15" s="87">
        <f t="shared" si="5"/>
        <v>108.33687335255057</v>
      </c>
      <c r="Z15" s="87">
        <f t="shared" si="5"/>
        <v>109.47999447211504</v>
      </c>
      <c r="AA15" s="87">
        <f t="shared" si="5"/>
        <v>110.91143067384513</v>
      </c>
      <c r="AB15" s="87">
        <f t="shared" si="5"/>
        <v>112.01952122406874</v>
      </c>
      <c r="AC15" s="87">
        <f t="shared" si="5"/>
        <v>113.03309987162621</v>
      </c>
      <c r="AD15" s="87">
        <f t="shared" si="5"/>
        <v>114.00097457983566</v>
      </c>
      <c r="AE15" s="87">
        <f t="shared" si="5"/>
        <v>114.912455272307</v>
      </c>
      <c r="AF15" s="87">
        <f t="shared" si="5"/>
        <v>115.85860202329705</v>
      </c>
      <c r="AG15" s="87">
        <f t="shared" si="5"/>
        <v>116.83284481989119</v>
      </c>
      <c r="AH15" s="87">
        <f t="shared" si="5"/>
        <v>117.91850835817532</v>
      </c>
      <c r="AI15" s="87">
        <f t="shared" si="5"/>
        <v>119.06185519570579</v>
      </c>
      <c r="AJ15" s="87">
        <f t="shared" si="5"/>
        <v>120.18995830410384</v>
      </c>
      <c r="AK15" s="87">
        <f t="shared" si="5"/>
        <v>121.33204384457061</v>
      </c>
      <c r="AL15" s="87">
        <f t="shared" si="5"/>
        <v>122.50160472153671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13.219597358849191</v>
      </c>
      <c r="N16" s="11">
        <v>12.901757763173077</v>
      </c>
      <c r="O16" s="11">
        <v>14.139399730154539</v>
      </c>
      <c r="P16" s="11">
        <v>13.772786003258782</v>
      </c>
      <c r="Q16" s="11">
        <v>13.177683751092397</v>
      </c>
      <c r="R16" s="11">
        <v>13.403488654234831</v>
      </c>
      <c r="S16" s="11">
        <v>14.180469880364116</v>
      </c>
      <c r="T16" s="11">
        <v>16.061405335273978</v>
      </c>
      <c r="U16" s="11">
        <v>15.922570967142351</v>
      </c>
      <c r="V16" s="11">
        <v>15.685666937731895</v>
      </c>
      <c r="W16" s="11">
        <v>17.447950629284087</v>
      </c>
      <c r="X16" s="11">
        <v>14.847781475935692</v>
      </c>
      <c r="Y16" s="11">
        <v>14.985325768762964</v>
      </c>
      <c r="Z16" s="11">
        <v>15.195114926084491</v>
      </c>
      <c r="AA16" s="11">
        <v>15.408656917628619</v>
      </c>
      <c r="AB16" s="11">
        <v>15.551206050009034</v>
      </c>
      <c r="AC16" s="11">
        <v>15.68307484435975</v>
      </c>
      <c r="AD16" s="11">
        <v>15.803987555178352</v>
      </c>
      <c r="AE16" s="11">
        <v>15.922358467989715</v>
      </c>
      <c r="AF16" s="11">
        <v>16.034319140218081</v>
      </c>
      <c r="AG16" s="11">
        <v>16.190012193631279</v>
      </c>
      <c r="AH16" s="11">
        <v>16.344860136279934</v>
      </c>
      <c r="AI16" s="11">
        <v>16.507654860596816</v>
      </c>
      <c r="AJ16" s="11">
        <v>16.670494567318752</v>
      </c>
      <c r="AK16" s="11">
        <v>16.838987784880398</v>
      </c>
      <c r="AL16" s="11">
        <v>17.001023226084467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9.2424292027279744</v>
      </c>
      <c r="N17" s="11">
        <v>11.965250683881669</v>
      </c>
      <c r="O17" s="11">
        <v>12.153713681248988</v>
      </c>
      <c r="P17" s="11">
        <v>11.64801611934506</v>
      </c>
      <c r="Q17" s="11">
        <v>11.893930964250195</v>
      </c>
      <c r="R17" s="11">
        <v>12.294453855042798</v>
      </c>
      <c r="S17" s="11">
        <v>13.178699352127326</v>
      </c>
      <c r="T17" s="11">
        <v>13.291599768710288</v>
      </c>
      <c r="U17" s="11">
        <v>13.996992795300718</v>
      </c>
      <c r="V17" s="11">
        <v>14.552670598473533</v>
      </c>
      <c r="W17" s="11">
        <v>14.676912857595536</v>
      </c>
      <c r="X17" s="11">
        <v>14.256554220384702</v>
      </c>
      <c r="Y17" s="11">
        <v>14.390835194789757</v>
      </c>
      <c r="Z17" s="11">
        <v>14.58861590684567</v>
      </c>
      <c r="AA17" s="11">
        <v>14.812585689943502</v>
      </c>
      <c r="AB17" s="11">
        <v>15.015493827337304</v>
      </c>
      <c r="AC17" s="11">
        <v>15.212492374026146</v>
      </c>
      <c r="AD17" s="11">
        <v>15.415319261772948</v>
      </c>
      <c r="AE17" s="11">
        <v>15.59877267660592</v>
      </c>
      <c r="AF17" s="11">
        <v>15.789978258314825</v>
      </c>
      <c r="AG17" s="11">
        <v>15.981157147540872</v>
      </c>
      <c r="AH17" s="11">
        <v>16.20126767786293</v>
      </c>
      <c r="AI17" s="11">
        <v>16.402253053516201</v>
      </c>
      <c r="AJ17" s="11">
        <v>16.60207269546958</v>
      </c>
      <c r="AK17" s="11">
        <v>16.810214802955247</v>
      </c>
      <c r="AL17" s="11">
        <v>17.03014340980155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7.8205261448782215</v>
      </c>
      <c r="N18" s="11">
        <v>8.918162558496066</v>
      </c>
      <c r="O18" s="11">
        <v>9.0843453559121734</v>
      </c>
      <c r="P18" s="11">
        <v>8.3019416626998499</v>
      </c>
      <c r="Q18" s="11">
        <v>8.1570347827086671</v>
      </c>
      <c r="R18" s="11">
        <v>8.5063338069577004</v>
      </c>
      <c r="S18" s="11">
        <v>9.0216869325253715</v>
      </c>
      <c r="T18" s="11">
        <v>8.5821868096306009</v>
      </c>
      <c r="U18" s="11">
        <v>8.4114570956278527</v>
      </c>
      <c r="V18" s="11">
        <v>8.2854186835854957</v>
      </c>
      <c r="W18" s="11">
        <v>8.9966936393212684</v>
      </c>
      <c r="X18" s="11">
        <v>10.235858321912227</v>
      </c>
      <c r="Y18" s="11">
        <v>10.43507643761316</v>
      </c>
      <c r="Z18" s="11">
        <v>10.651580519409885</v>
      </c>
      <c r="AA18" s="11">
        <v>10.894948550581308</v>
      </c>
      <c r="AB18" s="11">
        <v>11.108484980521402</v>
      </c>
      <c r="AC18" s="11">
        <v>11.305735950778255</v>
      </c>
      <c r="AD18" s="11">
        <v>11.496340375303291</v>
      </c>
      <c r="AE18" s="11">
        <v>11.666614654527216</v>
      </c>
      <c r="AF18" s="11">
        <v>11.87955526877195</v>
      </c>
      <c r="AG18" s="11">
        <v>12.071650194069269</v>
      </c>
      <c r="AH18" s="11">
        <v>12.290001323974304</v>
      </c>
      <c r="AI18" s="11">
        <v>12.490475430328891</v>
      </c>
      <c r="AJ18" s="11">
        <v>12.739426452617399</v>
      </c>
      <c r="AK18" s="11">
        <v>12.933224116612857</v>
      </c>
      <c r="AL18" s="11">
        <v>13.1844245344993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12.266017290584431</v>
      </c>
      <c r="N19" s="11">
        <v>13.557828590245498</v>
      </c>
      <c r="O19" s="11">
        <v>15.968636093638358</v>
      </c>
      <c r="P19" s="11">
        <v>13.465941050027725</v>
      </c>
      <c r="Q19" s="11">
        <v>16.044948486079683</v>
      </c>
      <c r="R19" s="11">
        <v>15.842618216336673</v>
      </c>
      <c r="S19" s="11">
        <v>18.138533628069691</v>
      </c>
      <c r="T19" s="11">
        <v>16.797017866870622</v>
      </c>
      <c r="U19" s="11">
        <v>16.180230923509544</v>
      </c>
      <c r="V19" s="11">
        <v>15.259319959013983</v>
      </c>
      <c r="W19" s="11">
        <v>18.865972717294429</v>
      </c>
      <c r="X19" s="11">
        <v>17.558955624407805</v>
      </c>
      <c r="Y19" s="11">
        <v>17.305953456616688</v>
      </c>
      <c r="Z19" s="11">
        <v>17.348805949463763</v>
      </c>
      <c r="AA19" s="11">
        <v>17.566706787780426</v>
      </c>
      <c r="AB19" s="11">
        <v>17.754456700122109</v>
      </c>
      <c r="AC19" s="11">
        <v>17.919357905131776</v>
      </c>
      <c r="AD19" s="11">
        <v>18.081046247090843</v>
      </c>
      <c r="AE19" s="11">
        <v>18.236470630310617</v>
      </c>
      <c r="AF19" s="11">
        <v>18.390765774348175</v>
      </c>
      <c r="AG19" s="11">
        <v>18.550645562705842</v>
      </c>
      <c r="AH19" s="11">
        <v>18.752631301480669</v>
      </c>
      <c r="AI19" s="11">
        <v>18.979021770454526</v>
      </c>
      <c r="AJ19" s="11">
        <v>19.146732935908151</v>
      </c>
      <c r="AK19" s="11">
        <v>19.349333324759638</v>
      </c>
      <c r="AL19" s="11">
        <v>19.520803468087749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46.665454855325073</v>
      </c>
      <c r="N20" s="11">
        <v>43.404451436466822</v>
      </c>
      <c r="O20" s="11">
        <v>46.092090519703476</v>
      </c>
      <c r="P20" s="11">
        <v>45.63459480357087</v>
      </c>
      <c r="Q20" s="11">
        <v>47.294269699304941</v>
      </c>
      <c r="R20" s="11">
        <v>48.880787006936494</v>
      </c>
      <c r="S20" s="11">
        <v>49.531927253057844</v>
      </c>
      <c r="T20" s="11">
        <v>51.43099750291038</v>
      </c>
      <c r="U20" s="11">
        <v>51.502381593760553</v>
      </c>
      <c r="V20" s="11">
        <v>52.124435901723793</v>
      </c>
      <c r="W20" s="11">
        <v>54.059398391397743</v>
      </c>
      <c r="X20" s="11">
        <v>50.896454745208764</v>
      </c>
      <c r="Y20" s="11">
        <v>51.219682494767994</v>
      </c>
      <c r="Z20" s="11">
        <v>51.695877170311228</v>
      </c>
      <c r="AA20" s="11">
        <v>52.228532727911286</v>
      </c>
      <c r="AB20" s="11">
        <v>52.589879666078879</v>
      </c>
      <c r="AC20" s="11">
        <v>52.912438797330275</v>
      </c>
      <c r="AD20" s="11">
        <v>53.204281140490224</v>
      </c>
      <c r="AE20" s="11">
        <v>53.488238842873528</v>
      </c>
      <c r="AF20" s="11">
        <v>53.76398358164402</v>
      </c>
      <c r="AG20" s="11">
        <v>54.039379721943938</v>
      </c>
      <c r="AH20" s="11">
        <v>54.329747918577482</v>
      </c>
      <c r="AI20" s="11">
        <v>54.682450080809353</v>
      </c>
      <c r="AJ20" s="11">
        <v>55.031231652789963</v>
      </c>
      <c r="AK20" s="11">
        <v>55.400283815362471</v>
      </c>
      <c r="AL20" s="11">
        <v>55.76521008306365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91.09921061551114</v>
      </c>
      <c r="N22" s="87">
        <f>SUM(N23:N24)</f>
        <v>87.324965193756199</v>
      </c>
      <c r="O22" s="87">
        <f t="shared" ref="O22:AL22" si="7">SUM(O23:O24)</f>
        <v>89.966491974950117</v>
      </c>
      <c r="P22" s="87">
        <f t="shared" si="7"/>
        <v>85.416184789063522</v>
      </c>
      <c r="Q22" s="87">
        <f t="shared" si="7"/>
        <v>88.094620929286791</v>
      </c>
      <c r="R22" s="87">
        <f t="shared" si="7"/>
        <v>91.473118518408469</v>
      </c>
      <c r="S22" s="87">
        <f t="shared" si="7"/>
        <v>89.209250002865502</v>
      </c>
      <c r="T22" s="87">
        <f t="shared" si="7"/>
        <v>91.583192099674164</v>
      </c>
      <c r="U22" s="87">
        <f t="shared" si="7"/>
        <v>91.957060320922935</v>
      </c>
      <c r="V22" s="87">
        <f t="shared" si="7"/>
        <v>89.19837784161291</v>
      </c>
      <c r="W22" s="87">
        <f t="shared" si="7"/>
        <v>90.840055521878469</v>
      </c>
      <c r="X22" s="87">
        <f t="shared" si="7"/>
        <v>87.768238884507042</v>
      </c>
      <c r="Y22" s="87">
        <f t="shared" si="7"/>
        <v>87.30933403626004</v>
      </c>
      <c r="Z22" s="87">
        <f t="shared" si="7"/>
        <v>87.072051523294249</v>
      </c>
      <c r="AA22" s="87">
        <f t="shared" si="7"/>
        <v>86.872134797742575</v>
      </c>
      <c r="AB22" s="87">
        <f t="shared" si="7"/>
        <v>86.247879678187871</v>
      </c>
      <c r="AC22" s="87">
        <f t="shared" si="7"/>
        <v>85.438376329400171</v>
      </c>
      <c r="AD22" s="87">
        <f t="shared" si="7"/>
        <v>84.508517652680098</v>
      </c>
      <c r="AE22" s="87">
        <f t="shared" si="7"/>
        <v>83.770101774598302</v>
      </c>
      <c r="AF22" s="87">
        <f t="shared" si="7"/>
        <v>83.042735680581558</v>
      </c>
      <c r="AG22" s="87">
        <f t="shared" si="7"/>
        <v>82.413245460128621</v>
      </c>
      <c r="AH22" s="87">
        <f t="shared" si="7"/>
        <v>81.605231754751344</v>
      </c>
      <c r="AI22" s="87">
        <f t="shared" si="7"/>
        <v>80.502324140743156</v>
      </c>
      <c r="AJ22" s="87">
        <f t="shared" si="7"/>
        <v>79.542162772397262</v>
      </c>
      <c r="AK22" s="87">
        <f t="shared" si="7"/>
        <v>78.467901923508563</v>
      </c>
      <c r="AL22" s="87">
        <f t="shared" si="7"/>
        <v>77.40787987362387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67.456467662286855</v>
      </c>
      <c r="N23" s="11">
        <v>66.373579880510974</v>
      </c>
      <c r="O23" s="11">
        <v>68.956699199221958</v>
      </c>
      <c r="P23" s="11">
        <v>64.668207519807552</v>
      </c>
      <c r="Q23" s="11">
        <v>66.760266846857235</v>
      </c>
      <c r="R23" s="11">
        <v>70.993102721099092</v>
      </c>
      <c r="S23" s="11">
        <v>69.269374964959582</v>
      </c>
      <c r="T23" s="11">
        <v>71.362746940727718</v>
      </c>
      <c r="U23" s="11">
        <v>70.810877697258007</v>
      </c>
      <c r="V23" s="11">
        <v>69.780657844739267</v>
      </c>
      <c r="W23" s="11">
        <v>71.993936131271198</v>
      </c>
      <c r="X23" s="11">
        <v>66.801572809835079</v>
      </c>
      <c r="Y23" s="11">
        <v>66.646711548151146</v>
      </c>
      <c r="Z23" s="11">
        <v>66.691076346696732</v>
      </c>
      <c r="AA23" s="11">
        <v>66.787087384628123</v>
      </c>
      <c r="AB23" s="11">
        <v>66.607325283321615</v>
      </c>
      <c r="AC23" s="11">
        <v>66.33092660469724</v>
      </c>
      <c r="AD23" s="11">
        <v>65.98795377494065</v>
      </c>
      <c r="AE23" s="11">
        <v>65.620551906987728</v>
      </c>
      <c r="AF23" s="11">
        <v>65.239863736428603</v>
      </c>
      <c r="AG23" s="11">
        <v>64.881778485620487</v>
      </c>
      <c r="AH23" s="11">
        <v>64.50428927975986</v>
      </c>
      <c r="AI23" s="11">
        <v>64.100395691235761</v>
      </c>
      <c r="AJ23" s="11">
        <v>63.712932886689721</v>
      </c>
      <c r="AK23" s="11">
        <v>63.314529129462635</v>
      </c>
      <c r="AL23" s="11">
        <v>62.848336994329635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23.642742953224282</v>
      </c>
      <c r="N24" s="11">
        <v>20.951385313245222</v>
      </c>
      <c r="O24" s="11">
        <v>21.009792775728151</v>
      </c>
      <c r="P24" s="11">
        <v>20.747977269255966</v>
      </c>
      <c r="Q24" s="11">
        <v>21.334354082429552</v>
      </c>
      <c r="R24" s="11">
        <v>20.480015797309377</v>
      </c>
      <c r="S24" s="11">
        <v>19.939875037905924</v>
      </c>
      <c r="T24" s="11">
        <v>20.220445158946447</v>
      </c>
      <c r="U24" s="11">
        <v>21.146182623664931</v>
      </c>
      <c r="V24" s="11">
        <v>19.41771999687365</v>
      </c>
      <c r="W24" s="11">
        <v>18.846119390607271</v>
      </c>
      <c r="X24" s="11">
        <v>20.966666074671956</v>
      </c>
      <c r="Y24" s="11">
        <v>20.662622488108898</v>
      </c>
      <c r="Z24" s="11">
        <v>20.380975176597513</v>
      </c>
      <c r="AA24" s="11">
        <v>20.085047413114449</v>
      </c>
      <c r="AB24" s="11">
        <v>19.640554394866253</v>
      </c>
      <c r="AC24" s="11">
        <v>19.107449724702928</v>
      </c>
      <c r="AD24" s="11">
        <v>18.520563877739452</v>
      </c>
      <c r="AE24" s="11">
        <v>18.149549867610578</v>
      </c>
      <c r="AF24" s="11">
        <v>17.802871944152955</v>
      </c>
      <c r="AG24" s="11">
        <v>17.531466974508142</v>
      </c>
      <c r="AH24" s="11">
        <v>17.100942474991477</v>
      </c>
      <c r="AI24" s="11">
        <v>16.401928449507388</v>
      </c>
      <c r="AJ24" s="11">
        <v>15.829229885707534</v>
      </c>
      <c r="AK24" s="11">
        <v>15.153372794045927</v>
      </c>
      <c r="AL24" s="11">
        <v>14.559542879294234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82.638220083145939</v>
      </c>
      <c r="N26" s="87">
        <f>SUM(N27:N30)</f>
        <v>81.411294001462778</v>
      </c>
      <c r="O26" s="87">
        <f t="shared" ref="O26:AL26" si="9">SUM(O27:O30)</f>
        <v>82.505225721520617</v>
      </c>
      <c r="P26" s="87">
        <f t="shared" si="9"/>
        <v>79.972222260718524</v>
      </c>
      <c r="Q26" s="87">
        <f t="shared" si="9"/>
        <v>84.918225569446392</v>
      </c>
      <c r="R26" s="87">
        <f>SUM(R27:R30)</f>
        <v>89.232165346625578</v>
      </c>
      <c r="S26" s="87">
        <f t="shared" si="9"/>
        <v>88.060248445086572</v>
      </c>
      <c r="T26" s="87">
        <f t="shared" si="9"/>
        <v>85.703663201956971</v>
      </c>
      <c r="U26" s="87">
        <f t="shared" si="9"/>
        <v>83.519123384471641</v>
      </c>
      <c r="V26" s="87">
        <f t="shared" si="9"/>
        <v>83.662829367193694</v>
      </c>
      <c r="W26" s="87">
        <f t="shared" si="9"/>
        <v>78.06994375969181</v>
      </c>
      <c r="X26" s="87">
        <f t="shared" si="9"/>
        <v>80.180864283832662</v>
      </c>
      <c r="Y26" s="87">
        <f t="shared" si="9"/>
        <v>80.369808240164858</v>
      </c>
      <c r="Z26" s="87">
        <f t="shared" si="9"/>
        <v>81.249733933921007</v>
      </c>
      <c r="AA26" s="87">
        <f t="shared" si="9"/>
        <v>81.995260999197995</v>
      </c>
      <c r="AB26" s="87">
        <f t="shared" si="9"/>
        <v>82.10121782379629</v>
      </c>
      <c r="AC26" s="87">
        <f t="shared" si="9"/>
        <v>82.078806428305285</v>
      </c>
      <c r="AD26" s="87">
        <f t="shared" si="9"/>
        <v>81.999926961031775</v>
      </c>
      <c r="AE26" s="87">
        <f t="shared" si="9"/>
        <v>81.958261789151408</v>
      </c>
      <c r="AF26" s="87">
        <f t="shared" si="9"/>
        <v>81.951227247090188</v>
      </c>
      <c r="AG26" s="87">
        <f t="shared" si="9"/>
        <v>81.981790791931473</v>
      </c>
      <c r="AH26" s="87">
        <f t="shared" si="9"/>
        <v>82.008203180497205</v>
      </c>
      <c r="AI26" s="87">
        <f t="shared" si="9"/>
        <v>82.047142069075207</v>
      </c>
      <c r="AJ26" s="87">
        <f t="shared" si="9"/>
        <v>82.084198560785666</v>
      </c>
      <c r="AK26" s="87">
        <f t="shared" si="9"/>
        <v>82.101807829297172</v>
      </c>
      <c r="AL26" s="87">
        <f t="shared" si="9"/>
        <v>82.096461593245564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9.0974465594770901</v>
      </c>
      <c r="N27" s="11">
        <v>7.7088614212270139</v>
      </c>
      <c r="O27" s="11">
        <v>9.4198254375792416</v>
      </c>
      <c r="P27" s="11">
        <v>7.8574991395598452</v>
      </c>
      <c r="Q27" s="11">
        <v>9.165496073810095</v>
      </c>
      <c r="R27" s="11">
        <v>9.4442391935058989</v>
      </c>
      <c r="S27" s="11">
        <v>10.774897742716076</v>
      </c>
      <c r="T27" s="11">
        <v>7.6141741329812103</v>
      </c>
      <c r="U27" s="11">
        <v>8.2706237626028596</v>
      </c>
      <c r="V27" s="11">
        <v>10.635115625741248</v>
      </c>
      <c r="W27" s="11">
        <v>7.3544940081625176</v>
      </c>
      <c r="X27" s="11">
        <v>7.1883089235259625</v>
      </c>
      <c r="Y27" s="11">
        <v>7.2983609709892532</v>
      </c>
      <c r="Z27" s="11">
        <v>7.4806994133958833</v>
      </c>
      <c r="AA27" s="11">
        <v>7.7010166146566306</v>
      </c>
      <c r="AB27" s="11">
        <v>7.8671618194145871</v>
      </c>
      <c r="AC27" s="11">
        <v>8.0179636352879644</v>
      </c>
      <c r="AD27" s="11">
        <v>8.1514290974887569</v>
      </c>
      <c r="AE27" s="11">
        <v>8.2898054923512863</v>
      </c>
      <c r="AF27" s="11">
        <v>8.4265237273242928</v>
      </c>
      <c r="AG27" s="11">
        <v>8.5772172617637281</v>
      </c>
      <c r="AH27" s="11">
        <v>8.732323258296546</v>
      </c>
      <c r="AI27" s="11">
        <v>8.8880042658338425</v>
      </c>
      <c r="AJ27" s="11">
        <v>9.0438881986322759</v>
      </c>
      <c r="AK27" s="11">
        <v>9.20246334752105</v>
      </c>
      <c r="AL27" s="11">
        <v>9.3677221238986235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27.463446562434509</v>
      </c>
      <c r="N28" s="11">
        <v>28.840422494339045</v>
      </c>
      <c r="O28" s="11">
        <v>28.82596855156627</v>
      </c>
      <c r="P28" s="11">
        <v>28.108741981814159</v>
      </c>
      <c r="Q28" s="11">
        <v>30.229803717269451</v>
      </c>
      <c r="R28" s="11">
        <v>32.090629976815443</v>
      </c>
      <c r="S28" s="11">
        <v>31.810147455556844</v>
      </c>
      <c r="T28" s="11">
        <v>29.990646205166332</v>
      </c>
      <c r="U28" s="11">
        <v>30.51598374526931</v>
      </c>
      <c r="V28" s="11">
        <v>31.14211213456494</v>
      </c>
      <c r="W28" s="11">
        <v>28.137860203149184</v>
      </c>
      <c r="X28" s="11">
        <v>28.553578694420267</v>
      </c>
      <c r="Y28" s="11">
        <v>28.669632129308951</v>
      </c>
      <c r="Z28" s="11">
        <v>28.925140921391243</v>
      </c>
      <c r="AA28" s="11">
        <v>29.150446990568128</v>
      </c>
      <c r="AB28" s="11">
        <v>29.169932711148288</v>
      </c>
      <c r="AC28" s="11">
        <v>29.162716682837868</v>
      </c>
      <c r="AD28" s="11">
        <v>29.139171084872348</v>
      </c>
      <c r="AE28" s="11">
        <v>29.118545363339589</v>
      </c>
      <c r="AF28" s="11">
        <v>29.081710771150949</v>
      </c>
      <c r="AG28" s="11">
        <v>29.050793482723275</v>
      </c>
      <c r="AH28" s="11">
        <v>29.023782162342467</v>
      </c>
      <c r="AI28" s="11">
        <v>29.008741223270011</v>
      </c>
      <c r="AJ28" s="11">
        <v>28.981661069567465</v>
      </c>
      <c r="AK28" s="11">
        <v>28.950020555424391</v>
      </c>
      <c r="AL28" s="11">
        <v>28.912413363582704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29.920824733995577</v>
      </c>
      <c r="N29" s="11">
        <v>28.502302560934208</v>
      </c>
      <c r="O29" s="11">
        <v>25.974689423606332</v>
      </c>
      <c r="P29" s="11">
        <v>26.37170727028688</v>
      </c>
      <c r="Q29" s="11">
        <v>26.903802459866501</v>
      </c>
      <c r="R29" s="11">
        <v>28.481405179792567</v>
      </c>
      <c r="S29" s="11">
        <v>26.078322458028516</v>
      </c>
      <c r="T29" s="11">
        <v>28.592680304210599</v>
      </c>
      <c r="U29" s="11">
        <v>27.078260674857663</v>
      </c>
      <c r="V29" s="11">
        <v>25.458724496182128</v>
      </c>
      <c r="W29" s="11">
        <v>26.457347182741373</v>
      </c>
      <c r="X29" s="11">
        <v>28.420777630420261</v>
      </c>
      <c r="Y29" s="11">
        <v>28.346914927781278</v>
      </c>
      <c r="Z29" s="11">
        <v>28.693159063725098</v>
      </c>
      <c r="AA29" s="11">
        <v>28.876013841272773</v>
      </c>
      <c r="AB29" s="11">
        <v>28.727045235177712</v>
      </c>
      <c r="AC29" s="11">
        <v>28.543242664966726</v>
      </c>
      <c r="AD29" s="11">
        <v>28.350889616603816</v>
      </c>
      <c r="AE29" s="11">
        <v>28.17136744019572</v>
      </c>
      <c r="AF29" s="11">
        <v>28.002895570237953</v>
      </c>
      <c r="AG29" s="11">
        <v>27.847111461262823</v>
      </c>
      <c r="AH29" s="11">
        <v>27.688218398127955</v>
      </c>
      <c r="AI29" s="11">
        <v>27.523058062682924</v>
      </c>
      <c r="AJ29" s="11">
        <v>27.348703136610602</v>
      </c>
      <c r="AK29" s="11">
        <v>27.161456284457635</v>
      </c>
      <c r="AL29" s="11">
        <v>26.972649110972775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16.156502227238768</v>
      </c>
      <c r="N30" s="11">
        <v>16.359707524962513</v>
      </c>
      <c r="O30" s="11">
        <v>18.284742308768767</v>
      </c>
      <c r="P30" s="11">
        <v>17.634273869057644</v>
      </c>
      <c r="Q30" s="11">
        <v>18.619123318500343</v>
      </c>
      <c r="R30" s="11">
        <v>19.215890996511668</v>
      </c>
      <c r="S30" s="11">
        <v>19.39688078878514</v>
      </c>
      <c r="T30" s="11">
        <v>19.506162559598835</v>
      </c>
      <c r="U30" s="11">
        <v>17.654255201741812</v>
      </c>
      <c r="V30" s="11">
        <v>16.426877110705369</v>
      </c>
      <c r="W30" s="11">
        <v>16.120242365638738</v>
      </c>
      <c r="X30" s="11">
        <v>16.018199035466164</v>
      </c>
      <c r="Y30" s="11">
        <v>16.054900212085371</v>
      </c>
      <c r="Z30" s="11">
        <v>16.15073453540877</v>
      </c>
      <c r="AA30" s="11">
        <v>16.267783552700458</v>
      </c>
      <c r="AB30" s="11">
        <v>16.337078058055699</v>
      </c>
      <c r="AC30" s="11">
        <v>16.354883445212721</v>
      </c>
      <c r="AD30" s="11">
        <v>16.358437162066842</v>
      </c>
      <c r="AE30" s="11">
        <v>16.378543493264811</v>
      </c>
      <c r="AF30" s="11">
        <v>16.440097178377002</v>
      </c>
      <c r="AG30" s="11">
        <v>16.50666858618164</v>
      </c>
      <c r="AH30" s="11">
        <v>16.56387936173023</v>
      </c>
      <c r="AI30" s="11">
        <v>16.627338517288432</v>
      </c>
      <c r="AJ30" s="11">
        <v>16.709946155975324</v>
      </c>
      <c r="AK30" s="11">
        <v>16.787867641894103</v>
      </c>
      <c r="AL30" s="11">
        <v>16.843676994791462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71.544615506984243</v>
      </c>
      <c r="N32" s="87">
        <f t="shared" si="10"/>
        <v>70.808063350669599</v>
      </c>
      <c r="O32" s="87">
        <f t="shared" si="10"/>
        <v>74.529307592164216</v>
      </c>
      <c r="P32" s="87">
        <f t="shared" si="10"/>
        <v>71.389907195305554</v>
      </c>
      <c r="Q32" s="87">
        <f t="shared" si="10"/>
        <v>74.808960803708075</v>
      </c>
      <c r="R32" s="87">
        <f t="shared" si="10"/>
        <v>77.531064914316701</v>
      </c>
      <c r="S32" s="87">
        <f t="shared" si="10"/>
        <v>83.503790268154845</v>
      </c>
      <c r="T32" s="87">
        <f t="shared" si="10"/>
        <v>82.768875624956763</v>
      </c>
      <c r="U32" s="87">
        <f t="shared" si="10"/>
        <v>80.533316412824931</v>
      </c>
      <c r="V32" s="87">
        <f t="shared" si="10"/>
        <v>84.563624735165419</v>
      </c>
      <c r="W32" s="87">
        <f t="shared" si="10"/>
        <v>82.627906553635498</v>
      </c>
      <c r="X32" s="87">
        <f t="shared" si="10"/>
        <v>84.936765374826365</v>
      </c>
      <c r="Y32" s="87">
        <f t="shared" si="10"/>
        <v>85.667143810689183</v>
      </c>
      <c r="Z32" s="87">
        <f t="shared" si="10"/>
        <v>86.636416697314019</v>
      </c>
      <c r="AA32" s="87">
        <f t="shared" si="10"/>
        <v>87.768347081088152</v>
      </c>
      <c r="AB32" s="87">
        <f t="shared" si="10"/>
        <v>88.731026401315987</v>
      </c>
      <c r="AC32" s="87">
        <f t="shared" si="10"/>
        <v>89.662132774597993</v>
      </c>
      <c r="AD32" s="87">
        <f t="shared" si="10"/>
        <v>90.580491748448694</v>
      </c>
      <c r="AE32" s="87">
        <f t="shared" ref="AE32" si="11">SUM(AE33:AE35)</f>
        <v>91.393325225929715</v>
      </c>
      <c r="AF32" s="87">
        <f t="shared" ref="AF32" si="12">SUM(AF33:AF35)</f>
        <v>92.243081375466389</v>
      </c>
      <c r="AG32" s="87">
        <f t="shared" ref="AG32" si="13">SUM(AG33:AG35)</f>
        <v>93.118555795981464</v>
      </c>
      <c r="AH32" s="87">
        <f t="shared" ref="AH32" si="14">SUM(AH33:AH35)</f>
        <v>94.022000153201958</v>
      </c>
      <c r="AI32" s="87">
        <f t="shared" ref="AI32" si="15">SUM(AI33:AI35)</f>
        <v>95.001930030286957</v>
      </c>
      <c r="AJ32" s="87">
        <f t="shared" ref="AJ32" si="16">SUM(AJ33:AJ35)</f>
        <v>95.992658693782275</v>
      </c>
      <c r="AK32" s="87">
        <f t="shared" ref="AK32" si="17">SUM(AK33:AK35)</f>
        <v>97.012902244588929</v>
      </c>
      <c r="AL32" s="87">
        <f t="shared" ref="AL32" si="18">SUM(AL33:AL35)</f>
        <v>98.092314107262126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52.590600269333422</v>
      </c>
      <c r="N33" s="11">
        <v>51.928990206969942</v>
      </c>
      <c r="O33" s="11">
        <v>54.627073364083692</v>
      </c>
      <c r="P33" s="11">
        <v>53.757516839583523</v>
      </c>
      <c r="Q33" s="11">
        <v>57.331950328624536</v>
      </c>
      <c r="R33" s="11">
        <v>58.91175666095134</v>
      </c>
      <c r="S33" s="11">
        <v>63.65990068131579</v>
      </c>
      <c r="T33" s="11">
        <v>63.202949495874989</v>
      </c>
      <c r="U33" s="11">
        <v>61.443250224010079</v>
      </c>
      <c r="V33" s="11">
        <v>64.103860719411259</v>
      </c>
      <c r="W33" s="11">
        <v>61.90519641831672</v>
      </c>
      <c r="X33" s="11">
        <v>64.345123129714182</v>
      </c>
      <c r="Y33" s="11">
        <v>64.970037436693389</v>
      </c>
      <c r="Z33" s="11">
        <v>65.821990629770639</v>
      </c>
      <c r="AA33" s="11">
        <v>66.807041752532513</v>
      </c>
      <c r="AB33" s="11">
        <v>67.698578644945528</v>
      </c>
      <c r="AC33" s="11">
        <v>68.580056356497522</v>
      </c>
      <c r="AD33" s="11">
        <v>69.459307459122641</v>
      </c>
      <c r="AE33" s="11">
        <v>70.242428862113499</v>
      </c>
      <c r="AF33" s="11">
        <v>71.054156633057815</v>
      </c>
      <c r="AG33" s="11">
        <v>71.88919274932887</v>
      </c>
      <c r="AH33" s="11">
        <v>72.74364065810839</v>
      </c>
      <c r="AI33" s="11">
        <v>73.670838958264156</v>
      </c>
      <c r="AJ33" s="11">
        <v>74.6245943446485</v>
      </c>
      <c r="AK33" s="11">
        <v>75.617941819324656</v>
      </c>
      <c r="AL33" s="11">
        <v>76.657939722018085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17.711237986996274</v>
      </c>
      <c r="N34" s="11">
        <v>17.950930066536635</v>
      </c>
      <c r="O34" s="11">
        <v>19.026949513733729</v>
      </c>
      <c r="P34" s="11">
        <v>16.839411824888856</v>
      </c>
      <c r="Q34" s="11">
        <v>16.58994900110234</v>
      </c>
      <c r="R34" s="11">
        <v>17.753566283317454</v>
      </c>
      <c r="S34" s="11">
        <v>19.105469129216978</v>
      </c>
      <c r="T34" s="11">
        <v>18.818627595247953</v>
      </c>
      <c r="U34" s="11">
        <v>18.291740040921464</v>
      </c>
      <c r="V34" s="11">
        <v>19.74181123484183</v>
      </c>
      <c r="W34" s="11">
        <v>19.798938786560015</v>
      </c>
      <c r="X34" s="11">
        <v>19.862374527686054</v>
      </c>
      <c r="Y34" s="11">
        <v>19.960024954613537</v>
      </c>
      <c r="Z34" s="11">
        <v>20.068496052291394</v>
      </c>
      <c r="AA34" s="11">
        <v>20.205100630797865</v>
      </c>
      <c r="AB34" s="11">
        <v>20.267757380193277</v>
      </c>
      <c r="AC34" s="11">
        <v>20.310940883898649</v>
      </c>
      <c r="AD34" s="11">
        <v>20.344012605758415</v>
      </c>
      <c r="AE34" s="11">
        <v>20.369367550906542</v>
      </c>
      <c r="AF34" s="11">
        <v>20.400041900042172</v>
      </c>
      <c r="AG34" s="11">
        <v>20.435429315938588</v>
      </c>
      <c r="AH34" s="11">
        <v>20.478804317211477</v>
      </c>
      <c r="AI34" s="11">
        <v>20.527534885341549</v>
      </c>
      <c r="AJ34" s="11">
        <v>20.557196588699419</v>
      </c>
      <c r="AK34" s="11">
        <v>20.580379221578895</v>
      </c>
      <c r="AL34" s="11">
        <v>20.612785762067617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1.2427772506545494</v>
      </c>
      <c r="N35" s="11">
        <v>0.92814307716303313</v>
      </c>
      <c r="O35" s="11">
        <v>0.87528471434679456</v>
      </c>
      <c r="P35" s="11">
        <v>0.79297853083317305</v>
      </c>
      <c r="Q35" s="11">
        <v>0.88706147398120661</v>
      </c>
      <c r="R35" s="11">
        <v>0.86574197004790432</v>
      </c>
      <c r="S35" s="11">
        <v>0.7384204576220692</v>
      </c>
      <c r="T35" s="11">
        <v>0.74729853383383238</v>
      </c>
      <c r="U35" s="11">
        <v>0.79832614789338963</v>
      </c>
      <c r="V35" s="11">
        <v>0.71795278091232495</v>
      </c>
      <c r="W35" s="11">
        <v>0.9237713487587621</v>
      </c>
      <c r="X35" s="11">
        <v>0.72926771742612539</v>
      </c>
      <c r="Y35" s="11">
        <v>0.73708141938224836</v>
      </c>
      <c r="Z35" s="11">
        <v>0.74593001525198777</v>
      </c>
      <c r="AA35" s="11">
        <v>0.75620469775778576</v>
      </c>
      <c r="AB35" s="11">
        <v>0.76469037617718771</v>
      </c>
      <c r="AC35" s="11">
        <v>0.77113553420181935</v>
      </c>
      <c r="AD35" s="11">
        <v>0.77717168356762867</v>
      </c>
      <c r="AE35" s="11">
        <v>0.78152881290966747</v>
      </c>
      <c r="AF35" s="11">
        <v>0.78888284236639872</v>
      </c>
      <c r="AG35" s="11">
        <v>0.79393373071400264</v>
      </c>
      <c r="AH35" s="11">
        <v>0.79955517788210284</v>
      </c>
      <c r="AI35" s="11">
        <v>0.80355618668124829</v>
      </c>
      <c r="AJ35" s="11">
        <v>0.81086776043435649</v>
      </c>
      <c r="AK35" s="11">
        <v>0.81458120368537368</v>
      </c>
      <c r="AL35" s="11">
        <v>0.82158862317642545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69.436447162013181</v>
      </c>
      <c r="N37" s="87">
        <f t="shared" ref="N37:AL37" si="19">SUM(N38:N39)</f>
        <v>73.26995421512359</v>
      </c>
      <c r="O37" s="87">
        <f t="shared" si="19"/>
        <v>74.21733473031432</v>
      </c>
      <c r="P37" s="87">
        <f t="shared" si="19"/>
        <v>71.180846734058193</v>
      </c>
      <c r="Q37" s="87">
        <f t="shared" si="19"/>
        <v>70.09810420842922</v>
      </c>
      <c r="R37" s="87">
        <f t="shared" si="19"/>
        <v>73.265659624274889</v>
      </c>
      <c r="S37" s="87">
        <f t="shared" si="19"/>
        <v>70.800280617929559</v>
      </c>
      <c r="T37" s="87">
        <f t="shared" si="19"/>
        <v>70.109087137940037</v>
      </c>
      <c r="U37" s="87">
        <f t="shared" si="19"/>
        <v>72.296818177831</v>
      </c>
      <c r="V37" s="87">
        <f t="shared" si="19"/>
        <v>67.29894975780212</v>
      </c>
      <c r="W37" s="87">
        <f t="shared" si="19"/>
        <v>67.016568083463156</v>
      </c>
      <c r="X37" s="87">
        <f t="shared" si="19"/>
        <v>66.428446899353361</v>
      </c>
      <c r="Y37" s="87">
        <f t="shared" si="19"/>
        <v>66.569320414261568</v>
      </c>
      <c r="Z37" s="87">
        <f t="shared" si="19"/>
        <v>66.802960951248068</v>
      </c>
      <c r="AA37" s="87">
        <f t="shared" si="19"/>
        <v>67.10603258109731</v>
      </c>
      <c r="AB37" s="87">
        <f t="shared" si="19"/>
        <v>67.2141183013796</v>
      </c>
      <c r="AC37" s="87">
        <f t="shared" si="19"/>
        <v>67.2525819342994</v>
      </c>
      <c r="AD37" s="87">
        <f t="shared" si="19"/>
        <v>67.216126229329703</v>
      </c>
      <c r="AE37" s="87">
        <f t="shared" si="19"/>
        <v>67.173963997089274</v>
      </c>
      <c r="AF37" s="87">
        <f t="shared" si="19"/>
        <v>67.136026071182812</v>
      </c>
      <c r="AG37" s="87">
        <f t="shared" si="19"/>
        <v>67.155320736704937</v>
      </c>
      <c r="AH37" s="87">
        <f t="shared" si="19"/>
        <v>67.123469954083333</v>
      </c>
      <c r="AI37" s="87">
        <f t="shared" si="19"/>
        <v>67.156768628625827</v>
      </c>
      <c r="AJ37" s="87">
        <f t="shared" si="19"/>
        <v>67.156210770872946</v>
      </c>
      <c r="AK37" s="87">
        <f t="shared" si="19"/>
        <v>67.145522284421887</v>
      </c>
      <c r="AL37" s="87">
        <f t="shared" si="19"/>
        <v>67.143562532645262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58.047506055932452</v>
      </c>
      <c r="N38" s="11">
        <v>62.268949126191991</v>
      </c>
      <c r="O38" s="11">
        <v>62.784337347909279</v>
      </c>
      <c r="P38" s="11">
        <v>60.101526718805559</v>
      </c>
      <c r="Q38" s="11">
        <v>59.508875352915723</v>
      </c>
      <c r="R38" s="11">
        <v>61.214582402947343</v>
      </c>
      <c r="S38" s="11">
        <v>58.996198658867328</v>
      </c>
      <c r="T38" s="11">
        <v>57.266690961141613</v>
      </c>
      <c r="U38" s="11">
        <v>58.874090446884395</v>
      </c>
      <c r="V38" s="11">
        <v>54.295736669800924</v>
      </c>
      <c r="W38" s="11">
        <v>53.701280590550837</v>
      </c>
      <c r="X38" s="11">
        <v>50.459391606056016</v>
      </c>
      <c r="Y38" s="11">
        <v>50.362283660907359</v>
      </c>
      <c r="Z38" s="11">
        <v>50.299353861994497</v>
      </c>
      <c r="AA38" s="11">
        <v>50.291794652910006</v>
      </c>
      <c r="AB38" s="11">
        <v>50.143576730574182</v>
      </c>
      <c r="AC38" s="11">
        <v>49.938071907096699</v>
      </c>
      <c r="AD38" s="11">
        <v>49.667028498656457</v>
      </c>
      <c r="AE38" s="11">
        <v>49.385818591676681</v>
      </c>
      <c r="AF38" s="11">
        <v>49.103808249428326</v>
      </c>
      <c r="AG38" s="11">
        <v>48.877889658849561</v>
      </c>
      <c r="AH38" s="11">
        <v>48.595022020082858</v>
      </c>
      <c r="AI38" s="11">
        <v>48.375159182316978</v>
      </c>
      <c r="AJ38" s="11">
        <v>48.118415575748571</v>
      </c>
      <c r="AK38" s="11">
        <v>47.839610086466088</v>
      </c>
      <c r="AL38" s="11">
        <v>47.57229663919437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11.388941106080727</v>
      </c>
      <c r="N39" s="11">
        <v>11.001005088931603</v>
      </c>
      <c r="O39" s="11">
        <v>11.432997382405036</v>
      </c>
      <c r="P39" s="11">
        <v>11.079320015252629</v>
      </c>
      <c r="Q39" s="11">
        <v>10.5892288555135</v>
      </c>
      <c r="R39" s="11">
        <v>12.051077221327551</v>
      </c>
      <c r="S39" s="11">
        <v>11.804081959062231</v>
      </c>
      <c r="T39" s="11">
        <v>12.842396176798431</v>
      </c>
      <c r="U39" s="11">
        <v>13.422727730946612</v>
      </c>
      <c r="V39" s="11">
        <v>13.003213088001202</v>
      </c>
      <c r="W39" s="11">
        <v>13.315287492912315</v>
      </c>
      <c r="X39" s="11">
        <v>15.969055293297343</v>
      </c>
      <c r="Y39" s="11">
        <v>16.20703675335421</v>
      </c>
      <c r="Z39" s="11">
        <v>16.503607089253567</v>
      </c>
      <c r="AA39" s="11">
        <v>16.814237928187303</v>
      </c>
      <c r="AB39" s="11">
        <v>17.070541570805418</v>
      </c>
      <c r="AC39" s="11">
        <v>17.314510027202697</v>
      </c>
      <c r="AD39" s="11">
        <v>17.549097730673246</v>
      </c>
      <c r="AE39" s="11">
        <v>17.788145405412589</v>
      </c>
      <c r="AF39" s="11">
        <v>18.032217821754493</v>
      </c>
      <c r="AG39" s="11">
        <v>18.277431077855372</v>
      </c>
      <c r="AH39" s="11">
        <v>18.528447934000479</v>
      </c>
      <c r="AI39" s="11">
        <v>18.781609446308856</v>
      </c>
      <c r="AJ39" s="11">
        <v>19.037795195124367</v>
      </c>
      <c r="AK39" s="11">
        <v>19.305912197955799</v>
      </c>
      <c r="AL39" s="11">
        <v>19.571265893450899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49.830492024347123</v>
      </c>
      <c r="N41" s="87">
        <f t="shared" ref="N41" si="20">SUM(N42:N43)</f>
        <v>50.84216365640988</v>
      </c>
      <c r="O41" s="87">
        <f t="shared" ref="O41" si="21">SUM(O42:O43)</f>
        <v>50.472224824111393</v>
      </c>
      <c r="P41" s="87">
        <f t="shared" ref="P41" si="22">SUM(P42:P43)</f>
        <v>50.50657264892611</v>
      </c>
      <c r="Q41" s="87">
        <f t="shared" ref="Q41" si="23">SUM(Q42:Q43)</f>
        <v>51.183748148559943</v>
      </c>
      <c r="R41" s="87">
        <f t="shared" ref="R41" si="24">SUM(R42:R43)</f>
        <v>52.628124707746551</v>
      </c>
      <c r="S41" s="87">
        <f t="shared" ref="S41" si="25">SUM(S42:S43)</f>
        <v>55.885595450140904</v>
      </c>
      <c r="T41" s="87">
        <f t="shared" ref="T41" si="26">SUM(T42:T43)</f>
        <v>54.579591592267974</v>
      </c>
      <c r="U41" s="87">
        <f t="shared" ref="U41" si="27">SUM(U42:U43)</f>
        <v>58.249519610006288</v>
      </c>
      <c r="V41" s="87">
        <f t="shared" ref="V41" si="28">SUM(V42:V43)</f>
        <v>56.637091474235255</v>
      </c>
      <c r="W41" s="87">
        <f t="shared" ref="W41" si="29">SUM(W42:W43)</f>
        <v>50.626316063611924</v>
      </c>
      <c r="X41" s="87">
        <f t="shared" ref="X41" si="30">SUM(X42:X43)</f>
        <v>57.217458839193995</v>
      </c>
      <c r="Y41" s="87">
        <f t="shared" ref="Y41" si="31">SUM(Y42:Y43)</f>
        <v>57.704938085012834</v>
      </c>
      <c r="Z41" s="87">
        <f t="shared" ref="Z41" si="32">SUM(Z42:Z43)</f>
        <v>58.374785953429203</v>
      </c>
      <c r="AA41" s="87">
        <f t="shared" ref="AA41" si="33">SUM(AA42:AA43)</f>
        <v>59.000518985784325</v>
      </c>
      <c r="AB41" s="87">
        <f t="shared" ref="AB41" si="34">SUM(AB42:AB43)</f>
        <v>59.314567363963647</v>
      </c>
      <c r="AC41" s="87">
        <f t="shared" ref="AC41" si="35">SUM(AC42:AC43)</f>
        <v>59.517074987192217</v>
      </c>
      <c r="AD41" s="87">
        <f t="shared" ref="AD41" si="36">SUM(AD42:AD43)</f>
        <v>59.690617832693817</v>
      </c>
      <c r="AE41" s="87">
        <f t="shared" ref="AE41" si="37">SUM(AE42:AE43)</f>
        <v>59.887751729888478</v>
      </c>
      <c r="AF41" s="87">
        <f t="shared" ref="AF41" si="38">SUM(AF42:AF43)</f>
        <v>60.053765981536053</v>
      </c>
      <c r="AG41" s="87">
        <f t="shared" ref="AG41" si="39">SUM(AG42:AG43)</f>
        <v>60.214163675222778</v>
      </c>
      <c r="AH41" s="87">
        <f t="shared" ref="AH41" si="40">SUM(AH42:AH43)</f>
        <v>60.388681255840936</v>
      </c>
      <c r="AI41" s="87">
        <f t="shared" ref="AI41" si="41">SUM(AI42:AI43)</f>
        <v>60.546429294044032</v>
      </c>
      <c r="AJ41" s="87">
        <f t="shared" ref="AJ41" si="42">SUM(AJ42:AJ43)</f>
        <v>60.699552586324415</v>
      </c>
      <c r="AK41" s="87">
        <f t="shared" ref="AK41" si="43">SUM(AK42:AK43)</f>
        <v>60.818038478827475</v>
      </c>
      <c r="AL41" s="87">
        <f t="shared" ref="AL41" si="44">SUM(AL42:AL43)</f>
        <v>60.925548535933764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18.651892825939406</v>
      </c>
      <c r="N42" s="11">
        <v>18.450130246542383</v>
      </c>
      <c r="O42" s="11">
        <v>18.949747030285401</v>
      </c>
      <c r="P42" s="11">
        <v>18.75543804258259</v>
      </c>
      <c r="Q42" s="11">
        <v>19.574614923307806</v>
      </c>
      <c r="R42" s="11">
        <v>20.113900018275949</v>
      </c>
      <c r="S42" s="11">
        <v>19.543194275354708</v>
      </c>
      <c r="T42" s="11">
        <v>20.935011036411613</v>
      </c>
      <c r="U42" s="11">
        <v>20.903454702744288</v>
      </c>
      <c r="V42" s="11">
        <v>19.222155065480031</v>
      </c>
      <c r="W42" s="11">
        <v>17.370298459108287</v>
      </c>
      <c r="X42" s="11">
        <v>21.060881347172515</v>
      </c>
      <c r="Y42" s="11">
        <v>21.221809466423153</v>
      </c>
      <c r="Z42" s="11">
        <v>21.536422543272025</v>
      </c>
      <c r="AA42" s="11">
        <v>21.824190588454808</v>
      </c>
      <c r="AB42" s="11">
        <v>21.971664081919268</v>
      </c>
      <c r="AC42" s="11">
        <v>22.050484589498499</v>
      </c>
      <c r="AD42" s="11">
        <v>22.113120502645206</v>
      </c>
      <c r="AE42" s="11">
        <v>22.173412181149896</v>
      </c>
      <c r="AF42" s="11">
        <v>22.217650353348958</v>
      </c>
      <c r="AG42" s="11">
        <v>22.255673635173824</v>
      </c>
      <c r="AH42" s="11">
        <v>22.29516920945408</v>
      </c>
      <c r="AI42" s="11">
        <v>22.324674096422303</v>
      </c>
      <c r="AJ42" s="11">
        <v>22.345636582821882</v>
      </c>
      <c r="AK42" s="11">
        <v>22.328793900349105</v>
      </c>
      <c r="AL42" s="11">
        <v>22.312057188650932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31.178599198407721</v>
      </c>
      <c r="N43" s="11">
        <v>32.392033409867494</v>
      </c>
      <c r="O43" s="11">
        <v>31.522477793825995</v>
      </c>
      <c r="P43" s="11">
        <v>31.751134606343523</v>
      </c>
      <c r="Q43" s="11">
        <v>31.609133225252137</v>
      </c>
      <c r="R43" s="11">
        <v>32.514224689470602</v>
      </c>
      <c r="S43" s="11">
        <v>36.342401174786197</v>
      </c>
      <c r="T43" s="11">
        <v>33.644580555856365</v>
      </c>
      <c r="U43" s="11">
        <v>37.346064907261997</v>
      </c>
      <c r="V43" s="11">
        <v>37.414936408755224</v>
      </c>
      <c r="W43" s="11">
        <v>33.256017604503633</v>
      </c>
      <c r="X43" s="11">
        <v>36.156577492021476</v>
      </c>
      <c r="Y43" s="11">
        <v>36.483128618589681</v>
      </c>
      <c r="Z43" s="11">
        <v>36.838363410157179</v>
      </c>
      <c r="AA43" s="11">
        <v>37.17632839732952</v>
      </c>
      <c r="AB43" s="11">
        <v>37.342903282044375</v>
      </c>
      <c r="AC43" s="11">
        <v>37.466590397693714</v>
      </c>
      <c r="AD43" s="11">
        <v>37.577497330048615</v>
      </c>
      <c r="AE43" s="11">
        <v>37.714339548738586</v>
      </c>
      <c r="AF43" s="11">
        <v>37.836115628187095</v>
      </c>
      <c r="AG43" s="11">
        <v>37.958490040048957</v>
      </c>
      <c r="AH43" s="11">
        <v>38.093512046386856</v>
      </c>
      <c r="AI43" s="11">
        <v>38.221755197621732</v>
      </c>
      <c r="AJ43" s="11">
        <v>38.353916003502533</v>
      </c>
      <c r="AK43" s="11">
        <v>38.48924457847837</v>
      </c>
      <c r="AL43" s="11">
        <v>38.613491347282832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98.061864123087929</v>
      </c>
      <c r="N45" s="87">
        <f t="shared" ref="N45" si="45">SUM(N46:N47)</f>
        <v>93.761322015785822</v>
      </c>
      <c r="O45" s="87">
        <f t="shared" ref="O45" si="46">SUM(O46:O47)</f>
        <v>94.876671735415925</v>
      </c>
      <c r="P45" s="87">
        <f t="shared" ref="P45" si="47">SUM(P46:P47)</f>
        <v>92.597536364103263</v>
      </c>
      <c r="Q45" s="87">
        <f t="shared" ref="Q45" si="48">SUM(Q46:Q47)</f>
        <v>99.482790777895858</v>
      </c>
      <c r="R45" s="87">
        <f t="shared" ref="R45" si="49">SUM(R46:R47)</f>
        <v>102.33481001201233</v>
      </c>
      <c r="S45" s="87">
        <f t="shared" ref="S45" si="50">SUM(S46:S47)</f>
        <v>100.8277494963782</v>
      </c>
      <c r="T45" s="87">
        <f t="shared" ref="T45" si="51">SUM(T46:T47)</f>
        <v>96.455727630787635</v>
      </c>
      <c r="U45" s="87">
        <f t="shared" ref="U45" si="52">SUM(U46:U47)</f>
        <v>100.31452238419843</v>
      </c>
      <c r="V45" s="87">
        <f t="shared" ref="V45" si="53">SUM(V46:V47)</f>
        <v>99.824464467388012</v>
      </c>
      <c r="W45" s="87">
        <f t="shared" ref="W45" si="54">SUM(W46:W47)</f>
        <v>92.751827852100845</v>
      </c>
      <c r="X45" s="87">
        <f t="shared" ref="X45" si="55">SUM(X46:X47)</f>
        <v>93.303944993277355</v>
      </c>
      <c r="Y45" s="87">
        <f t="shared" ref="Y45" si="56">SUM(Y46:Y47)</f>
        <v>93.149686640795395</v>
      </c>
      <c r="Z45" s="87">
        <f t="shared" ref="Z45" si="57">SUM(Z46:Z47)</f>
        <v>93.203764164801498</v>
      </c>
      <c r="AA45" s="87">
        <f t="shared" ref="AA45" si="58">SUM(AA46:AA47)</f>
        <v>93.336013977053426</v>
      </c>
      <c r="AB45" s="87">
        <f t="shared" ref="AB45" si="59">SUM(AB46:AB47)</f>
        <v>93.128554329596653</v>
      </c>
      <c r="AC45" s="87">
        <f t="shared" ref="AC45" si="60">SUM(AC46:AC47)</f>
        <v>92.850641579932272</v>
      </c>
      <c r="AD45" s="87">
        <f t="shared" ref="AD45" si="61">SUM(AD46:AD47)</f>
        <v>92.499434618792634</v>
      </c>
      <c r="AE45" s="87">
        <f t="shared" ref="AE45" si="62">SUM(AE46:AE47)</f>
        <v>92.103073050448245</v>
      </c>
      <c r="AF45" s="87">
        <f t="shared" ref="AF45" si="63">SUM(AF46:AF47)</f>
        <v>91.714201682612526</v>
      </c>
      <c r="AG45" s="87">
        <f t="shared" ref="AG45" si="64">SUM(AG46:AG47)</f>
        <v>91.318180532720646</v>
      </c>
      <c r="AH45" s="87">
        <f t="shared" ref="AH45" si="65">SUM(AH46:AH47)</f>
        <v>90.917376119792678</v>
      </c>
      <c r="AI45" s="87">
        <f t="shared" ref="AI45" si="66">SUM(AI46:AI47)</f>
        <v>90.491642285990011</v>
      </c>
      <c r="AJ45" s="87">
        <f t="shared" ref="AJ45" si="67">SUM(AJ46:AJ47)</f>
        <v>90.079320162269198</v>
      </c>
      <c r="AK45" s="87">
        <f t="shared" ref="AK45" si="68">SUM(AK46:AK47)</f>
        <v>89.67286962698914</v>
      </c>
      <c r="AL45" s="87">
        <f t="shared" ref="AL45" si="69">SUM(AL46:AL47)</f>
        <v>89.239864891359389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14.042468030026562</v>
      </c>
      <c r="N46" s="11">
        <v>13.942028452322381</v>
      </c>
      <c r="O46" s="11">
        <v>13.815248429322175</v>
      </c>
      <c r="P46" s="11">
        <v>13.217216213545758</v>
      </c>
      <c r="Q46" s="11">
        <v>14.565831881046639</v>
      </c>
      <c r="R46" s="11">
        <v>14.938290278550634</v>
      </c>
      <c r="S46" s="11">
        <v>14.99785322575393</v>
      </c>
      <c r="T46" s="11">
        <v>14.547867718635068</v>
      </c>
      <c r="U46" s="11">
        <v>14.596521762823592</v>
      </c>
      <c r="V46" s="11">
        <v>13.349687366127339</v>
      </c>
      <c r="W46" s="11">
        <v>12.385454024959389</v>
      </c>
      <c r="X46" s="11">
        <v>10.697364803136118</v>
      </c>
      <c r="Y46" s="11">
        <v>10.730328544025415</v>
      </c>
      <c r="Z46" s="11">
        <v>10.851434327518898</v>
      </c>
      <c r="AA46" s="11">
        <v>10.954779392915153</v>
      </c>
      <c r="AB46" s="11">
        <v>10.973276387433812</v>
      </c>
      <c r="AC46" s="11">
        <v>10.996147538964667</v>
      </c>
      <c r="AD46" s="11">
        <v>11.006884984279109</v>
      </c>
      <c r="AE46" s="11">
        <v>11.034195173987969</v>
      </c>
      <c r="AF46" s="11">
        <v>11.06445648895323</v>
      </c>
      <c r="AG46" s="11">
        <v>11.097776413759302</v>
      </c>
      <c r="AH46" s="11">
        <v>11.135368683604668</v>
      </c>
      <c r="AI46" s="11">
        <v>11.174980777559734</v>
      </c>
      <c r="AJ46" s="11">
        <v>11.214302463490334</v>
      </c>
      <c r="AK46" s="11">
        <v>11.253755442532514</v>
      </c>
      <c r="AL46" s="11">
        <v>11.296168748561383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84.01939609306136</v>
      </c>
      <c r="N47" s="11">
        <v>79.819293563463447</v>
      </c>
      <c r="O47" s="11">
        <v>81.061423306093758</v>
      </c>
      <c r="P47" s="11">
        <v>79.380320150557509</v>
      </c>
      <c r="Q47" s="11">
        <v>84.916958896849223</v>
      </c>
      <c r="R47" s="11">
        <v>87.396519733461687</v>
      </c>
      <c r="S47" s="11">
        <v>85.829896270624275</v>
      </c>
      <c r="T47" s="11">
        <v>81.907859912152574</v>
      </c>
      <c r="U47" s="11">
        <v>85.718000621374827</v>
      </c>
      <c r="V47" s="11">
        <v>86.474777101260671</v>
      </c>
      <c r="W47" s="11">
        <v>80.366373827141459</v>
      </c>
      <c r="X47" s="11">
        <v>82.60658019014123</v>
      </c>
      <c r="Y47" s="11">
        <v>82.419358096769983</v>
      </c>
      <c r="Z47" s="11">
        <v>82.352329837282596</v>
      </c>
      <c r="AA47" s="11">
        <v>82.381234584138269</v>
      </c>
      <c r="AB47" s="11">
        <v>82.15527794216284</v>
      </c>
      <c r="AC47" s="11">
        <v>81.854494040967609</v>
      </c>
      <c r="AD47" s="11">
        <v>81.492549634513523</v>
      </c>
      <c r="AE47" s="11">
        <v>81.068877876460277</v>
      </c>
      <c r="AF47" s="11">
        <v>80.6497451936593</v>
      </c>
      <c r="AG47" s="11">
        <v>80.220404118961341</v>
      </c>
      <c r="AH47" s="11">
        <v>79.78200743618801</v>
      </c>
      <c r="AI47" s="11">
        <v>79.316661508430272</v>
      </c>
      <c r="AJ47" s="11">
        <v>78.865017698778871</v>
      </c>
      <c r="AK47" s="11">
        <v>78.419114184456632</v>
      </c>
      <c r="AL47" s="11">
        <v>77.943696142798004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767.66799999999967</v>
      </c>
      <c r="N49" s="87">
        <f t="shared" si="70"/>
        <v>770.47700000000009</v>
      </c>
      <c r="O49" s="87">
        <f t="shared" si="70"/>
        <v>799.11800000000062</v>
      </c>
      <c r="P49" s="87">
        <f t="shared" si="70"/>
        <v>772.15100000000007</v>
      </c>
      <c r="Q49" s="87">
        <f t="shared" si="70"/>
        <v>799.84500000000003</v>
      </c>
      <c r="R49" s="87">
        <f t="shared" si="70"/>
        <v>826.4369999999999</v>
      </c>
      <c r="S49" s="87">
        <f t="shared" si="70"/>
        <v>843.58599999999979</v>
      </c>
      <c r="T49" s="87">
        <f t="shared" si="70"/>
        <v>847.58399999999961</v>
      </c>
      <c r="U49" s="87">
        <f t="shared" si="70"/>
        <v>858.37799999999947</v>
      </c>
      <c r="V49" s="87">
        <f t="shared" si="70"/>
        <v>863.3499999999998</v>
      </c>
      <c r="W49" s="87">
        <f t="shared" si="70"/>
        <v>863.20300000000009</v>
      </c>
      <c r="X49" s="87">
        <f t="shared" si="70"/>
        <v>866.79700000000003</v>
      </c>
      <c r="Y49" s="87">
        <f t="shared" si="70"/>
        <v>871.30400000000031</v>
      </c>
      <c r="Z49" s="87">
        <f t="shared" si="70"/>
        <v>879.6070000000002</v>
      </c>
      <c r="AA49" s="87">
        <f t="shared" si="70"/>
        <v>888.80200000000048</v>
      </c>
      <c r="AB49" s="87">
        <f t="shared" si="70"/>
        <v>894.62999999999988</v>
      </c>
      <c r="AC49" s="87">
        <f t="shared" si="70"/>
        <v>899.60000000000036</v>
      </c>
      <c r="AD49" s="87">
        <f t="shared" si="70"/>
        <v>904.09099999999955</v>
      </c>
      <c r="AE49" s="87">
        <f t="shared" ref="AE49:AL49" si="71">SUM(AE5,AE9,AE15,AE22,AE26,AE32,AE37,AE41,AE45)</f>
        <v>908.65100000000029</v>
      </c>
      <c r="AF49" s="87">
        <f t="shared" si="71"/>
        <v>913.15800000000036</v>
      </c>
      <c r="AG49" s="87">
        <f t="shared" si="71"/>
        <v>917.99800000000005</v>
      </c>
      <c r="AH49" s="87">
        <f t="shared" si="71"/>
        <v>922.82899999999984</v>
      </c>
      <c r="AI49" s="87">
        <f t="shared" si="71"/>
        <v>927.70700000000011</v>
      </c>
      <c r="AJ49" s="87">
        <f t="shared" si="71"/>
        <v>932.66199999999981</v>
      </c>
      <c r="AK49" s="87">
        <f t="shared" si="71"/>
        <v>937.63699999999994</v>
      </c>
      <c r="AL49" s="87">
        <f t="shared" si="71"/>
        <v>942.66700000000003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8.8395717803045379E-2</v>
      </c>
      <c r="N52" s="337">
        <f t="shared" si="73"/>
        <v>9.7800659367400261E-2</v>
      </c>
      <c r="O52" s="337">
        <f t="shared" si="73"/>
        <v>0.10029418707965287</v>
      </c>
      <c r="P52" s="337">
        <f t="shared" si="73"/>
        <v>0.10242700927196877</v>
      </c>
      <c r="Q52" s="337">
        <f t="shared" si="73"/>
        <v>0.10030509507907057</v>
      </c>
      <c r="R52" s="337">
        <f t="shared" si="73"/>
        <v>0.1034042046933646</v>
      </c>
      <c r="S52" s="337">
        <f t="shared" si="73"/>
        <v>0.10258955802487697</v>
      </c>
      <c r="T52" s="337">
        <f t="shared" si="73"/>
        <v>0.10974096351312566</v>
      </c>
      <c r="U52" s="337">
        <f t="shared" si="73"/>
        <v>0.10911650170357567</v>
      </c>
      <c r="V52" s="337">
        <f t="shared" si="73"/>
        <v>0.11162074775593747</v>
      </c>
      <c r="W52" s="337">
        <f t="shared" si="73"/>
        <v>0.11497841367176348</v>
      </c>
      <c r="X52" s="337">
        <f t="shared" si="73"/>
        <v>0.11119394979108081</v>
      </c>
      <c r="Y52" s="337">
        <f t="shared" si="73"/>
        <v>0.11211137396020698</v>
      </c>
      <c r="Z52" s="337">
        <f t="shared" si="73"/>
        <v>0.11306724868767287</v>
      </c>
      <c r="AA52" s="337">
        <f t="shared" si="73"/>
        <v>0.11403103669285643</v>
      </c>
      <c r="AB52" s="337">
        <f t="shared" si="73"/>
        <v>0.11492675573489833</v>
      </c>
      <c r="AC52" s="337">
        <f t="shared" si="73"/>
        <v>0.11582513781371136</v>
      </c>
      <c r="AD52" s="337">
        <f t="shared" si="73"/>
        <v>0.11671933545533818</v>
      </c>
      <c r="AE52" s="337">
        <f t="shared" ref="AE52:AL52" si="74">AE5/AE$49</f>
        <v>0.11760398124232327</v>
      </c>
      <c r="AF52" s="337">
        <f t="shared" si="74"/>
        <v>0.11847163248081868</v>
      </c>
      <c r="AG52" s="337">
        <f t="shared" si="74"/>
        <v>0.11932683519685579</v>
      </c>
      <c r="AH52" s="337">
        <f t="shared" si="74"/>
        <v>0.12019227238281258</v>
      </c>
      <c r="AI52" s="337">
        <f t="shared" si="74"/>
        <v>0.12106331309229398</v>
      </c>
      <c r="AJ52" s="337">
        <f t="shared" si="74"/>
        <v>0.1219698375195902</v>
      </c>
      <c r="AK52" s="337">
        <f t="shared" si="74"/>
        <v>0.12291782786222834</v>
      </c>
      <c r="AL52" s="337">
        <f t="shared" si="74"/>
        <v>0.1238841377331233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6.0899896410786809E-2</v>
      </c>
      <c r="N53" s="336">
        <f t="shared" si="75"/>
        <v>6.7074463930787295E-2</v>
      </c>
      <c r="O53" s="336">
        <f t="shared" si="75"/>
        <v>6.7982153125356937E-2</v>
      </c>
      <c r="P53" s="336">
        <f t="shared" si="75"/>
        <v>7.0421196012343076E-2</v>
      </c>
      <c r="Q53" s="336">
        <f t="shared" si="75"/>
        <v>6.6385441524839245E-2</v>
      </c>
      <c r="R53" s="336">
        <f t="shared" si="75"/>
        <v>7.0233813520144101E-2</v>
      </c>
      <c r="S53" s="336">
        <f t="shared" si="75"/>
        <v>7.2854599619888161E-2</v>
      </c>
      <c r="T53" s="336">
        <f t="shared" si="75"/>
        <v>7.7234358457662244E-2</v>
      </c>
      <c r="U53" s="336">
        <f t="shared" si="75"/>
        <v>7.6526978483513197E-2</v>
      </c>
      <c r="V53" s="336">
        <f t="shared" si="75"/>
        <v>7.8340314890555471E-2</v>
      </c>
      <c r="W53" s="336">
        <f t="shared" si="75"/>
        <v>8.1091557415818472E-2</v>
      </c>
      <c r="X53" s="336">
        <f t="shared" si="75"/>
        <v>7.2058215760063826E-2</v>
      </c>
      <c r="Y53" s="336">
        <f t="shared" si="75"/>
        <v>7.2588281170092347E-2</v>
      </c>
      <c r="Z53" s="336">
        <f t="shared" si="75"/>
        <v>7.3138020168847018E-2</v>
      </c>
      <c r="AA53" s="336">
        <f t="shared" si="75"/>
        <v>7.3642533827841569E-2</v>
      </c>
      <c r="AB53" s="336">
        <f t="shared" si="75"/>
        <v>7.4086325709642034E-2</v>
      </c>
      <c r="AC53" s="336">
        <f t="shared" si="75"/>
        <v>7.4532737748345526E-2</v>
      </c>
      <c r="AD53" s="336">
        <f t="shared" si="75"/>
        <v>7.4982874632974414E-2</v>
      </c>
      <c r="AE53" s="336">
        <f t="shared" ref="AE53:AL53" si="76">AE6/AE$49</f>
        <v>7.5421190234118501E-2</v>
      </c>
      <c r="AF53" s="336">
        <f t="shared" si="76"/>
        <v>7.5853811804989027E-2</v>
      </c>
      <c r="AG53" s="336">
        <f t="shared" si="76"/>
        <v>7.6281762722616969E-2</v>
      </c>
      <c r="AH53" s="336">
        <f t="shared" si="76"/>
        <v>7.6725908828962172E-2</v>
      </c>
      <c r="AI53" s="336">
        <f t="shared" si="76"/>
        <v>7.7169645576059792E-2</v>
      </c>
      <c r="AJ53" s="336">
        <f t="shared" si="76"/>
        <v>7.7628057786577845E-2</v>
      </c>
      <c r="AK53" s="336">
        <f t="shared" si="76"/>
        <v>7.8126596359935505E-2</v>
      </c>
      <c r="AL53" s="336">
        <f t="shared" si="76"/>
        <v>7.8618717479863154E-2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2.749582139225857E-2</v>
      </c>
      <c r="N54" s="336">
        <f t="shared" si="77"/>
        <v>3.0726195436612973E-2</v>
      </c>
      <c r="O54" s="336">
        <f t="shared" si="77"/>
        <v>3.2312033954295931E-2</v>
      </c>
      <c r="P54" s="336">
        <f t="shared" si="77"/>
        <v>3.200581325962569E-2</v>
      </c>
      <c r="Q54" s="336">
        <f t="shared" si="77"/>
        <v>3.3919653554231322E-2</v>
      </c>
      <c r="R54" s="336">
        <f t="shared" si="77"/>
        <v>3.3170391173220508E-2</v>
      </c>
      <c r="S54" s="336">
        <f t="shared" si="77"/>
        <v>2.9734958404988812E-2</v>
      </c>
      <c r="T54" s="336">
        <f t="shared" si="77"/>
        <v>3.2506605055463419E-2</v>
      </c>
      <c r="U54" s="336">
        <f t="shared" si="77"/>
        <v>3.258952322006247E-2</v>
      </c>
      <c r="V54" s="336">
        <f t="shared" si="77"/>
        <v>3.3280432865382008E-2</v>
      </c>
      <c r="W54" s="336">
        <f t="shared" si="77"/>
        <v>3.3886856255945001E-2</v>
      </c>
      <c r="X54" s="336">
        <f t="shared" si="77"/>
        <v>3.9135734031016986E-2</v>
      </c>
      <c r="Y54" s="336">
        <f t="shared" si="77"/>
        <v>3.9523092790114636E-2</v>
      </c>
      <c r="Z54" s="336">
        <f t="shared" si="77"/>
        <v>3.9929228518825854E-2</v>
      </c>
      <c r="AA54" s="336">
        <f t="shared" si="77"/>
        <v>4.0388502865014865E-2</v>
      </c>
      <c r="AB54" s="336">
        <f t="shared" si="77"/>
        <v>4.0840430025256287E-2</v>
      </c>
      <c r="AC54" s="336">
        <f t="shared" si="77"/>
        <v>4.1292400065365824E-2</v>
      </c>
      <c r="AD54" s="336">
        <f t="shared" si="77"/>
        <v>4.1736460822363756E-2</v>
      </c>
      <c r="AE54" s="336">
        <f t="shared" ref="AE54:AL54" si="78">AE7/AE$49</f>
        <v>4.2182791008204767E-2</v>
      </c>
      <c r="AF54" s="336">
        <f t="shared" si="78"/>
        <v>4.2617820675829657E-2</v>
      </c>
      <c r="AG54" s="336">
        <f t="shared" si="78"/>
        <v>4.3045072474238825E-2</v>
      </c>
      <c r="AH54" s="336">
        <f t="shared" si="78"/>
        <v>4.3466363553850411E-2</v>
      </c>
      <c r="AI54" s="336">
        <f t="shared" si="78"/>
        <v>4.3893667516234205E-2</v>
      </c>
      <c r="AJ54" s="336">
        <f t="shared" si="78"/>
        <v>4.4341779733012364E-2</v>
      </c>
      <c r="AK54" s="336">
        <f t="shared" si="78"/>
        <v>4.479123150229284E-2</v>
      </c>
      <c r="AL54" s="336">
        <f t="shared" si="78"/>
        <v>4.5265420253260143E-2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0.19277156497094702</v>
      </c>
      <c r="N56" s="337">
        <f t="shared" si="79"/>
        <v>0.19073720293676849</v>
      </c>
      <c r="O56" s="337">
        <f t="shared" si="79"/>
        <v>0.19392088258573606</v>
      </c>
      <c r="P56" s="337">
        <f t="shared" si="79"/>
        <v>0.1931945082406975</v>
      </c>
      <c r="Q56" s="337">
        <f t="shared" si="79"/>
        <v>0.1931151074342137</v>
      </c>
      <c r="R56" s="337">
        <f t="shared" si="79"/>
        <v>0.18826276488460303</v>
      </c>
      <c r="S56" s="337">
        <f t="shared" si="79"/>
        <v>0.19524346513257218</v>
      </c>
      <c r="T56" s="337">
        <f t="shared" si="79"/>
        <v>0.19727362787725009</v>
      </c>
      <c r="U56" s="337">
        <f t="shared" si="79"/>
        <v>0.20018080826290005</v>
      </c>
      <c r="V56" s="337">
        <f t="shared" si="79"/>
        <v>0.20836205212368694</v>
      </c>
      <c r="W56" s="337">
        <f t="shared" si="79"/>
        <v>0.21776307811026824</v>
      </c>
      <c r="X56" s="337">
        <f t="shared" si="79"/>
        <v>0.22240858498598937</v>
      </c>
      <c r="Y56" s="337">
        <f t="shared" si="79"/>
        <v>0.22324447821109683</v>
      </c>
      <c r="Z56" s="337">
        <f t="shared" si="79"/>
        <v>0.22434172180014383</v>
      </c>
      <c r="AA56" s="337">
        <f t="shared" si="79"/>
        <v>0.22554094998605681</v>
      </c>
      <c r="AB56" s="337">
        <f t="shared" si="79"/>
        <v>0.22697225824595535</v>
      </c>
      <c r="AC56" s="337">
        <f t="shared" si="79"/>
        <v>0.22851377514165394</v>
      </c>
      <c r="AD56" s="337">
        <f t="shared" si="79"/>
        <v>0.23014277286914175</v>
      </c>
      <c r="AE56" s="337">
        <f t="shared" ref="AE56:AL56" si="80">AE9/AE$49</f>
        <v>0.23176235100249648</v>
      </c>
      <c r="AF56" s="337">
        <f t="shared" si="80"/>
        <v>0.2332291246041914</v>
      </c>
      <c r="AG56" s="337">
        <f t="shared" si="80"/>
        <v>0.23466511052352582</v>
      </c>
      <c r="AH56" s="337">
        <f t="shared" si="80"/>
        <v>0.23615275927923651</v>
      </c>
      <c r="AI56" s="337">
        <f t="shared" si="80"/>
        <v>0.23777725656550636</v>
      </c>
      <c r="AJ56" s="337">
        <f t="shared" si="80"/>
        <v>0.23927350481607298</v>
      </c>
      <c r="AK56" s="337">
        <f t="shared" si="80"/>
        <v>0.24085398763544946</v>
      </c>
      <c r="AL56" s="337">
        <f t="shared" si="80"/>
        <v>0.24237432230037032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5.3973602169555122E-2</v>
      </c>
      <c r="N57" s="336">
        <f t="shared" si="81"/>
        <v>5.1521657780890275E-2</v>
      </c>
      <c r="O57" s="336">
        <f t="shared" si="81"/>
        <v>5.4180164399880021E-2</v>
      </c>
      <c r="P57" s="336">
        <f t="shared" si="81"/>
        <v>5.4705813198224901E-2</v>
      </c>
      <c r="Q57" s="336">
        <f t="shared" si="81"/>
        <v>5.7385766502144289E-2</v>
      </c>
      <c r="R57" s="336">
        <f t="shared" si="81"/>
        <v>5.7933998604606643E-2</v>
      </c>
      <c r="S57" s="336">
        <f t="shared" si="81"/>
        <v>5.9037615557493109E-2</v>
      </c>
      <c r="T57" s="336">
        <f t="shared" si="81"/>
        <v>5.9215931913287341E-2</v>
      </c>
      <c r="U57" s="336">
        <f t="shared" si="81"/>
        <v>5.9372154380940137E-2</v>
      </c>
      <c r="V57" s="336">
        <f t="shared" si="81"/>
        <v>6.2391274321057844E-2</v>
      </c>
      <c r="W57" s="336">
        <f t="shared" si="81"/>
        <v>6.5671398326883748E-2</v>
      </c>
      <c r="X57" s="336">
        <f t="shared" si="81"/>
        <v>6.5628231445295573E-2</v>
      </c>
      <c r="Y57" s="336">
        <f t="shared" si="81"/>
        <v>6.6037587204220913E-2</v>
      </c>
      <c r="Z57" s="336">
        <f t="shared" si="81"/>
        <v>6.6446539548521477E-2</v>
      </c>
      <c r="AA57" s="336">
        <f t="shared" si="81"/>
        <v>6.6854896603778233E-2</v>
      </c>
      <c r="AB57" s="336">
        <f t="shared" si="81"/>
        <v>6.7246374239895573E-2</v>
      </c>
      <c r="AC57" s="336">
        <f t="shared" si="81"/>
        <v>6.7670242662240976E-2</v>
      </c>
      <c r="AD57" s="336">
        <f t="shared" si="81"/>
        <v>6.8104636054758555E-2</v>
      </c>
      <c r="AE57" s="336">
        <f t="shared" ref="AE57:AL57" si="82">AE10/AE$49</f>
        <v>6.8551505152390863E-2</v>
      </c>
      <c r="AF57" s="336">
        <f t="shared" si="82"/>
        <v>6.8973680836527745E-2</v>
      </c>
      <c r="AG57" s="336">
        <f t="shared" si="82"/>
        <v>6.9389965160680092E-2</v>
      </c>
      <c r="AH57" s="336">
        <f t="shared" si="82"/>
        <v>6.9815682355827816E-2</v>
      </c>
      <c r="AI57" s="336">
        <f t="shared" si="82"/>
        <v>7.0264514969218608E-2</v>
      </c>
      <c r="AJ57" s="336">
        <f t="shared" si="82"/>
        <v>7.0681063067773706E-2</v>
      </c>
      <c r="AK57" s="336">
        <f t="shared" si="82"/>
        <v>7.1158019125881364E-2</v>
      </c>
      <c r="AL57" s="336">
        <f t="shared" si="82"/>
        <v>7.1593027918295915E-2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Essex Southend-on-Sea and Thurrock</v>
      </c>
      <c r="L58" s="232" t="str">
        <f>'Occ T3'!A13</f>
        <v>22 Health professionals</v>
      </c>
      <c r="M58" s="336">
        <f t="shared" ref="M58:AD58" si="83">M11/M$49</f>
        <v>3.1545808745581279E-2</v>
      </c>
      <c r="N58" s="336">
        <f t="shared" si="83"/>
        <v>3.4140472751391059E-2</v>
      </c>
      <c r="O58" s="336">
        <f t="shared" si="83"/>
        <v>3.4501161209382639E-2</v>
      </c>
      <c r="P58" s="336">
        <f t="shared" si="83"/>
        <v>3.6015643649088679E-2</v>
      </c>
      <c r="Q58" s="336">
        <f t="shared" si="83"/>
        <v>3.6005502033073351E-2</v>
      </c>
      <c r="R58" s="336">
        <f t="shared" si="83"/>
        <v>3.4796945622076886E-2</v>
      </c>
      <c r="S58" s="336">
        <f t="shared" si="83"/>
        <v>3.620941797147214E-2</v>
      </c>
      <c r="T58" s="336">
        <f t="shared" si="83"/>
        <v>3.9639143553927121E-2</v>
      </c>
      <c r="U58" s="336">
        <f t="shared" si="83"/>
        <v>3.7720128935865752E-2</v>
      </c>
      <c r="V58" s="336">
        <f t="shared" si="83"/>
        <v>4.0117518990391031E-2</v>
      </c>
      <c r="W58" s="336">
        <f t="shared" si="83"/>
        <v>3.8968805645168296E-2</v>
      </c>
      <c r="X58" s="336">
        <f t="shared" si="83"/>
        <v>4.0110468937228909E-2</v>
      </c>
      <c r="Y58" s="336">
        <f t="shared" si="83"/>
        <v>4.0301358198424328E-2</v>
      </c>
      <c r="Z58" s="336">
        <f t="shared" si="83"/>
        <v>4.047937673485319E-2</v>
      </c>
      <c r="AA58" s="336">
        <f t="shared" si="83"/>
        <v>4.0669109682347944E-2</v>
      </c>
      <c r="AB58" s="336">
        <f t="shared" si="83"/>
        <v>4.094097109536475E-2</v>
      </c>
      <c r="AC58" s="336">
        <f t="shared" si="83"/>
        <v>4.1244509558727736E-2</v>
      </c>
      <c r="AD58" s="336">
        <f t="shared" si="83"/>
        <v>4.158808459223215E-2</v>
      </c>
      <c r="AE58" s="336">
        <f t="shared" ref="AE58:AL58" si="84">AE11/AE$49</f>
        <v>4.1931076938028097E-2</v>
      </c>
      <c r="AF58" s="336">
        <f t="shared" si="84"/>
        <v>4.2204106532063128E-2</v>
      </c>
      <c r="AG58" s="336">
        <f t="shared" si="84"/>
        <v>4.248397266134761E-2</v>
      </c>
      <c r="AH58" s="336">
        <f t="shared" si="84"/>
        <v>4.2751311524595978E-2</v>
      </c>
      <c r="AI58" s="336">
        <f t="shared" si="84"/>
        <v>4.3029334220411664E-2</v>
      </c>
      <c r="AJ58" s="336">
        <f t="shared" si="84"/>
        <v>4.3311317810490323E-2</v>
      </c>
      <c r="AK58" s="336">
        <f t="shared" si="84"/>
        <v>4.3591598860647771E-2</v>
      </c>
      <c r="AL58" s="336">
        <f t="shared" si="84"/>
        <v>4.3852400484613363E-2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4.8788848505191364E-2</v>
      </c>
      <c r="N59" s="336">
        <f t="shared" si="85"/>
        <v>4.9806579177015753E-2</v>
      </c>
      <c r="O59" s="336">
        <f t="shared" si="85"/>
        <v>4.9824307513842876E-2</v>
      </c>
      <c r="P59" s="336">
        <f t="shared" si="85"/>
        <v>4.5599373268333201E-2</v>
      </c>
      <c r="Q59" s="336">
        <f t="shared" si="85"/>
        <v>4.4158295913797649E-2</v>
      </c>
      <c r="R59" s="336">
        <f t="shared" si="85"/>
        <v>4.1174786064853502E-2</v>
      </c>
      <c r="S59" s="336">
        <f t="shared" si="85"/>
        <v>4.3463181475054638E-2</v>
      </c>
      <c r="T59" s="336">
        <f t="shared" si="85"/>
        <v>4.079415265291722E-2</v>
      </c>
      <c r="U59" s="336">
        <f t="shared" si="85"/>
        <v>4.3850997434912171E-2</v>
      </c>
      <c r="V59" s="336">
        <f t="shared" si="85"/>
        <v>4.4567958465984332E-2</v>
      </c>
      <c r="W59" s="336">
        <f t="shared" si="85"/>
        <v>4.6455414797547535E-2</v>
      </c>
      <c r="X59" s="336">
        <f t="shared" si="85"/>
        <v>4.6303389405450993E-2</v>
      </c>
      <c r="Y59" s="336">
        <f t="shared" si="85"/>
        <v>4.6013448663176908E-2</v>
      </c>
      <c r="Z59" s="336">
        <f t="shared" si="85"/>
        <v>4.5965222592586841E-2</v>
      </c>
      <c r="AA59" s="336">
        <f t="shared" si="85"/>
        <v>4.5987888527052052E-2</v>
      </c>
      <c r="AB59" s="336">
        <f t="shared" si="85"/>
        <v>4.6152354802672185E-2</v>
      </c>
      <c r="AC59" s="336">
        <f t="shared" si="85"/>
        <v>4.6316288266079655E-2</v>
      </c>
      <c r="AD59" s="336">
        <f t="shared" si="85"/>
        <v>4.6503003295675319E-2</v>
      </c>
      <c r="AE59" s="336">
        <f t="shared" ref="AE59:AL59" si="86">AE12/AE$49</f>
        <v>4.6680957328475638E-2</v>
      </c>
      <c r="AF59" s="336">
        <f t="shared" si="86"/>
        <v>4.6816793175292422E-2</v>
      </c>
      <c r="AG59" s="336">
        <f t="shared" si="86"/>
        <v>4.6954797091923246E-2</v>
      </c>
      <c r="AH59" s="336">
        <f t="shared" si="86"/>
        <v>4.7110824015223755E-2</v>
      </c>
      <c r="AI59" s="336">
        <f t="shared" si="86"/>
        <v>4.7272202372965831E-2</v>
      </c>
      <c r="AJ59" s="336">
        <f t="shared" si="86"/>
        <v>4.7429898225998704E-2</v>
      </c>
      <c r="AK59" s="336">
        <f t="shared" si="86"/>
        <v>4.7586798264827986E-2</v>
      </c>
      <c r="AL59" s="336">
        <f t="shared" si="86"/>
        <v>4.7739626352934106E-2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5.84633055506193E-2</v>
      </c>
      <c r="N60" s="336">
        <f t="shared" si="87"/>
        <v>5.5268493227471398E-2</v>
      </c>
      <c r="O60" s="336">
        <f t="shared" si="87"/>
        <v>5.5415249462630538E-2</v>
      </c>
      <c r="P60" s="336">
        <f t="shared" si="87"/>
        <v>5.6873678125050696E-2</v>
      </c>
      <c r="Q60" s="336">
        <f t="shared" si="87"/>
        <v>5.5565542985198418E-2</v>
      </c>
      <c r="R60" s="336">
        <f t="shared" si="87"/>
        <v>5.4357034593065991E-2</v>
      </c>
      <c r="S60" s="336">
        <f t="shared" si="87"/>
        <v>5.6533250128552315E-2</v>
      </c>
      <c r="T60" s="336">
        <f t="shared" si="87"/>
        <v>5.7624399757118396E-2</v>
      </c>
      <c r="U60" s="336">
        <f t="shared" si="87"/>
        <v>5.9237527511181963E-2</v>
      </c>
      <c r="V60" s="336">
        <f t="shared" si="87"/>
        <v>6.1285300346253742E-2</v>
      </c>
      <c r="W60" s="336">
        <f t="shared" si="87"/>
        <v>6.6667459340668672E-2</v>
      </c>
      <c r="X60" s="336">
        <f t="shared" si="87"/>
        <v>7.0366495198013912E-2</v>
      </c>
      <c r="Y60" s="336">
        <f t="shared" si="87"/>
        <v>7.0892084145274675E-2</v>
      </c>
      <c r="Z60" s="336">
        <f t="shared" si="87"/>
        <v>7.1450582924182326E-2</v>
      </c>
      <c r="AA60" s="336">
        <f t="shared" si="87"/>
        <v>7.2029055172878609E-2</v>
      </c>
      <c r="AB60" s="336">
        <f t="shared" si="87"/>
        <v>7.2632558108022868E-2</v>
      </c>
      <c r="AC60" s="336">
        <f t="shared" si="87"/>
        <v>7.3282734654605552E-2</v>
      </c>
      <c r="AD60" s="336">
        <f t="shared" si="87"/>
        <v>7.3947048926475731E-2</v>
      </c>
      <c r="AE60" s="336">
        <f t="shared" ref="AE60:AL60" si="88">AE13/AE$49</f>
        <v>7.459881158360189E-2</v>
      </c>
      <c r="AF60" s="336">
        <f t="shared" si="88"/>
        <v>7.5234544060308134E-2</v>
      </c>
      <c r="AG60" s="336">
        <f t="shared" si="88"/>
        <v>7.5836375609574902E-2</v>
      </c>
      <c r="AH60" s="336">
        <f t="shared" si="88"/>
        <v>7.6474941383589012E-2</v>
      </c>
      <c r="AI60" s="336">
        <f t="shared" si="88"/>
        <v>7.7211205002910246E-2</v>
      </c>
      <c r="AJ60" s="336">
        <f t="shared" si="88"/>
        <v>7.7851225711810218E-2</v>
      </c>
      <c r="AK60" s="336">
        <f t="shared" si="88"/>
        <v>7.8517571384092322E-2</v>
      </c>
      <c r="AL60" s="336">
        <f t="shared" si="88"/>
        <v>7.9189267544526931E-2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0.11621433334770362</v>
      </c>
      <c r="N62" s="337">
        <f t="shared" si="89"/>
        <v>0.11778086955517571</v>
      </c>
      <c r="O62" s="337">
        <f t="shared" si="89"/>
        <v>0.12193216193435444</v>
      </c>
      <c r="P62" s="337">
        <f t="shared" si="89"/>
        <v>0.12021389551901412</v>
      </c>
      <c r="Q62" s="337">
        <f t="shared" si="89"/>
        <v>0.12073322666696157</v>
      </c>
      <c r="R62" s="337">
        <f t="shared" si="89"/>
        <v>0.11970383893691657</v>
      </c>
      <c r="S62" s="337">
        <f t="shared" si="89"/>
        <v>0.12334405389153491</v>
      </c>
      <c r="T62" s="337">
        <f t="shared" si="89"/>
        <v>0.12525390673183534</v>
      </c>
      <c r="U62" s="337">
        <f t="shared" si="89"/>
        <v>0.12350460213954817</v>
      </c>
      <c r="V62" s="337">
        <f t="shared" si="89"/>
        <v>0.12267042576073288</v>
      </c>
      <c r="W62" s="337">
        <f t="shared" si="89"/>
        <v>0.13212063469994084</v>
      </c>
      <c r="X62" s="337">
        <f t="shared" si="89"/>
        <v>0.12436084156711338</v>
      </c>
      <c r="Y62" s="337">
        <f t="shared" si="89"/>
        <v>0.12433877653786798</v>
      </c>
      <c r="Z62" s="337">
        <f t="shared" si="89"/>
        <v>0.12446466941726818</v>
      </c>
      <c r="AA62" s="337">
        <f t="shared" si="89"/>
        <v>0.12478755749182054</v>
      </c>
      <c r="AB62" s="337">
        <f t="shared" si="89"/>
        <v>0.1252132403608964</v>
      </c>
      <c r="AC62" s="337">
        <f t="shared" si="89"/>
        <v>0.12564817682484011</v>
      </c>
      <c r="AD62" s="337">
        <f t="shared" si="89"/>
        <v>0.1260945796162507</v>
      </c>
      <c r="AE62" s="337">
        <f t="shared" ref="AE62:AL62" si="90">AE15/AE$49</f>
        <v>0.12646489716327497</v>
      </c>
      <c r="AF62" s="337">
        <f t="shared" si="90"/>
        <v>0.12687684061607848</v>
      </c>
      <c r="AG62" s="337">
        <f t="shared" si="90"/>
        <v>0.12726917141419827</v>
      </c>
      <c r="AH62" s="337">
        <f t="shared" si="90"/>
        <v>0.12777937013051752</v>
      </c>
      <c r="AI62" s="337">
        <f t="shared" si="90"/>
        <v>0.1283399340478252</v>
      </c>
      <c r="AJ62" s="337">
        <f t="shared" si="90"/>
        <v>0.12886764798405409</v>
      </c>
      <c r="AK62" s="337">
        <f t="shared" si="90"/>
        <v>0.12940193683117307</v>
      </c>
      <c r="AL62" s="337">
        <f t="shared" si="90"/>
        <v>0.12995215141883262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1.7220461656405107E-2</v>
      </c>
      <c r="N63" s="336">
        <f t="shared" si="91"/>
        <v>1.6745156264460943E-2</v>
      </c>
      <c r="O63" s="336">
        <f t="shared" si="91"/>
        <v>1.7693757029818534E-2</v>
      </c>
      <c r="P63" s="336">
        <f t="shared" si="91"/>
        <v>1.7836907552096392E-2</v>
      </c>
      <c r="Q63" s="336">
        <f t="shared" si="91"/>
        <v>1.6475296777616159E-2</v>
      </c>
      <c r="R63" s="336">
        <f t="shared" si="91"/>
        <v>1.6218403404294379E-2</v>
      </c>
      <c r="S63" s="336">
        <f t="shared" si="91"/>
        <v>1.6809750138532552E-2</v>
      </c>
      <c r="T63" s="336">
        <f t="shared" si="91"/>
        <v>1.8949632526420963E-2</v>
      </c>
      <c r="U63" s="336">
        <f t="shared" si="91"/>
        <v>1.8549602817339635E-2</v>
      </c>
      <c r="V63" s="336">
        <f t="shared" si="91"/>
        <v>1.8168375441862394E-2</v>
      </c>
      <c r="W63" s="336">
        <f t="shared" si="91"/>
        <v>2.0213032889464105E-2</v>
      </c>
      <c r="X63" s="336">
        <f t="shared" si="91"/>
        <v>1.7129479538964362E-2</v>
      </c>
      <c r="Y63" s="336">
        <f t="shared" si="91"/>
        <v>1.7198734045480061E-2</v>
      </c>
      <c r="Z63" s="336">
        <f t="shared" si="91"/>
        <v>1.7274890861583056E-2</v>
      </c>
      <c r="AA63" s="336">
        <f t="shared" si="91"/>
        <v>1.7336433668723304E-2</v>
      </c>
      <c r="AB63" s="336">
        <f t="shared" si="91"/>
        <v>1.7382835418004131E-2</v>
      </c>
      <c r="AC63" s="336">
        <f t="shared" si="91"/>
        <v>1.7433386887905449E-2</v>
      </c>
      <c r="AD63" s="336">
        <f t="shared" si="91"/>
        <v>1.7480527463693767E-2</v>
      </c>
      <c r="AE63" s="336">
        <f t="shared" ref="AE63:AL63" si="92">AE16/AE$49</f>
        <v>1.7523073730166708E-2</v>
      </c>
      <c r="AF63" s="336">
        <f t="shared" si="92"/>
        <v>1.7559194728861898E-2</v>
      </c>
      <c r="AG63" s="336">
        <f t="shared" si="92"/>
        <v>1.7636217283296129E-2</v>
      </c>
      <c r="AH63" s="336">
        <f t="shared" si="92"/>
        <v>1.7711688878741281E-2</v>
      </c>
      <c r="AI63" s="336">
        <f t="shared" si="92"/>
        <v>1.7794039347118016E-2</v>
      </c>
      <c r="AJ63" s="336">
        <f t="shared" si="92"/>
        <v>1.7874100764605778E-2</v>
      </c>
      <c r="AK63" s="336">
        <f t="shared" si="92"/>
        <v>1.7958962567475898E-2</v>
      </c>
      <c r="AL63" s="336">
        <f t="shared" si="92"/>
        <v>1.8035025333531848E-2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1.2039617650765668E-2</v>
      </c>
      <c r="N64" s="336">
        <f t="shared" si="93"/>
        <v>1.5529666276711268E-2</v>
      </c>
      <c r="O64" s="336">
        <f t="shared" si="93"/>
        <v>1.5208909924753263E-2</v>
      </c>
      <c r="P64" s="336">
        <f t="shared" si="93"/>
        <v>1.5085153188100591E-2</v>
      </c>
      <c r="Q64" s="336">
        <f t="shared" si="93"/>
        <v>1.4870294824935074E-2</v>
      </c>
      <c r="R64" s="336">
        <f t="shared" si="93"/>
        <v>1.487645622720522E-2</v>
      </c>
      <c r="S64" s="336">
        <f t="shared" si="93"/>
        <v>1.562223573189613E-2</v>
      </c>
      <c r="T64" s="336">
        <f t="shared" si="93"/>
        <v>1.5681749264627808E-2</v>
      </c>
      <c r="U64" s="336">
        <f t="shared" si="93"/>
        <v>1.6306327509909069E-2</v>
      </c>
      <c r="V64" s="336">
        <f t="shared" si="93"/>
        <v>1.685604980422023E-2</v>
      </c>
      <c r="W64" s="336">
        <f t="shared" si="93"/>
        <v>1.7002852003057838E-2</v>
      </c>
      <c r="X64" s="336">
        <f t="shared" si="93"/>
        <v>1.6447396818845359E-2</v>
      </c>
      <c r="Y64" s="336">
        <f t="shared" si="93"/>
        <v>1.6516434212157583E-2</v>
      </c>
      <c r="Z64" s="336">
        <f t="shared" si="93"/>
        <v>1.6585379501124556E-2</v>
      </c>
      <c r="AA64" s="336">
        <f t="shared" si="93"/>
        <v>1.6665787981961666E-2</v>
      </c>
      <c r="AB64" s="336">
        <f t="shared" si="93"/>
        <v>1.6784026723156282E-2</v>
      </c>
      <c r="AC64" s="336">
        <f t="shared" si="93"/>
        <v>1.6910284986689797E-2</v>
      </c>
      <c r="AD64" s="336">
        <f t="shared" si="93"/>
        <v>1.7050627936538418E-2</v>
      </c>
      <c r="AE64" s="336">
        <f t="shared" ref="AE64:AL64" si="94">AE17/AE$49</f>
        <v>1.7166957034775634E-2</v>
      </c>
      <c r="AF64" s="336">
        <f t="shared" si="94"/>
        <v>1.7291616848688636E-2</v>
      </c>
      <c r="AG64" s="336">
        <f t="shared" si="94"/>
        <v>1.74087058441749E-2</v>
      </c>
      <c r="AH64" s="336">
        <f t="shared" si="94"/>
        <v>1.7556088590478771E-2</v>
      </c>
      <c r="AI64" s="336">
        <f t="shared" si="94"/>
        <v>1.7680423941520543E-2</v>
      </c>
      <c r="AJ64" s="336">
        <f t="shared" si="94"/>
        <v>1.7800738848017379E-2</v>
      </c>
      <c r="AK64" s="336">
        <f t="shared" si="94"/>
        <v>1.7928275871104966E-2</v>
      </c>
      <c r="AL64" s="336">
        <f t="shared" si="94"/>
        <v>1.806591660660822E-2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1.0187380670912719E-2</v>
      </c>
      <c r="N65" s="336">
        <f t="shared" si="95"/>
        <v>1.1574858897145619E-2</v>
      </c>
      <c r="O65" s="336">
        <f t="shared" si="95"/>
        <v>1.1367964876166181E-2</v>
      </c>
      <c r="P65" s="336">
        <f t="shared" si="95"/>
        <v>1.0751707454500284E-2</v>
      </c>
      <c r="Q65" s="336">
        <f t="shared" si="95"/>
        <v>1.0198269393080743E-2</v>
      </c>
      <c r="R65" s="336">
        <f t="shared" si="95"/>
        <v>1.029277949433254E-2</v>
      </c>
      <c r="S65" s="336">
        <f t="shared" si="95"/>
        <v>1.0694448381700708E-2</v>
      </c>
      <c r="T65" s="336">
        <f t="shared" si="95"/>
        <v>1.0125470525199395E-2</v>
      </c>
      <c r="U65" s="336">
        <f t="shared" si="95"/>
        <v>9.7992458982264895E-3</v>
      </c>
      <c r="V65" s="336">
        <f t="shared" si="95"/>
        <v>9.5968247913192761E-3</v>
      </c>
      <c r="W65" s="336">
        <f t="shared" si="95"/>
        <v>1.0422454091704116E-2</v>
      </c>
      <c r="X65" s="336">
        <f t="shared" si="95"/>
        <v>1.1808829889711462E-2</v>
      </c>
      <c r="Y65" s="336">
        <f t="shared" si="95"/>
        <v>1.1976389913983129E-2</v>
      </c>
      <c r="Z65" s="336">
        <f t="shared" si="95"/>
        <v>1.2109476754288999E-2</v>
      </c>
      <c r="AA65" s="336">
        <f t="shared" si="95"/>
        <v>1.2258015340403489E-2</v>
      </c>
      <c r="AB65" s="336">
        <f t="shared" si="95"/>
        <v>1.2416848284230803E-2</v>
      </c>
      <c r="AC65" s="336">
        <f t="shared" si="95"/>
        <v>1.2567514396151901E-2</v>
      </c>
      <c r="AD65" s="336">
        <f t="shared" si="95"/>
        <v>1.2715910649816552E-2</v>
      </c>
      <c r="AE65" s="336">
        <f t="shared" ref="AE65:AL65" si="96">AE18/AE$49</f>
        <v>1.2839489148779026E-2</v>
      </c>
      <c r="AF65" s="336">
        <f t="shared" si="96"/>
        <v>1.3009309745708788E-2</v>
      </c>
      <c r="AG65" s="336">
        <f t="shared" si="96"/>
        <v>1.3149974394355182E-2</v>
      </c>
      <c r="AH65" s="336">
        <f t="shared" si="96"/>
        <v>1.3317745025323549E-2</v>
      </c>
      <c r="AI65" s="336">
        <f t="shared" si="96"/>
        <v>1.3463815008756956E-2</v>
      </c>
      <c r="AJ65" s="336">
        <f t="shared" si="96"/>
        <v>1.3659210359827464E-2</v>
      </c>
      <c r="AK65" s="336">
        <f t="shared" si="96"/>
        <v>1.3793423378783962E-2</v>
      </c>
      <c r="AL65" s="336">
        <f t="shared" si="96"/>
        <v>1.3986301137622618E-2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1.5978283959451788E-2</v>
      </c>
      <c r="N66" s="336">
        <f t="shared" si="97"/>
        <v>1.7596668804189478E-2</v>
      </c>
      <c r="O66" s="336">
        <f t="shared" si="97"/>
        <v>1.9982826182914595E-2</v>
      </c>
      <c r="P66" s="336">
        <f t="shared" si="97"/>
        <v>1.7439517723900795E-2</v>
      </c>
      <c r="Q66" s="336">
        <f t="shared" si="97"/>
        <v>2.006007224659738E-2</v>
      </c>
      <c r="R66" s="336">
        <f t="shared" si="97"/>
        <v>1.9169783318434042E-2</v>
      </c>
      <c r="S66" s="336">
        <f t="shared" si="97"/>
        <v>2.150170063048663E-2</v>
      </c>
      <c r="T66" s="336">
        <f t="shared" si="97"/>
        <v>1.9817525893446111E-2</v>
      </c>
      <c r="U66" s="336">
        <f t="shared" si="97"/>
        <v>1.8849773553736879E-2</v>
      </c>
      <c r="V66" s="336">
        <f t="shared" si="97"/>
        <v>1.7674546775947167E-2</v>
      </c>
      <c r="W66" s="336">
        <f t="shared" si="97"/>
        <v>2.1855777513857606E-2</v>
      </c>
      <c r="X66" s="336">
        <f t="shared" si="97"/>
        <v>2.0257287028459726E-2</v>
      </c>
      <c r="Y66" s="336">
        <f t="shared" si="97"/>
        <v>1.9862130159641965E-2</v>
      </c>
      <c r="Z66" s="336">
        <f t="shared" si="97"/>
        <v>1.9723360488790743E-2</v>
      </c>
      <c r="AA66" s="336">
        <f t="shared" si="97"/>
        <v>1.9764477113890851E-2</v>
      </c>
      <c r="AB66" s="336">
        <f t="shared" si="97"/>
        <v>1.9845586108360003E-2</v>
      </c>
      <c r="AC66" s="336">
        <f t="shared" si="97"/>
        <v>1.9919250672667595E-2</v>
      </c>
      <c r="AD66" s="336">
        <f t="shared" si="97"/>
        <v>1.9999144164791875E-2</v>
      </c>
      <c r="AE66" s="336">
        <f t="shared" ref="AE66:AL66" si="98">AE19/AE$49</f>
        <v>2.0069829483828898E-2</v>
      </c>
      <c r="AF66" s="336">
        <f t="shared" si="98"/>
        <v>2.0139741177702182E-2</v>
      </c>
      <c r="AG66" s="336">
        <f t="shared" si="98"/>
        <v>2.0207718930439763E-2</v>
      </c>
      <c r="AH66" s="336">
        <f t="shared" si="98"/>
        <v>2.0320808407062057E-2</v>
      </c>
      <c r="AI66" s="336">
        <f t="shared" si="98"/>
        <v>2.0457991338272238E-2</v>
      </c>
      <c r="AJ66" s="336">
        <f t="shared" si="98"/>
        <v>2.0529123021960961E-2</v>
      </c>
      <c r="AK66" s="336">
        <f t="shared" si="98"/>
        <v>2.0636273232348595E-2</v>
      </c>
      <c r="AL66" s="336">
        <f t="shared" si="98"/>
        <v>2.0708058591302918E-2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6.078858941016832E-2</v>
      </c>
      <c r="N67" s="336">
        <f t="shared" si="99"/>
        <v>5.6334519312668405E-2</v>
      </c>
      <c r="O67" s="336">
        <f t="shared" si="99"/>
        <v>5.7678703920701874E-2</v>
      </c>
      <c r="P67" s="336">
        <f t="shared" si="99"/>
        <v>5.9100609600416069E-2</v>
      </c>
      <c r="Q67" s="336">
        <f t="shared" si="99"/>
        <v>5.9129293424732214E-2</v>
      </c>
      <c r="R67" s="336">
        <f t="shared" si="99"/>
        <v>5.9146416492650379E-2</v>
      </c>
      <c r="S67" s="336">
        <f t="shared" si="99"/>
        <v>5.8715919008918899E-2</v>
      </c>
      <c r="T67" s="336">
        <f t="shared" si="99"/>
        <v>6.0679528522141056E-2</v>
      </c>
      <c r="U67" s="336">
        <f t="shared" si="99"/>
        <v>5.9999652360336102E-2</v>
      </c>
      <c r="V67" s="336">
        <f t="shared" si="99"/>
        <v>6.0374628947383803E-2</v>
      </c>
      <c r="W67" s="336">
        <f t="shared" si="99"/>
        <v>6.262651820185719E-2</v>
      </c>
      <c r="X67" s="336">
        <f t="shared" si="99"/>
        <v>5.8717848291132482E-2</v>
      </c>
      <c r="Y67" s="336">
        <f t="shared" si="99"/>
        <v>5.8785088206605246E-2</v>
      </c>
      <c r="Z67" s="336">
        <f t="shared" si="99"/>
        <v>5.8771561811480827E-2</v>
      </c>
      <c r="AA67" s="336">
        <f t="shared" si="99"/>
        <v>5.8762843386841228E-2</v>
      </c>
      <c r="AB67" s="336">
        <f t="shared" si="99"/>
        <v>5.878394382714517E-2</v>
      </c>
      <c r="AC67" s="336">
        <f t="shared" si="99"/>
        <v>5.8817739881425357E-2</v>
      </c>
      <c r="AD67" s="336">
        <f t="shared" si="99"/>
        <v>5.884836940141009E-2</v>
      </c>
      <c r="AE67" s="336">
        <f t="shared" ref="AE67:AL67" si="100">AE20/AE$49</f>
        <v>5.8865547765724696E-2</v>
      </c>
      <c r="AF67" s="336">
        <f t="shared" si="100"/>
        <v>5.8876978115116989E-2</v>
      </c>
      <c r="AG67" s="336">
        <f t="shared" si="100"/>
        <v>5.8866554961932306E-2</v>
      </c>
      <c r="AH67" s="336">
        <f t="shared" si="100"/>
        <v>5.887303922891185E-2</v>
      </c>
      <c r="AI67" s="336">
        <f t="shared" si="100"/>
        <v>5.8943664412157447E-2</v>
      </c>
      <c r="AJ67" s="336">
        <f t="shared" si="100"/>
        <v>5.9004474989642522E-2</v>
      </c>
      <c r="AK67" s="336">
        <f t="shared" si="100"/>
        <v>5.9085001781459645E-2</v>
      </c>
      <c r="AL67" s="336">
        <f t="shared" si="100"/>
        <v>5.9156849749767045E-2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0.11867006390198781</v>
      </c>
      <c r="N69" s="337">
        <f t="shared" si="101"/>
        <v>0.11333883450609972</v>
      </c>
      <c r="O69" s="337">
        <f t="shared" si="101"/>
        <v>0.11258223688485311</v>
      </c>
      <c r="P69" s="337">
        <f t="shared" si="101"/>
        <v>0.11062108938415351</v>
      </c>
      <c r="Q69" s="337">
        <f t="shared" si="101"/>
        <v>0.11013961571215271</v>
      </c>
      <c r="R69" s="337">
        <f t="shared" si="101"/>
        <v>0.11068371638540928</v>
      </c>
      <c r="S69" s="337">
        <f t="shared" si="101"/>
        <v>0.10575003615857248</v>
      </c>
      <c r="T69" s="337">
        <f t="shared" si="101"/>
        <v>0.10805205395532974</v>
      </c>
      <c r="U69" s="337">
        <f t="shared" si="101"/>
        <v>0.10712886434755201</v>
      </c>
      <c r="V69" s="337">
        <f t="shared" si="101"/>
        <v>0.10331658984376317</v>
      </c>
      <c r="W69" s="337">
        <f t="shared" si="101"/>
        <v>0.10523602851458864</v>
      </c>
      <c r="X69" s="337">
        <f t="shared" si="101"/>
        <v>0.10125581754956124</v>
      </c>
      <c r="Y69" s="337">
        <f t="shared" si="101"/>
        <v>0.10020536349685071</v>
      </c>
      <c r="Z69" s="337">
        <f t="shared" si="101"/>
        <v>9.8989721004146436E-2</v>
      </c>
      <c r="AA69" s="337">
        <f t="shared" si="101"/>
        <v>9.7740705801452443E-2</v>
      </c>
      <c r="AB69" s="337">
        <f t="shared" si="101"/>
        <v>9.6406201086692692E-2</v>
      </c>
      <c r="AC69" s="337">
        <f t="shared" si="101"/>
        <v>9.4973739805913893E-2</v>
      </c>
      <c r="AD69" s="337">
        <f t="shared" si="101"/>
        <v>9.3473464123279781E-2</v>
      </c>
      <c r="AE69" s="337">
        <f t="shared" ref="AE69:AL69" si="102">AE22/AE$49</f>
        <v>9.2191723527072847E-2</v>
      </c>
      <c r="AF69" s="337">
        <f t="shared" si="102"/>
        <v>9.0940161155661475E-2</v>
      </c>
      <c r="AG69" s="337">
        <f t="shared" si="102"/>
        <v>8.9774972777858578E-2</v>
      </c>
      <c r="AH69" s="337">
        <f t="shared" si="102"/>
        <v>8.8429418402273183E-2</v>
      </c>
      <c r="AI69" s="337">
        <f t="shared" si="102"/>
        <v>8.6775592014227715E-2</v>
      </c>
      <c r="AJ69" s="337">
        <f t="shared" si="102"/>
        <v>8.5285090174572656E-2</v>
      </c>
      <c r="AK69" s="337">
        <f t="shared" si="102"/>
        <v>8.3686865944399128E-2</v>
      </c>
      <c r="AL69" s="337">
        <f t="shared" si="102"/>
        <v>8.2115826557653829E-2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8.7871928571057911E-2</v>
      </c>
      <c r="N70" s="336">
        <f t="shared" si="103"/>
        <v>8.6146088566577544E-2</v>
      </c>
      <c r="O70" s="336">
        <f t="shared" si="103"/>
        <v>8.6291009837373089E-2</v>
      </c>
      <c r="P70" s="336">
        <f t="shared" si="103"/>
        <v>8.3750726891252555E-2</v>
      </c>
      <c r="Q70" s="336">
        <f t="shared" si="103"/>
        <v>8.3466505193952864E-2</v>
      </c>
      <c r="R70" s="336">
        <f t="shared" si="103"/>
        <v>8.5902618978941039E-2</v>
      </c>
      <c r="S70" s="336">
        <f t="shared" si="103"/>
        <v>8.2112997329210777E-2</v>
      </c>
      <c r="T70" s="336">
        <f t="shared" si="103"/>
        <v>8.4195486159162697E-2</v>
      </c>
      <c r="U70" s="336">
        <f t="shared" si="103"/>
        <v>8.2493817056422752E-2</v>
      </c>
      <c r="V70" s="336">
        <f t="shared" si="103"/>
        <v>8.0825456471580806E-2</v>
      </c>
      <c r="W70" s="336">
        <f t="shared" si="103"/>
        <v>8.340325060416981E-2</v>
      </c>
      <c r="X70" s="336">
        <f t="shared" si="103"/>
        <v>7.7067148144069578E-2</v>
      </c>
      <c r="Y70" s="336">
        <f t="shared" si="103"/>
        <v>7.6490767341996738E-2</v>
      </c>
      <c r="Z70" s="336">
        <f t="shared" si="103"/>
        <v>7.581917418426265E-2</v>
      </c>
      <c r="AA70" s="336">
        <f t="shared" si="103"/>
        <v>7.5142818518216747E-2</v>
      </c>
      <c r="AB70" s="336">
        <f t="shared" si="103"/>
        <v>7.4452371688096333E-2</v>
      </c>
      <c r="AC70" s="336">
        <f t="shared" si="103"/>
        <v>7.3733800138614067E-2</v>
      </c>
      <c r="AD70" s="336">
        <f t="shared" si="103"/>
        <v>7.2988176826160947E-2</v>
      </c>
      <c r="AE70" s="336">
        <f t="shared" ref="AE70:AL70" si="104">AE23/AE$49</f>
        <v>7.2217553171666241E-2</v>
      </c>
      <c r="AF70" s="336">
        <f t="shared" si="104"/>
        <v>7.1444222945458047E-2</v>
      </c>
      <c r="AG70" s="336">
        <f t="shared" si="104"/>
        <v>7.0677472593208793E-2</v>
      </c>
      <c r="AH70" s="336">
        <f t="shared" si="104"/>
        <v>6.9898420270450831E-2</v>
      </c>
      <c r="AI70" s="336">
        <f t="shared" si="104"/>
        <v>6.9095517971984419E-2</v>
      </c>
      <c r="AJ70" s="336">
        <f t="shared" si="104"/>
        <v>6.831299322443686E-2</v>
      </c>
      <c r="AK70" s="336">
        <f t="shared" si="104"/>
        <v>6.752562999269722E-2</v>
      </c>
      <c r="AL70" s="336">
        <f t="shared" si="104"/>
        <v>6.6670772387629598E-2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3.0798135330929895E-2</v>
      </c>
      <c r="N71" s="336">
        <f t="shared" si="105"/>
        <v>2.7192745939522166E-2</v>
      </c>
      <c r="O71" s="336">
        <f t="shared" si="105"/>
        <v>2.6291227047480017E-2</v>
      </c>
      <c r="P71" s="336">
        <f t="shared" si="105"/>
        <v>2.6870362492900954E-2</v>
      </c>
      <c r="Q71" s="336">
        <f t="shared" si="105"/>
        <v>2.6673110518199841E-2</v>
      </c>
      <c r="R71" s="336">
        <f t="shared" si="105"/>
        <v>2.4781097406468226E-2</v>
      </c>
      <c r="S71" s="336">
        <f t="shared" si="105"/>
        <v>2.3637038829361714E-2</v>
      </c>
      <c r="T71" s="336">
        <f t="shared" si="105"/>
        <v>2.3856567796167055E-2</v>
      </c>
      <c r="U71" s="336">
        <f t="shared" si="105"/>
        <v>2.4635047291129249E-2</v>
      </c>
      <c r="V71" s="336">
        <f t="shared" si="105"/>
        <v>2.2491133372182375E-2</v>
      </c>
      <c r="W71" s="336">
        <f t="shared" si="105"/>
        <v>2.1832777910418835E-2</v>
      </c>
      <c r="X71" s="336">
        <f t="shared" si="105"/>
        <v>2.4188669405491661E-2</v>
      </c>
      <c r="Y71" s="336">
        <f t="shared" si="105"/>
        <v>2.3714596154853978E-2</v>
      </c>
      <c r="Z71" s="336">
        <f t="shared" si="105"/>
        <v>2.3170546819883776E-2</v>
      </c>
      <c r="AA71" s="336">
        <f t="shared" si="105"/>
        <v>2.2597887283235678E-2</v>
      </c>
      <c r="AB71" s="336">
        <f t="shared" si="105"/>
        <v>2.1953829398596355E-2</v>
      </c>
      <c r="AC71" s="336">
        <f t="shared" si="105"/>
        <v>2.1239939667299822E-2</v>
      </c>
      <c r="AD71" s="336">
        <f t="shared" si="105"/>
        <v>2.0485287297118831E-2</v>
      </c>
      <c r="AE71" s="336">
        <f t="shared" ref="AE71:AL71" si="106">AE24/AE$49</f>
        <v>1.997417035540661E-2</v>
      </c>
      <c r="AF71" s="336">
        <f t="shared" si="106"/>
        <v>1.9495938210203435E-2</v>
      </c>
      <c r="AG71" s="336">
        <f t="shared" si="106"/>
        <v>1.9097500184649792E-2</v>
      </c>
      <c r="AH71" s="336">
        <f t="shared" si="106"/>
        <v>1.8530998131822341E-2</v>
      </c>
      <c r="AI71" s="336">
        <f t="shared" si="106"/>
        <v>1.7680074042243279E-2</v>
      </c>
      <c r="AJ71" s="336">
        <f t="shared" si="106"/>
        <v>1.6972096950135782E-2</v>
      </c>
      <c r="AK71" s="336">
        <f t="shared" si="106"/>
        <v>1.6161235951701915E-2</v>
      </c>
      <c r="AL71" s="336">
        <f t="shared" si="106"/>
        <v>1.5445054170024234E-2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0.10764838456617441</v>
      </c>
      <c r="N73" s="337">
        <f t="shared" si="107"/>
        <v>0.10566349677078325</v>
      </c>
      <c r="O73" s="337">
        <f t="shared" si="107"/>
        <v>0.10324536016147873</v>
      </c>
      <c r="P73" s="337">
        <f t="shared" si="107"/>
        <v>0.10357070347732311</v>
      </c>
      <c r="Q73" s="337">
        <f t="shared" si="107"/>
        <v>0.1061683520800235</v>
      </c>
      <c r="R73" s="337">
        <f t="shared" si="107"/>
        <v>0.10797213259646603</v>
      </c>
      <c r="S73" s="337">
        <f t="shared" si="107"/>
        <v>0.10438799179347048</v>
      </c>
      <c r="T73" s="337">
        <f t="shared" si="107"/>
        <v>0.10111524427308327</v>
      </c>
      <c r="U73" s="337">
        <f t="shared" si="107"/>
        <v>9.7298769754667169E-2</v>
      </c>
      <c r="V73" s="337">
        <f t="shared" si="107"/>
        <v>9.690488141216623E-2</v>
      </c>
      <c r="W73" s="337">
        <f t="shared" si="107"/>
        <v>9.0442159908725756E-2</v>
      </c>
      <c r="X73" s="337">
        <f t="shared" si="107"/>
        <v>9.2502470917449717E-2</v>
      </c>
      <c r="Y73" s="337">
        <f t="shared" si="107"/>
        <v>9.2240834703117197E-2</v>
      </c>
      <c r="Z73" s="337">
        <f t="shared" si="107"/>
        <v>9.2370494930032382E-2</v>
      </c>
      <c r="AA73" s="337">
        <f t="shared" si="107"/>
        <v>9.2253686421945438E-2</v>
      </c>
      <c r="AB73" s="337">
        <f t="shared" si="107"/>
        <v>9.1771143180752149E-2</v>
      </c>
      <c r="AC73" s="337">
        <f t="shared" si="107"/>
        <v>9.1239224575706143E-2</v>
      </c>
      <c r="AD73" s="337">
        <f t="shared" si="107"/>
        <v>9.0698753732789975E-2</v>
      </c>
      <c r="AE73" s="337">
        <f t="shared" ref="AE73:AL73" si="108">AE26/AE$49</f>
        <v>9.019773465186455E-2</v>
      </c>
      <c r="AF73" s="337">
        <f t="shared" si="108"/>
        <v>8.9744849464265933E-2</v>
      </c>
      <c r="AG73" s="337">
        <f t="shared" si="108"/>
        <v>8.9304977561967966E-2</v>
      </c>
      <c r="AH73" s="337">
        <f t="shared" si="108"/>
        <v>8.8866088062357407E-2</v>
      </c>
      <c r="AI73" s="337">
        <f t="shared" si="108"/>
        <v>8.8440792264233431E-2</v>
      </c>
      <c r="AJ73" s="337">
        <f t="shared" si="108"/>
        <v>8.8010660411580705E-2</v>
      </c>
      <c r="AK73" s="337">
        <f t="shared" si="108"/>
        <v>8.7562465889568328E-2</v>
      </c>
      <c r="AL73" s="337">
        <f t="shared" si="108"/>
        <v>8.708956778294516E-2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1.185075652427494E-2</v>
      </c>
      <c r="N74" s="336">
        <f t="shared" si="109"/>
        <v>1.0005310244468055E-2</v>
      </c>
      <c r="O74" s="336">
        <f t="shared" si="109"/>
        <v>1.1787777822022822E-2</v>
      </c>
      <c r="P74" s="336">
        <f t="shared" si="109"/>
        <v>1.0176117287369757E-2</v>
      </c>
      <c r="Q74" s="336">
        <f t="shared" si="109"/>
        <v>1.14590902910065E-2</v>
      </c>
      <c r="R74" s="336">
        <f t="shared" si="109"/>
        <v>1.1427657756738747E-2</v>
      </c>
      <c r="S74" s="336">
        <f t="shared" si="109"/>
        <v>1.2772731817166334E-2</v>
      </c>
      <c r="T74" s="336">
        <f t="shared" si="109"/>
        <v>8.9833858744162391E-3</v>
      </c>
      <c r="U74" s="336">
        <f t="shared" si="109"/>
        <v>9.6351767666492671E-3</v>
      </c>
      <c r="V74" s="336">
        <f t="shared" si="109"/>
        <v>1.2318428940454335E-2</v>
      </c>
      <c r="W74" s="336">
        <f t="shared" si="109"/>
        <v>8.5200051530897325E-3</v>
      </c>
      <c r="X74" s="336">
        <f t="shared" si="109"/>
        <v>8.2929554711494869E-3</v>
      </c>
      <c r="Y74" s="336">
        <f t="shared" si="109"/>
        <v>8.3763657357125067E-3</v>
      </c>
      <c r="Z74" s="336">
        <f t="shared" si="109"/>
        <v>8.5045928618074675E-3</v>
      </c>
      <c r="AA74" s="336">
        <f t="shared" si="109"/>
        <v>8.6644906454492968E-3</v>
      </c>
      <c r="AB74" s="336">
        <f t="shared" si="109"/>
        <v>8.7937603471989409E-3</v>
      </c>
      <c r="AC74" s="336">
        <f t="shared" si="109"/>
        <v>8.9128097324232564E-3</v>
      </c>
      <c r="AD74" s="336">
        <f t="shared" si="109"/>
        <v>9.0161599855421194E-3</v>
      </c>
      <c r="AE74" s="336">
        <f t="shared" ref="AE74:AL74" si="110">AE27/AE$49</f>
        <v>9.1232007584334182E-3</v>
      </c>
      <c r="AF74" s="336">
        <f t="shared" si="110"/>
        <v>9.2278923552378562E-3</v>
      </c>
      <c r="AG74" s="336">
        <f t="shared" si="110"/>
        <v>9.3433942794687221E-3</v>
      </c>
      <c r="AH74" s="336">
        <f t="shared" si="110"/>
        <v>9.4625583486177261E-3</v>
      </c>
      <c r="AI74" s="336">
        <f t="shared" si="110"/>
        <v>9.5806157179301674E-3</v>
      </c>
      <c r="AJ74" s="336">
        <f t="shared" si="110"/>
        <v>9.6968550221112025E-3</v>
      </c>
      <c r="AK74" s="336">
        <f t="shared" si="110"/>
        <v>9.814526674524416E-3</v>
      </c>
      <c r="AL74" s="336">
        <f t="shared" si="110"/>
        <v>9.9374669145081175E-3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3.5775161348961429E-2</v>
      </c>
      <c r="N75" s="336">
        <f t="shared" si="111"/>
        <v>3.7431905812034677E-2</v>
      </c>
      <c r="O75" s="336">
        <f t="shared" si="111"/>
        <v>3.6072230323389347E-2</v>
      </c>
      <c r="P75" s="336">
        <f t="shared" si="111"/>
        <v>3.6403167232593313E-2</v>
      </c>
      <c r="Q75" s="336">
        <f t="shared" si="111"/>
        <v>3.7794577345947593E-2</v>
      </c>
      <c r="R75" s="336">
        <f t="shared" si="111"/>
        <v>3.8830098333950978E-2</v>
      </c>
      <c r="S75" s="336">
        <f t="shared" si="111"/>
        <v>3.7708244868403282E-2</v>
      </c>
      <c r="T75" s="336">
        <f t="shared" si="111"/>
        <v>3.538368610682404E-2</v>
      </c>
      <c r="U75" s="336">
        <f t="shared" si="111"/>
        <v>3.5550752401936357E-2</v>
      </c>
      <c r="V75" s="336">
        <f t="shared" si="111"/>
        <v>3.6071248201268252E-2</v>
      </c>
      <c r="W75" s="336">
        <f t="shared" si="111"/>
        <v>3.2597037085308068E-2</v>
      </c>
      <c r="X75" s="336">
        <f t="shared" si="111"/>
        <v>3.2941483062839706E-2</v>
      </c>
      <c r="Y75" s="336">
        <f t="shared" si="111"/>
        <v>3.2904281547323257E-2</v>
      </c>
      <c r="Z75" s="336">
        <f t="shared" si="111"/>
        <v>3.2884164088497744E-2</v>
      </c>
      <c r="AA75" s="336">
        <f t="shared" si="111"/>
        <v>3.279745881598839E-2</v>
      </c>
      <c r="AB75" s="336">
        <f t="shared" si="111"/>
        <v>3.2605582990899357E-2</v>
      </c>
      <c r="AC75" s="336">
        <f t="shared" si="111"/>
        <v>3.241742628150051E-2</v>
      </c>
      <c r="AD75" s="336">
        <f t="shared" si="111"/>
        <v>3.2230351905806344E-2</v>
      </c>
      <c r="AE75" s="336">
        <f t="shared" ref="AE75:AL75" si="112">AE28/AE$49</f>
        <v>3.2045906914029233E-2</v>
      </c>
      <c r="AF75" s="336">
        <f t="shared" si="112"/>
        <v>3.1847402937006448E-2</v>
      </c>
      <c r="AG75" s="336">
        <f t="shared" si="112"/>
        <v>3.164581347968435E-2</v>
      </c>
      <c r="AH75" s="336">
        <f t="shared" si="112"/>
        <v>3.1450877857482233E-2</v>
      </c>
      <c r="AI75" s="336">
        <f t="shared" si="112"/>
        <v>3.1269292161501427E-2</v>
      </c>
      <c r="AJ75" s="336">
        <f t="shared" si="112"/>
        <v>3.1074130895830936E-2</v>
      </c>
      <c r="AK75" s="336">
        <f t="shared" si="112"/>
        <v>3.0875509984593603E-2</v>
      </c>
      <c r="AL75" s="336">
        <f t="shared" si="112"/>
        <v>3.0670866131499993E-2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3.8976256316526924E-2</v>
      </c>
      <c r="N76" s="336">
        <f t="shared" si="113"/>
        <v>3.6993060871296876E-2</v>
      </c>
      <c r="O76" s="336">
        <f t="shared" si="113"/>
        <v>3.2504197657425203E-2</v>
      </c>
      <c r="P76" s="336">
        <f t="shared" si="113"/>
        <v>3.4153562282878448E-2</v>
      </c>
      <c r="Q76" s="336">
        <f t="shared" si="113"/>
        <v>3.3636270102165418E-2</v>
      </c>
      <c r="R76" s="336">
        <f t="shared" si="113"/>
        <v>3.4462887285773229E-2</v>
      </c>
      <c r="S76" s="336">
        <f t="shared" si="113"/>
        <v>3.0913650129362653E-2</v>
      </c>
      <c r="T76" s="336">
        <f t="shared" si="113"/>
        <v>3.3734332295336643E-2</v>
      </c>
      <c r="U76" s="336">
        <f t="shared" si="113"/>
        <v>3.154584655578041E-2</v>
      </c>
      <c r="V76" s="336">
        <f t="shared" si="113"/>
        <v>2.948830080058161E-2</v>
      </c>
      <c r="W76" s="336">
        <f t="shared" si="113"/>
        <v>3.0650203002933689E-2</v>
      </c>
      <c r="X76" s="336">
        <f t="shared" si="113"/>
        <v>3.2788274106186642E-2</v>
      </c>
      <c r="Y76" s="336">
        <f t="shared" si="113"/>
        <v>3.2533897385735942E-2</v>
      </c>
      <c r="Z76" s="336">
        <f t="shared" si="113"/>
        <v>3.2620430560153672E-2</v>
      </c>
      <c r="AA76" s="336">
        <f t="shared" si="113"/>
        <v>3.2488691341010435E-2</v>
      </c>
      <c r="AB76" s="336">
        <f t="shared" si="113"/>
        <v>3.2110531991077558E-2</v>
      </c>
      <c r="AC76" s="336">
        <f t="shared" si="113"/>
        <v>3.1728815768082161E-2</v>
      </c>
      <c r="AD76" s="336">
        <f t="shared" si="113"/>
        <v>3.1358446900371567E-2</v>
      </c>
      <c r="AE76" s="336">
        <f t="shared" ref="AE76:AL76" si="114">AE29/AE$49</f>
        <v>3.1003506781146679E-2</v>
      </c>
      <c r="AF76" s="336">
        <f t="shared" si="114"/>
        <v>3.0665991613979118E-2</v>
      </c>
      <c r="AG76" s="336">
        <f t="shared" si="114"/>
        <v>3.0334610163925E-2</v>
      </c>
      <c r="AH76" s="336">
        <f t="shared" si="114"/>
        <v>3.0003628405834624E-2</v>
      </c>
      <c r="AI76" s="336">
        <f t="shared" si="114"/>
        <v>2.9667834847298687E-2</v>
      </c>
      <c r="AJ76" s="336">
        <f t="shared" si="114"/>
        <v>2.9323273743982931E-2</v>
      </c>
      <c r="AK76" s="336">
        <f t="shared" si="114"/>
        <v>2.8967986848276717E-2</v>
      </c>
      <c r="AL76" s="336">
        <f t="shared" si="114"/>
        <v>2.8613125431327047E-2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2.1046210376411124E-2</v>
      </c>
      <c r="N77" s="336">
        <f t="shared" si="115"/>
        <v>2.1233219842983646E-2</v>
      </c>
      <c r="O77" s="336">
        <f t="shared" si="115"/>
        <v>2.2881154358641343E-2</v>
      </c>
      <c r="P77" s="336">
        <f t="shared" si="115"/>
        <v>2.2837856674481599E-2</v>
      </c>
      <c r="Q77" s="336">
        <f t="shared" si="115"/>
        <v>2.3278414340903976E-2</v>
      </c>
      <c r="R77" s="336">
        <f t="shared" si="115"/>
        <v>2.3251489220003061E-2</v>
      </c>
      <c r="S77" s="336">
        <f t="shared" si="115"/>
        <v>2.2993364978538221E-2</v>
      </c>
      <c r="T77" s="336">
        <f t="shared" si="115"/>
        <v>2.3013839996506358E-2</v>
      </c>
      <c r="U77" s="336">
        <f t="shared" si="115"/>
        <v>2.0566994030301128E-2</v>
      </c>
      <c r="V77" s="336">
        <f t="shared" si="115"/>
        <v>1.9026903469862019E-2</v>
      </c>
      <c r="W77" s="336">
        <f t="shared" si="115"/>
        <v>1.8674914667394269E-2</v>
      </c>
      <c r="X77" s="336">
        <f t="shared" si="115"/>
        <v>1.8479758277273876E-2</v>
      </c>
      <c r="Y77" s="336">
        <f t="shared" si="115"/>
        <v>1.8426290034345493E-2</v>
      </c>
      <c r="Z77" s="336">
        <f t="shared" si="115"/>
        <v>1.8361307419573477E-2</v>
      </c>
      <c r="AA77" s="336">
        <f t="shared" si="115"/>
        <v>1.8303045619497312E-2</v>
      </c>
      <c r="AB77" s="336">
        <f t="shared" si="115"/>
        <v>1.8261267851576297E-2</v>
      </c>
      <c r="AC77" s="336">
        <f t="shared" si="115"/>
        <v>1.8180172793700215E-2</v>
      </c>
      <c r="AD77" s="336">
        <f t="shared" si="115"/>
        <v>1.8093794941069927E-2</v>
      </c>
      <c r="AE77" s="336">
        <f t="shared" ref="AE77:AL77" si="116">AE30/AE$49</f>
        <v>1.8025120198255223E-2</v>
      </c>
      <c r="AF77" s="336">
        <f t="shared" si="116"/>
        <v>1.8003562558042523E-2</v>
      </c>
      <c r="AG77" s="336">
        <f t="shared" si="116"/>
        <v>1.7981159638889889E-2</v>
      </c>
      <c r="AH77" s="336">
        <f t="shared" si="116"/>
        <v>1.7949023450422812E-2</v>
      </c>
      <c r="AI77" s="336">
        <f t="shared" si="116"/>
        <v>1.7923049537503146E-2</v>
      </c>
      <c r="AJ77" s="336">
        <f t="shared" si="116"/>
        <v>1.7916400749655639E-2</v>
      </c>
      <c r="AK77" s="336">
        <f t="shared" si="116"/>
        <v>1.7904442382173594E-2</v>
      </c>
      <c r="AL77" s="336">
        <f t="shared" si="116"/>
        <v>1.7868109305609999E-2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9.3197339874769136E-2</v>
      </c>
      <c r="N79" s="337">
        <f t="shared" si="117"/>
        <v>9.1901592585722336E-2</v>
      </c>
      <c r="O79" s="337">
        <f t="shared" si="117"/>
        <v>9.326445855576293E-2</v>
      </c>
      <c r="P79" s="337">
        <f t="shared" si="117"/>
        <v>9.2455889062250191E-2</v>
      </c>
      <c r="Q79" s="337">
        <f t="shared" si="117"/>
        <v>9.3529322310832816E-2</v>
      </c>
      <c r="R79" s="337">
        <f t="shared" si="117"/>
        <v>9.3813642073523704E-2</v>
      </c>
      <c r="S79" s="337">
        <f t="shared" si="117"/>
        <v>9.8986695213238329E-2</v>
      </c>
      <c r="T79" s="337">
        <f t="shared" si="117"/>
        <v>9.7652711265145173E-2</v>
      </c>
      <c r="U79" s="337">
        <f t="shared" si="117"/>
        <v>9.3820340704008007E-2</v>
      </c>
      <c r="V79" s="337">
        <f t="shared" si="117"/>
        <v>9.7948253587960207E-2</v>
      </c>
      <c r="W79" s="337">
        <f t="shared" si="117"/>
        <v>9.5722450632858655E-2</v>
      </c>
      <c r="X79" s="337">
        <f t="shared" si="117"/>
        <v>9.798922397611709E-2</v>
      </c>
      <c r="Y79" s="337">
        <f t="shared" si="117"/>
        <v>9.8320613483570782E-2</v>
      </c>
      <c r="Z79" s="337">
        <f t="shared" si="117"/>
        <v>9.849446025021856E-2</v>
      </c>
      <c r="AA79" s="337">
        <f t="shared" si="117"/>
        <v>9.8749043185195465E-2</v>
      </c>
      <c r="AB79" s="337">
        <f t="shared" si="117"/>
        <v>9.918181415927925E-2</v>
      </c>
      <c r="AC79" s="337">
        <f t="shared" si="117"/>
        <v>9.9668889255889237E-2</v>
      </c>
      <c r="AD79" s="337">
        <f t="shared" si="117"/>
        <v>0.10018957355891027</v>
      </c>
      <c r="AE79" s="337">
        <f t="shared" ref="AE79:AL79" si="118">AE32/AE$49</f>
        <v>0.10058132905365172</v>
      </c>
      <c r="AF79" s="337">
        <f t="shared" si="118"/>
        <v>0.10101546651890073</v>
      </c>
      <c r="AG79" s="337">
        <f t="shared" si="118"/>
        <v>0.10143655628441615</v>
      </c>
      <c r="AH79" s="337">
        <f t="shared" si="118"/>
        <v>0.10188453131967241</v>
      </c>
      <c r="AI79" s="337">
        <f t="shared" si="118"/>
        <v>0.10240510207456335</v>
      </c>
      <c r="AJ79" s="337">
        <f t="shared" si="118"/>
        <v>0.1029233084373356</v>
      </c>
      <c r="AK79" s="337">
        <f t="shared" si="118"/>
        <v>0.10346530933035805</v>
      </c>
      <c r="AL79" s="337">
        <f t="shared" si="118"/>
        <v>0.10405828792910128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6.8506959088217106E-2</v>
      </c>
      <c r="N80" s="336">
        <f t="shared" si="119"/>
        <v>6.7398494967364289E-2</v>
      </c>
      <c r="O80" s="336">
        <f t="shared" si="119"/>
        <v>6.8359207731628679E-2</v>
      </c>
      <c r="P80" s="336">
        <f t="shared" si="119"/>
        <v>6.9620471694763736E-2</v>
      </c>
      <c r="Q80" s="336">
        <f t="shared" si="119"/>
        <v>7.16788256832568E-2</v>
      </c>
      <c r="R80" s="336">
        <f t="shared" si="119"/>
        <v>7.1284026079364002E-2</v>
      </c>
      <c r="S80" s="336">
        <f t="shared" si="119"/>
        <v>7.5463439034450325E-2</v>
      </c>
      <c r="T80" s="336">
        <f t="shared" si="119"/>
        <v>7.4568360771174319E-2</v>
      </c>
      <c r="U80" s="336">
        <f t="shared" si="119"/>
        <v>7.1580644219691222E-2</v>
      </c>
      <c r="V80" s="336">
        <f t="shared" si="119"/>
        <v>7.425014272243155E-2</v>
      </c>
      <c r="W80" s="336">
        <f t="shared" si="119"/>
        <v>7.1715687292927294E-2</v>
      </c>
      <c r="X80" s="336">
        <f t="shared" si="119"/>
        <v>7.4233209309347153E-2</v>
      </c>
      <c r="Y80" s="336">
        <f t="shared" si="119"/>
        <v>7.4566439998775824E-2</v>
      </c>
      <c r="Z80" s="336">
        <f t="shared" si="119"/>
        <v>7.48311355295838E-2</v>
      </c>
      <c r="AA80" s="336">
        <f t="shared" si="119"/>
        <v>7.516526937668061E-2</v>
      </c>
      <c r="AB80" s="336">
        <f t="shared" si="119"/>
        <v>7.5672153454439867E-2</v>
      </c>
      <c r="AC80" s="336">
        <f t="shared" si="119"/>
        <v>7.6233944371384504E-2</v>
      </c>
      <c r="AD80" s="336">
        <f t="shared" si="119"/>
        <v>7.6827783330574773E-2</v>
      </c>
      <c r="AE80" s="336">
        <f t="shared" ref="AE80:AL80" si="120">AE33/AE$49</f>
        <v>7.7304079192245953E-2</v>
      </c>
      <c r="AF80" s="336">
        <f t="shared" si="120"/>
        <v>7.7811459389347498E-2</v>
      </c>
      <c r="AG80" s="336">
        <f t="shared" si="120"/>
        <v>7.831083809477675E-2</v>
      </c>
      <c r="AH80" s="336">
        <f t="shared" si="120"/>
        <v>7.882678227288957E-2</v>
      </c>
      <c r="AI80" s="336">
        <f t="shared" si="120"/>
        <v>7.941175280370219E-2</v>
      </c>
      <c r="AJ80" s="336">
        <f t="shared" si="120"/>
        <v>8.0012474341882175E-2</v>
      </c>
      <c r="AK80" s="336">
        <f t="shared" si="120"/>
        <v>8.0647352674142192E-2</v>
      </c>
      <c r="AL80" s="336">
        <f t="shared" si="120"/>
        <v>8.1320275051548513E-2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2.307148140471699E-2</v>
      </c>
      <c r="N81" s="336">
        <f t="shared" si="121"/>
        <v>2.3298463246192468E-2</v>
      </c>
      <c r="O81" s="336">
        <f t="shared" si="121"/>
        <v>2.3809937348093415E-2</v>
      </c>
      <c r="P81" s="336">
        <f t="shared" si="121"/>
        <v>2.1808443976487572E-2</v>
      </c>
      <c r="Q81" s="336">
        <f t="shared" si="121"/>
        <v>2.0741454908266403E-2</v>
      </c>
      <c r="R81" s="336">
        <f t="shared" si="121"/>
        <v>2.1482056446308014E-2</v>
      </c>
      <c r="S81" s="336">
        <f t="shared" si="121"/>
        <v>2.2647921052764013E-2</v>
      </c>
      <c r="T81" s="336">
        <f t="shared" si="121"/>
        <v>2.2202669700286889E-2</v>
      </c>
      <c r="U81" s="336">
        <f t="shared" si="121"/>
        <v>2.130965616653907E-2</v>
      </c>
      <c r="V81" s="336">
        <f t="shared" si="121"/>
        <v>2.2866521381643405E-2</v>
      </c>
      <c r="W81" s="336">
        <f t="shared" si="121"/>
        <v>2.2936596358631763E-2</v>
      </c>
      <c r="X81" s="336">
        <f t="shared" si="121"/>
        <v>2.2914678439918519E-2</v>
      </c>
      <c r="Y81" s="336">
        <f t="shared" si="121"/>
        <v>2.2908221418257612E-2</v>
      </c>
      <c r="Z81" s="336">
        <f t="shared" si="121"/>
        <v>2.2815298255120058E-2</v>
      </c>
      <c r="AA81" s="336">
        <f t="shared" si="121"/>
        <v>2.2732960356522437E-2</v>
      </c>
      <c r="AB81" s="336">
        <f t="shared" si="121"/>
        <v>2.2654904687069828E-2</v>
      </c>
      <c r="AC81" s="336">
        <f t="shared" si="121"/>
        <v>2.2577746647286172E-2</v>
      </c>
      <c r="AD81" s="336">
        <f t="shared" si="121"/>
        <v>2.2502173570756068E-2</v>
      </c>
      <c r="AE81" s="336">
        <f t="shared" ref="AE81:AL81" si="122">AE34/AE$49</f>
        <v>2.2417151965833455E-2</v>
      </c>
      <c r="AF81" s="336">
        <f t="shared" si="122"/>
        <v>2.2340100946432233E-2</v>
      </c>
      <c r="AG81" s="336">
        <f t="shared" si="122"/>
        <v>2.2260864746915122E-2</v>
      </c>
      <c r="AH81" s="336">
        <f t="shared" si="122"/>
        <v>2.2191331565448724E-2</v>
      </c>
      <c r="AI81" s="336">
        <f t="shared" si="122"/>
        <v>2.2127174727949176E-2</v>
      </c>
      <c r="AJ81" s="336">
        <f t="shared" si="122"/>
        <v>2.204142185346827E-2</v>
      </c>
      <c r="AK81" s="336">
        <f t="shared" si="122"/>
        <v>2.194919699369681E-2</v>
      </c>
      <c r="AL81" s="336">
        <f t="shared" si="122"/>
        <v>2.1866455240363368E-2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1.618899381835051E-3</v>
      </c>
      <c r="N82" s="336">
        <f t="shared" si="123"/>
        <v>1.2046343721655974E-3</v>
      </c>
      <c r="O82" s="336">
        <f t="shared" si="123"/>
        <v>1.0953134760408273E-3</v>
      </c>
      <c r="P82" s="336">
        <f t="shared" si="123"/>
        <v>1.0269733909988759E-3</v>
      </c>
      <c r="Q82" s="336">
        <f t="shared" si="123"/>
        <v>1.1090417193096245E-3</v>
      </c>
      <c r="R82" s="336">
        <f t="shared" si="123"/>
        <v>1.0475595478516867E-3</v>
      </c>
      <c r="S82" s="336">
        <f t="shared" si="123"/>
        <v>8.7533512602398496E-4</v>
      </c>
      <c r="T82" s="336">
        <f t="shared" si="123"/>
        <v>8.8168079368396851E-4</v>
      </c>
      <c r="U82" s="336">
        <f t="shared" si="123"/>
        <v>9.3004031777770414E-4</v>
      </c>
      <c r="V82" s="336">
        <f t="shared" si="123"/>
        <v>8.3158948388524371E-4</v>
      </c>
      <c r="W82" s="336">
        <f t="shared" si="123"/>
        <v>1.0701669812996039E-3</v>
      </c>
      <c r="X82" s="336">
        <f t="shared" si="123"/>
        <v>8.4133622685141432E-4</v>
      </c>
      <c r="Y82" s="336">
        <f t="shared" si="123"/>
        <v>8.4595206653733724E-4</v>
      </c>
      <c r="Z82" s="336">
        <f t="shared" si="123"/>
        <v>8.4802646551469872E-4</v>
      </c>
      <c r="AA82" s="336">
        <f t="shared" si="123"/>
        <v>8.5081345199244083E-4</v>
      </c>
      <c r="AB82" s="336">
        <f t="shared" si="123"/>
        <v>8.5475601776956709E-4</v>
      </c>
      <c r="AC82" s="336">
        <f t="shared" si="123"/>
        <v>8.5719823721856271E-4</v>
      </c>
      <c r="AD82" s="336">
        <f t="shared" si="123"/>
        <v>8.5961665757941302E-4</v>
      </c>
      <c r="AE82" s="336">
        <f t="shared" ref="AE82:AL82" si="124">AE35/AE$49</f>
        <v>8.6009789557230142E-4</v>
      </c>
      <c r="AF82" s="336">
        <f t="shared" si="124"/>
        <v>8.6390618312099157E-4</v>
      </c>
      <c r="AG82" s="336">
        <f t="shared" si="124"/>
        <v>8.6485344272427896E-4</v>
      </c>
      <c r="AH82" s="336">
        <f t="shared" si="124"/>
        <v>8.6641748133413994E-4</v>
      </c>
      <c r="AI82" s="336">
        <f t="shared" si="124"/>
        <v>8.6617454291198429E-4</v>
      </c>
      <c r="AJ82" s="336">
        <f t="shared" si="124"/>
        <v>8.6941224198515291E-4</v>
      </c>
      <c r="AK82" s="336">
        <f t="shared" si="124"/>
        <v>8.6875966251904915E-4</v>
      </c>
      <c r="AL82" s="336">
        <f t="shared" si="124"/>
        <v>8.7155763718940564E-4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9.0451141850400443E-2</v>
      </c>
      <c r="N84" s="337">
        <f t="shared" si="125"/>
        <v>9.5096874034038117E-2</v>
      </c>
      <c r="O84" s="337">
        <f t="shared" si="125"/>
        <v>9.2874062066320942E-2</v>
      </c>
      <c r="P84" s="337">
        <f t="shared" si="125"/>
        <v>9.2185138313695361E-2</v>
      </c>
      <c r="Q84" s="337">
        <f t="shared" si="125"/>
        <v>8.7639610435058315E-2</v>
      </c>
      <c r="R84" s="337">
        <f t="shared" si="125"/>
        <v>8.865244371231551E-2</v>
      </c>
      <c r="S84" s="337">
        <f t="shared" si="125"/>
        <v>8.3927756764490616E-2</v>
      </c>
      <c r="T84" s="337">
        <f t="shared" si="125"/>
        <v>8.271638815496761E-2</v>
      </c>
      <c r="U84" s="337">
        <f t="shared" si="125"/>
        <v>8.4224919764755199E-2</v>
      </c>
      <c r="V84" s="337">
        <f t="shared" si="125"/>
        <v>7.795094661238447E-2</v>
      </c>
      <c r="W84" s="337">
        <f t="shared" si="125"/>
        <v>7.7637088939059698E-2</v>
      </c>
      <c r="X84" s="337">
        <f t="shared" si="125"/>
        <v>7.6636682982697629E-2</v>
      </c>
      <c r="Y84" s="337">
        <f t="shared" si="125"/>
        <v>7.6401945146885059E-2</v>
      </c>
      <c r="Z84" s="337">
        <f t="shared" si="125"/>
        <v>7.5946372585993571E-2</v>
      </c>
      <c r="AA84" s="337">
        <f t="shared" si="125"/>
        <v>7.5501666941677981E-2</v>
      </c>
      <c r="AB84" s="337">
        <f t="shared" si="125"/>
        <v>7.5130633112437104E-2</v>
      </c>
      <c r="AC84" s="337">
        <f t="shared" si="125"/>
        <v>7.4758316956757859E-2</v>
      </c>
      <c r="AD84" s="337">
        <f t="shared" si="125"/>
        <v>7.4346637926192977E-2</v>
      </c>
      <c r="AE84" s="337">
        <f t="shared" ref="AE84:AL84" si="126">AE37/AE$49</f>
        <v>7.3927133736813422E-2</v>
      </c>
      <c r="AF84" s="337">
        <f t="shared" si="126"/>
        <v>7.3520711718216114E-2</v>
      </c>
      <c r="AG84" s="337">
        <f t="shared" si="126"/>
        <v>7.3154103534762524E-2</v>
      </c>
      <c r="AH84" s="337">
        <f t="shared" si="126"/>
        <v>7.2736628296340214E-2</v>
      </c>
      <c r="AI84" s="337">
        <f t="shared" si="126"/>
        <v>7.2390063488392151E-2</v>
      </c>
      <c r="AJ84" s="337">
        <f t="shared" si="126"/>
        <v>7.2004875046772526E-2</v>
      </c>
      <c r="AK84" s="337">
        <f t="shared" si="126"/>
        <v>7.1611425620386027E-2</v>
      </c>
      <c r="AL84" s="337">
        <f t="shared" si="126"/>
        <v>7.1227233511563751E-2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7.5615378074809003E-2</v>
      </c>
      <c r="N85" s="336">
        <f t="shared" si="127"/>
        <v>8.0818699489007439E-2</v>
      </c>
      <c r="O85" s="336">
        <f t="shared" si="127"/>
        <v>7.8567041848524533E-2</v>
      </c>
      <c r="P85" s="336">
        <f t="shared" si="127"/>
        <v>7.7836494052077321E-2</v>
      </c>
      <c r="Q85" s="336">
        <f t="shared" si="127"/>
        <v>7.4400509289819547E-2</v>
      </c>
      <c r="R85" s="336">
        <f t="shared" si="127"/>
        <v>7.4070476519017603E-2</v>
      </c>
      <c r="S85" s="336">
        <f t="shared" si="127"/>
        <v>6.9935013927290568E-2</v>
      </c>
      <c r="T85" s="336">
        <f t="shared" si="127"/>
        <v>6.7564620097998115E-2</v>
      </c>
      <c r="U85" s="336">
        <f t="shared" si="127"/>
        <v>6.8587604117165663E-2</v>
      </c>
      <c r="V85" s="336">
        <f t="shared" si="127"/>
        <v>6.2889600590491618E-2</v>
      </c>
      <c r="W85" s="336">
        <f t="shared" si="127"/>
        <v>6.2211647307239236E-2</v>
      </c>
      <c r="X85" s="336">
        <f t="shared" si="127"/>
        <v>5.8213620497136027E-2</v>
      </c>
      <c r="Y85" s="336">
        <f t="shared" si="127"/>
        <v>5.7801047235990353E-2</v>
      </c>
      <c r="Z85" s="336">
        <f t="shared" si="127"/>
        <v>5.718389446877354E-2</v>
      </c>
      <c r="AA85" s="336">
        <f t="shared" si="127"/>
        <v>5.6583800050978711E-2</v>
      </c>
      <c r="AB85" s="336">
        <f t="shared" si="127"/>
        <v>5.6049514023198625E-2</v>
      </c>
      <c r="AC85" s="336">
        <f t="shared" si="127"/>
        <v>5.5511418304909604E-2</v>
      </c>
      <c r="AD85" s="336">
        <f t="shared" si="127"/>
        <v>5.4935873157299961E-2</v>
      </c>
      <c r="AE85" s="336">
        <f t="shared" ref="AE85:AL85" si="128">AE38/AE$49</f>
        <v>5.4350700754939647E-2</v>
      </c>
      <c r="AF85" s="336">
        <f t="shared" si="128"/>
        <v>5.3773616668121298E-2</v>
      </c>
      <c r="AG85" s="336">
        <f t="shared" si="128"/>
        <v>5.3244004517275158E-2</v>
      </c>
      <c r="AH85" s="336">
        <f t="shared" si="128"/>
        <v>5.2658750451148442E-2</v>
      </c>
      <c r="AI85" s="336">
        <f t="shared" si="128"/>
        <v>5.214486813435381E-2</v>
      </c>
      <c r="AJ85" s="336">
        <f t="shared" si="128"/>
        <v>5.1592555047539818E-2</v>
      </c>
      <c r="AK85" s="336">
        <f t="shared" si="128"/>
        <v>5.1021461489324856E-2</v>
      </c>
      <c r="AL85" s="336">
        <f t="shared" si="128"/>
        <v>5.0465643370558602E-2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1.4835763775591444E-2</v>
      </c>
      <c r="N86" s="336">
        <f t="shared" si="129"/>
        <v>1.4278174545030678E-2</v>
      </c>
      <c r="O86" s="336">
        <f t="shared" si="129"/>
        <v>1.4307020217796404E-2</v>
      </c>
      <c r="P86" s="336">
        <f t="shared" si="129"/>
        <v>1.4348644261618035E-2</v>
      </c>
      <c r="Q86" s="336">
        <f t="shared" si="129"/>
        <v>1.3239101145238765E-2</v>
      </c>
      <c r="R86" s="336">
        <f t="shared" si="129"/>
        <v>1.4581967193297919E-2</v>
      </c>
      <c r="S86" s="336">
        <f t="shared" si="129"/>
        <v>1.3992742837200041E-2</v>
      </c>
      <c r="T86" s="336">
        <f t="shared" si="129"/>
        <v>1.51517680569695E-2</v>
      </c>
      <c r="U86" s="336">
        <f t="shared" si="129"/>
        <v>1.5637315647589547E-2</v>
      </c>
      <c r="V86" s="336">
        <f t="shared" si="129"/>
        <v>1.5061346021892864E-2</v>
      </c>
      <c r="W86" s="336">
        <f t="shared" si="129"/>
        <v>1.5425441631820457E-2</v>
      </c>
      <c r="X86" s="336">
        <f t="shared" si="129"/>
        <v>1.8423062485561605E-2</v>
      </c>
      <c r="Y86" s="336">
        <f t="shared" si="129"/>
        <v>1.8600897910894709E-2</v>
      </c>
      <c r="Z86" s="336">
        <f t="shared" si="129"/>
        <v>1.8762478117220035E-2</v>
      </c>
      <c r="AA86" s="336">
        <f t="shared" si="129"/>
        <v>1.8917866890699273E-2</v>
      </c>
      <c r="AB86" s="336">
        <f t="shared" si="129"/>
        <v>1.9081119089238478E-2</v>
      </c>
      <c r="AC86" s="336">
        <f t="shared" si="129"/>
        <v>1.9246898651848254E-2</v>
      </c>
      <c r="AD86" s="336">
        <f t="shared" si="129"/>
        <v>1.9410764768893016E-2</v>
      </c>
      <c r="AE86" s="336">
        <f t="shared" ref="AE86:AL86" si="130">AE39/AE$49</f>
        <v>1.9576432981873771E-2</v>
      </c>
      <c r="AF86" s="336">
        <f t="shared" si="130"/>
        <v>1.974709505009482E-2</v>
      </c>
      <c r="AG86" s="336">
        <f t="shared" si="130"/>
        <v>1.991009901748737E-2</v>
      </c>
      <c r="AH86" s="336">
        <f t="shared" si="130"/>
        <v>2.0077877845191775E-2</v>
      </c>
      <c r="AI86" s="336">
        <f t="shared" si="130"/>
        <v>2.0245195354038348E-2</v>
      </c>
      <c r="AJ86" s="336">
        <f t="shared" si="130"/>
        <v>2.0412319999232702E-2</v>
      </c>
      <c r="AK86" s="336">
        <f t="shared" si="130"/>
        <v>2.0589964131061168E-2</v>
      </c>
      <c r="AL86" s="336">
        <f t="shared" si="130"/>
        <v>2.0761590141005148E-2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6.4911513863215795E-2</v>
      </c>
      <c r="N88" s="337">
        <f t="shared" si="131"/>
        <v>6.5987905747231748E-2</v>
      </c>
      <c r="O88" s="337">
        <f t="shared" si="131"/>
        <v>6.3159914836246153E-2</v>
      </c>
      <c r="P88" s="337">
        <f t="shared" si="131"/>
        <v>6.5410227596579038E-2</v>
      </c>
      <c r="Q88" s="337">
        <f t="shared" si="131"/>
        <v>6.3992083651907478E-2</v>
      </c>
      <c r="R88" s="337">
        <f t="shared" si="131"/>
        <v>6.3680746031151259E-2</v>
      </c>
      <c r="S88" s="337">
        <f t="shared" si="131"/>
        <v>6.6247656374265246E-2</v>
      </c>
      <c r="T88" s="337">
        <f t="shared" si="131"/>
        <v>6.4394315598534188E-2</v>
      </c>
      <c r="U88" s="337">
        <f t="shared" si="131"/>
        <v>6.7859986637595932E-2</v>
      </c>
      <c r="V88" s="337">
        <f t="shared" si="131"/>
        <v>6.5601542218376399E-2</v>
      </c>
      <c r="W88" s="337">
        <f t="shared" si="131"/>
        <v>5.8649374554550805E-2</v>
      </c>
      <c r="X88" s="337">
        <f t="shared" si="131"/>
        <v>6.6010217893225281E-2</v>
      </c>
      <c r="Y88" s="337">
        <f t="shared" si="131"/>
        <v>6.6228248791481287E-2</v>
      </c>
      <c r="Z88" s="337">
        <f t="shared" si="131"/>
        <v>6.6364621874802257E-2</v>
      </c>
      <c r="AA88" s="337">
        <f t="shared" si="131"/>
        <v>6.6382072706614406E-2</v>
      </c>
      <c r="AB88" s="337">
        <f t="shared" si="131"/>
        <v>6.6300668839591403E-2</v>
      </c>
      <c r="AC88" s="337">
        <f t="shared" si="131"/>
        <v>6.6159487535785003E-2</v>
      </c>
      <c r="AD88" s="337">
        <f t="shared" si="131"/>
        <v>6.6022798404910404E-2</v>
      </c>
      <c r="AE88" s="337">
        <f t="shared" ref="AE88:AL88" si="132">AE41/AE$49</f>
        <v>6.5908419987309161E-2</v>
      </c>
      <c r="AF88" s="337">
        <f t="shared" si="132"/>
        <v>6.576492346509151E-2</v>
      </c>
      <c r="AG88" s="337">
        <f t="shared" si="132"/>
        <v>6.5592913791993862E-2</v>
      </c>
      <c r="AH88" s="337">
        <f t="shared" si="132"/>
        <v>6.543864709045874E-2</v>
      </c>
      <c r="AI88" s="337">
        <f t="shared" si="132"/>
        <v>6.5264603257325887E-2</v>
      </c>
      <c r="AJ88" s="337">
        <f t="shared" si="132"/>
        <v>6.5082047500942916E-2</v>
      </c>
      <c r="AK88" s="337">
        <f t="shared" si="132"/>
        <v>6.4863095717028529E-2</v>
      </c>
      <c r="AL88" s="337">
        <f t="shared" si="132"/>
        <v>6.4631039949349836E-2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2.4296822097494508E-2</v>
      </c>
      <c r="N89" s="336">
        <f t="shared" si="133"/>
        <v>2.394637380031121E-2</v>
      </c>
      <c r="O89" s="336">
        <f t="shared" si="133"/>
        <v>2.371332773168091E-2</v>
      </c>
      <c r="P89" s="336">
        <f t="shared" si="133"/>
        <v>2.4289857867933331E-2</v>
      </c>
      <c r="Q89" s="336">
        <f t="shared" si="133"/>
        <v>2.4473010299880357E-2</v>
      </c>
      <c r="R89" s="336">
        <f t="shared" si="133"/>
        <v>2.4338092338890865E-2</v>
      </c>
      <c r="S89" s="336">
        <f t="shared" si="133"/>
        <v>2.316680726725516E-2</v>
      </c>
      <c r="T89" s="336">
        <f t="shared" si="133"/>
        <v>2.4699629814167824E-2</v>
      </c>
      <c r="U89" s="336">
        <f t="shared" si="133"/>
        <v>2.435227219563444E-2</v>
      </c>
      <c r="V89" s="336">
        <f t="shared" si="133"/>
        <v>2.2264614658574201E-2</v>
      </c>
      <c r="W89" s="336">
        <f t="shared" si="133"/>
        <v>2.0123074710245777E-2</v>
      </c>
      <c r="X89" s="336">
        <f t="shared" si="133"/>
        <v>2.4297362989457179E-2</v>
      </c>
      <c r="Y89" s="336">
        <f t="shared" si="133"/>
        <v>2.4356377873191382E-2</v>
      </c>
      <c r="Z89" s="336">
        <f t="shared" si="133"/>
        <v>2.4484141830694868E-2</v>
      </c>
      <c r="AA89" s="336">
        <f t="shared" si="133"/>
        <v>2.4554614625591296E-2</v>
      </c>
      <c r="AB89" s="336">
        <f t="shared" si="133"/>
        <v>2.4559498431663673E-2</v>
      </c>
      <c r="AC89" s="336">
        <f t="shared" si="133"/>
        <v>2.4511432402732871E-2</v>
      </c>
      <c r="AD89" s="336">
        <f t="shared" si="133"/>
        <v>2.4458954355972149E-2</v>
      </c>
      <c r="AE89" s="336">
        <f t="shared" ref="AE89:AL89" si="134">AE42/AE$49</f>
        <v>2.4402561798919375E-2</v>
      </c>
      <c r="AF89" s="336">
        <f t="shared" si="134"/>
        <v>2.4330565305619563E-2</v>
      </c>
      <c r="AG89" s="336">
        <f t="shared" si="134"/>
        <v>2.4243706015888732E-2</v>
      </c>
      <c r="AH89" s="336">
        <f t="shared" si="134"/>
        <v>2.415958883981115E-2</v>
      </c>
      <c r="AI89" s="336">
        <f t="shared" si="134"/>
        <v>2.40643587861494E-2</v>
      </c>
      <c r="AJ89" s="336">
        <f t="shared" si="134"/>
        <v>2.3958986838556611E-2</v>
      </c>
      <c r="AK89" s="336">
        <f t="shared" si="134"/>
        <v>2.381390015576295E-2</v>
      </c>
      <c r="AL89" s="336">
        <f t="shared" si="134"/>
        <v>2.3669076342601292E-2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4.0614691765721293E-2</v>
      </c>
      <c r="N90" s="336">
        <f t="shared" si="135"/>
        <v>4.2041531946920535E-2</v>
      </c>
      <c r="O90" s="336">
        <f t="shared" si="135"/>
        <v>3.9446587104565244E-2</v>
      </c>
      <c r="P90" s="336">
        <f t="shared" si="135"/>
        <v>4.1120369728645717E-2</v>
      </c>
      <c r="Q90" s="336">
        <f t="shared" si="135"/>
        <v>3.9519073352027125E-2</v>
      </c>
      <c r="R90" s="336">
        <f t="shared" si="135"/>
        <v>3.93426536922604E-2</v>
      </c>
      <c r="S90" s="336">
        <f t="shared" si="135"/>
        <v>4.3080849107010079E-2</v>
      </c>
      <c r="T90" s="336">
        <f t="shared" si="135"/>
        <v>3.9694685784366364E-2</v>
      </c>
      <c r="U90" s="336">
        <f t="shared" si="135"/>
        <v>4.3507714441961491E-2</v>
      </c>
      <c r="V90" s="336">
        <f t="shared" si="135"/>
        <v>4.3336927559802202E-2</v>
      </c>
      <c r="W90" s="336">
        <f t="shared" si="135"/>
        <v>3.8526299844305022E-2</v>
      </c>
      <c r="X90" s="336">
        <f t="shared" si="135"/>
        <v>4.1712854903768096E-2</v>
      </c>
      <c r="Y90" s="336">
        <f t="shared" si="135"/>
        <v>4.1871870918289908E-2</v>
      </c>
      <c r="Z90" s="336">
        <f t="shared" si="135"/>
        <v>4.1880480044107389E-2</v>
      </c>
      <c r="AA90" s="336">
        <f t="shared" si="135"/>
        <v>4.182745808102311E-2</v>
      </c>
      <c r="AB90" s="336">
        <f t="shared" si="135"/>
        <v>4.1741170407927727E-2</v>
      </c>
      <c r="AC90" s="336">
        <f t="shared" si="135"/>
        <v>4.1648055133052135E-2</v>
      </c>
      <c r="AD90" s="336">
        <f t="shared" si="135"/>
        <v>4.1563844048938252E-2</v>
      </c>
      <c r="AE90" s="336">
        <f t="shared" ref="AE90:AL90" si="136">AE43/AE$49</f>
        <v>4.150585818838979E-2</v>
      </c>
      <c r="AF90" s="336">
        <f t="shared" si="136"/>
        <v>4.143435815947194E-2</v>
      </c>
      <c r="AG90" s="336">
        <f t="shared" si="136"/>
        <v>4.134920777610513E-2</v>
      </c>
      <c r="AH90" s="336">
        <f t="shared" si="136"/>
        <v>4.1279058250647586E-2</v>
      </c>
      <c r="AI90" s="336">
        <f t="shared" si="136"/>
        <v>4.1200244471176491E-2</v>
      </c>
      <c r="AJ90" s="336">
        <f t="shared" si="136"/>
        <v>4.1123060662386308E-2</v>
      </c>
      <c r="AK90" s="336">
        <f t="shared" si="136"/>
        <v>4.1049195561265579E-2</v>
      </c>
      <c r="AL90" s="336">
        <f t="shared" si="136"/>
        <v>4.0961963606748544E-2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0.12773993982175624</v>
      </c>
      <c r="N92" s="337">
        <f t="shared" si="137"/>
        <v>0.12169256449678031</v>
      </c>
      <c r="O92" s="337">
        <f t="shared" si="137"/>
        <v>0.11872673589559471</v>
      </c>
      <c r="P92" s="337">
        <f t="shared" si="137"/>
        <v>0.11992153913431862</v>
      </c>
      <c r="Q92" s="337">
        <f t="shared" si="137"/>
        <v>0.12437758662977934</v>
      </c>
      <c r="R92" s="337">
        <f t="shared" si="137"/>
        <v>0.12382651068624993</v>
      </c>
      <c r="S92" s="337">
        <f t="shared" si="137"/>
        <v>0.11952278664697877</v>
      </c>
      <c r="T92" s="337">
        <f t="shared" si="137"/>
        <v>0.11380078863072884</v>
      </c>
      <c r="U92" s="337">
        <f t="shared" si="137"/>
        <v>0.1168652066853979</v>
      </c>
      <c r="V92" s="337">
        <f t="shared" si="137"/>
        <v>0.11562456068499222</v>
      </c>
      <c r="W92" s="337">
        <f t="shared" si="137"/>
        <v>0.10745077096824367</v>
      </c>
      <c r="X92" s="337">
        <f t="shared" si="137"/>
        <v>0.10764221033676553</v>
      </c>
      <c r="Y92" s="337">
        <f t="shared" si="137"/>
        <v>0.10690836566892309</v>
      </c>
      <c r="Z92" s="337">
        <f t="shared" si="137"/>
        <v>0.10596068944972184</v>
      </c>
      <c r="AA92" s="337">
        <f t="shared" si="137"/>
        <v>0.10501328077238055</v>
      </c>
      <c r="AB92" s="337">
        <f t="shared" si="137"/>
        <v>0.1040972852794973</v>
      </c>
      <c r="AC92" s="337">
        <f t="shared" si="137"/>
        <v>0.10321325208974237</v>
      </c>
      <c r="AD92" s="337">
        <f t="shared" si="137"/>
        <v>0.10231208431318604</v>
      </c>
      <c r="AE92" s="337">
        <f t="shared" ref="AE92:AL92" si="138">AE45/AE$49</f>
        <v>0.10136242963519351</v>
      </c>
      <c r="AF92" s="337">
        <f t="shared" si="138"/>
        <v>0.10043628997677564</v>
      </c>
      <c r="AG92" s="337">
        <f t="shared" si="138"/>
        <v>9.9475358914420997E-2</v>
      </c>
      <c r="AH92" s="337">
        <f t="shared" si="138"/>
        <v>9.8520285036331423E-2</v>
      </c>
      <c r="AI92" s="337">
        <f t="shared" si="138"/>
        <v>9.7543343195631807E-2</v>
      </c>
      <c r="AJ92" s="337">
        <f t="shared" si="138"/>
        <v>9.6583028109078331E-2</v>
      </c>
      <c r="AK92" s="337">
        <f t="shared" si="138"/>
        <v>9.5637085169408997E-2</v>
      </c>
      <c r="AL92" s="337">
        <f t="shared" si="138"/>
        <v>9.4667432817059874E-2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1.8292371220405914E-2</v>
      </c>
      <c r="N93" s="336">
        <f t="shared" si="139"/>
        <v>1.8095320758857669E-2</v>
      </c>
      <c r="O93" s="336">
        <f t="shared" si="139"/>
        <v>1.7288120689713114E-2</v>
      </c>
      <c r="P93" s="336">
        <f t="shared" si="139"/>
        <v>1.711739829844908E-2</v>
      </c>
      <c r="Q93" s="336">
        <f t="shared" si="139"/>
        <v>1.8210818197334031E-2</v>
      </c>
      <c r="R93" s="336">
        <f t="shared" si="139"/>
        <v>1.807553422529562E-2</v>
      </c>
      <c r="S93" s="336">
        <f t="shared" si="139"/>
        <v>1.777868910313108E-2</v>
      </c>
      <c r="T93" s="336">
        <f t="shared" si="139"/>
        <v>1.7163924423579346E-2</v>
      </c>
      <c r="U93" s="336">
        <f t="shared" si="139"/>
        <v>1.7004771514208893E-2</v>
      </c>
      <c r="V93" s="336">
        <f t="shared" si="139"/>
        <v>1.5462659832197072E-2</v>
      </c>
      <c r="W93" s="336">
        <f t="shared" si="139"/>
        <v>1.4348251830634725E-2</v>
      </c>
      <c r="X93" s="336">
        <f t="shared" si="139"/>
        <v>1.2341257299155532E-2</v>
      </c>
      <c r="Y93" s="336">
        <f t="shared" si="139"/>
        <v>1.2315252247235651E-2</v>
      </c>
      <c r="Z93" s="336">
        <f t="shared" si="139"/>
        <v>1.2336684823471045E-2</v>
      </c>
      <c r="AA93" s="336">
        <f t="shared" si="139"/>
        <v>1.2325331618195219E-2</v>
      </c>
      <c r="AB93" s="336">
        <f t="shared" si="139"/>
        <v>1.2265714750716847E-2</v>
      </c>
      <c r="AC93" s="336">
        <f t="shared" si="139"/>
        <v>1.2223374320769968E-2</v>
      </c>
      <c r="AD93" s="336">
        <f t="shared" si="139"/>
        <v>1.2174532192311521E-2</v>
      </c>
      <c r="AE93" s="336">
        <f t="shared" ref="AE93:AL93" si="140">AE46/AE$49</f>
        <v>1.2143490926646166E-2</v>
      </c>
      <c r="AF93" s="336">
        <f t="shared" si="140"/>
        <v>1.2116694470128088E-2</v>
      </c>
      <c r="AG93" s="336">
        <f t="shared" si="140"/>
        <v>1.2089107398664596E-2</v>
      </c>
      <c r="AH93" s="336">
        <f t="shared" si="140"/>
        <v>1.2066556949992544E-2</v>
      </c>
      <c r="AI93" s="336">
        <f t="shared" si="140"/>
        <v>1.2045808404549855E-2</v>
      </c>
      <c r="AJ93" s="336">
        <f t="shared" si="140"/>
        <v>1.2023972739846093E-2</v>
      </c>
      <c r="AK93" s="336">
        <f t="shared" si="140"/>
        <v>1.2002251876293826E-2</v>
      </c>
      <c r="AL93" s="336">
        <f t="shared" si="140"/>
        <v>1.1983201648685467E-2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0.10944756860135033</v>
      </c>
      <c r="N94" s="336">
        <f t="shared" si="141"/>
        <v>0.10359724373792266</v>
      </c>
      <c r="O94" s="336">
        <f t="shared" si="141"/>
        <v>0.1014386152058816</v>
      </c>
      <c r="P94" s="336">
        <f t="shared" si="141"/>
        <v>0.10280414083586954</v>
      </c>
      <c r="Q94" s="336">
        <f t="shared" si="141"/>
        <v>0.10616676843244531</v>
      </c>
      <c r="R94" s="336">
        <f t="shared" si="141"/>
        <v>0.10575097646095431</v>
      </c>
      <c r="S94" s="336">
        <f t="shared" si="141"/>
        <v>0.10174409754384769</v>
      </c>
      <c r="T94" s="336">
        <f t="shared" si="141"/>
        <v>9.6636864207149509E-2</v>
      </c>
      <c r="U94" s="336">
        <f t="shared" si="141"/>
        <v>9.9860435171189005E-2</v>
      </c>
      <c r="V94" s="336">
        <f t="shared" si="141"/>
        <v>0.10016190085279515</v>
      </c>
      <c r="W94" s="336">
        <f t="shared" si="141"/>
        <v>9.3102519137608947E-2</v>
      </c>
      <c r="X94" s="336">
        <f t="shared" si="141"/>
        <v>9.5300953037609992E-2</v>
      </c>
      <c r="Y94" s="336">
        <f t="shared" si="141"/>
        <v>9.4593113421687441E-2</v>
      </c>
      <c r="Z94" s="336">
        <f t="shared" si="141"/>
        <v>9.3624004626250784E-2</v>
      </c>
      <c r="AA94" s="336">
        <f t="shared" si="141"/>
        <v>9.2687949154185323E-2</v>
      </c>
      <c r="AB94" s="336">
        <f t="shared" si="141"/>
        <v>9.1831570528780451E-2</v>
      </c>
      <c r="AC94" s="336">
        <f t="shared" si="141"/>
        <v>9.098987776897241E-2</v>
      </c>
      <c r="AD94" s="336">
        <f t="shared" si="141"/>
        <v>9.0137552120874515E-2</v>
      </c>
      <c r="AE94" s="336">
        <f t="shared" ref="AE94:AL94" si="142">AE47/AE$49</f>
        <v>8.9218938708547343E-2</v>
      </c>
      <c r="AF94" s="336">
        <f t="shared" si="142"/>
        <v>8.8319595506647558E-2</v>
      </c>
      <c r="AG94" s="336">
        <f t="shared" si="142"/>
        <v>8.7386251515756394E-2</v>
      </c>
      <c r="AH94" s="336">
        <f t="shared" si="142"/>
        <v>8.6453728086338888E-2</v>
      </c>
      <c r="AI94" s="336">
        <f t="shared" si="142"/>
        <v>8.549753479108195E-2</v>
      </c>
      <c r="AJ94" s="336">
        <f t="shared" si="142"/>
        <v>8.455905536923225E-2</v>
      </c>
      <c r="AK94" s="336">
        <f t="shared" si="142"/>
        <v>8.3634833293115177E-2</v>
      </c>
      <c r="AL94" s="336">
        <f t="shared" si="142"/>
        <v>8.2684231168374409E-2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Essex Southend-on-Sea and Thurrock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Essex Southend-on-Sea and Thurrock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Essex Southend-on-Sea and Thurrock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Essex Southend-on-Sea and Thurrock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Essex Southend-on-Sea and Thurrock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Essex Southend-on-Sea and Thurrock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Essex Southend-on-Sea and Thurrock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Essex Southend-on-Sea and Thurrock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Essex Southend-on-Sea and Thurrock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Essex Southend-on-Sea and Thurrock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Essex Southend-on-Sea and Thurrock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Essex Southend-on-Sea and Thurrock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Essex Southend-on-Sea and Thurrock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10.91071186091844</v>
      </c>
      <c r="Y4" s="11">
        <f>'Occ T1'!D8-'Occ T1'!C8</f>
        <v>2.881939041618665</v>
      </c>
      <c r="Z4" s="11">
        <f>'Occ T1'!E8-'Occ T1'!D8</f>
        <v>3.5672118664048185</v>
      </c>
      <c r="AA4" s="11">
        <f>'Occ T1'!F8-'Occ T1'!E8</f>
        <v>13.964564981358066</v>
      </c>
      <c r="AB4" s="11">
        <f>'Occ T1'!D8-'Occ T1'!B8</f>
        <v>13.792650902537105</v>
      </c>
      <c r="AC4" s="11">
        <f>'Occ T1'!F8-'Occ T1'!D8</f>
        <v>17.531776847762885</v>
      </c>
    </row>
    <row r="5" spans="1:29" x14ac:dyDescent="0.2">
      <c r="W5" s="10" t="str">
        <f>name!E5</f>
        <v>Professional occupations</v>
      </c>
      <c r="X5" s="11">
        <f>'Occ T1'!C9-'Occ T1'!B9</f>
        <v>24.302063078048434</v>
      </c>
      <c r="Y5" s="11">
        <f>'Occ T1'!D9-'Occ T1'!C9</f>
        <v>8.0843646130328182</v>
      </c>
      <c r="Z5" s="11">
        <f>'Occ T1'!E9-'Occ T1'!D9</f>
        <v>15.082449080561105</v>
      </c>
      <c r="AA5" s="11">
        <f>'Occ T1'!F9-'Occ T1'!E9</f>
        <v>25.422083885344193</v>
      </c>
      <c r="AB5" s="11">
        <f>'Occ T1'!D9-'Occ T1'!B9</f>
        <v>32.386427691081252</v>
      </c>
      <c r="AC5" s="11">
        <f>'Occ T1'!F9-'Occ T1'!D9</f>
        <v>40.504532965905298</v>
      </c>
    </row>
    <row r="6" spans="1:29" x14ac:dyDescent="0.2">
      <c r="W6" s="10" t="str">
        <f>name!E6</f>
        <v>Associate professional occupations</v>
      </c>
      <c r="X6" s="11">
        <f>'Occ T1'!C10-'Occ T1'!B10</f>
        <v>6.9798305410202062</v>
      </c>
      <c r="Y6" s="11">
        <f>'Occ T1'!D10-'Occ T1'!C10</f>
        <v>8.1394161543643406</v>
      </c>
      <c r="Z6" s="11">
        <f>'Occ T1'!E10-'Occ T1'!D10</f>
        <v>-2.0274070108243052</v>
      </c>
      <c r="AA6" s="11">
        <f>'Occ T1'!F10-'Occ T1'!E10</f>
        <v>10.482083497467968</v>
      </c>
      <c r="AB6" s="11">
        <f>'Occ T1'!D10-'Occ T1'!B10</f>
        <v>15.119246695384547</v>
      </c>
      <c r="AC6" s="11">
        <f>'Occ T1'!F10-'Occ T1'!D10</f>
        <v>8.4546764866436632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-2.2747406767955596</v>
      </c>
      <c r="Y7" s="11">
        <f>'Occ T1'!D11-'Occ T1'!C11</f>
        <v>1.641677680265559</v>
      </c>
      <c r="Z7" s="11">
        <f>'Occ T1'!E11-'Occ T1'!D11</f>
        <v>-4.5921758436905975</v>
      </c>
      <c r="AA7" s="11">
        <f>'Occ T1'!F11-'Occ T1'!E11</f>
        <v>-8.8399998045640018</v>
      </c>
      <c r="AB7" s="11">
        <f>'Occ T1'!D11-'Occ T1'!B11</f>
        <v>-0.63306299653000053</v>
      </c>
      <c r="AC7" s="11">
        <f>'Occ T1'!F11-'Occ T1'!D11</f>
        <v>-13.432175648254599</v>
      </c>
    </row>
    <row r="8" spans="1:29" x14ac:dyDescent="0.2">
      <c r="W8" s="10" t="str">
        <f>name!E8</f>
        <v>Skilled trades occupations</v>
      </c>
      <c r="X8" s="11">
        <f>'Occ T1'!C12-'Occ T1'!B12</f>
        <v>-5.5693359794318837</v>
      </c>
      <c r="Y8" s="11">
        <f>'Occ T1'!D12-'Occ T1'!C12</f>
        <v>-5.5928856075018842</v>
      </c>
      <c r="Z8" s="11">
        <f>'Occ T1'!E12-'Occ T1'!D12</f>
        <v>4.0312740641044797</v>
      </c>
      <c r="AA8" s="11">
        <f>'Occ T1'!F12-'Occ T1'!E12</f>
        <v>-4.7562305507256042E-3</v>
      </c>
      <c r="AB8" s="11">
        <f>'Occ T1'!D12-'Occ T1'!B12</f>
        <v>-11.162221586933768</v>
      </c>
      <c r="AC8" s="11">
        <f>'Occ T1'!F12-'Occ T1'!D12</f>
        <v>4.0265178335537541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7.0325598208487179</v>
      </c>
      <c r="Y9" s="11">
        <f>'Occ T1'!D13-'Occ T1'!C13</f>
        <v>-1.9357181815299214</v>
      </c>
      <c r="Z9" s="11">
        <f>'Occ T1'!E13-'Occ T1'!D13</f>
        <v>6.1031198476804889</v>
      </c>
      <c r="AA9" s="11">
        <f>'Occ T1'!F13-'Occ T1'!E13</f>
        <v>9.3612877059461397</v>
      </c>
      <c r="AB9" s="11">
        <f>'Occ T1'!D13-'Occ T1'!B13</f>
        <v>5.0968416393187965</v>
      </c>
      <c r="AC9" s="11">
        <f>'Occ T1'!F13-'Occ T1'!D13</f>
        <v>15.464407553626629</v>
      </c>
    </row>
    <row r="10" spans="1:29" x14ac:dyDescent="0.2">
      <c r="W10" s="10" t="str">
        <f>name!E10</f>
        <v>Sales and customer service occupations</v>
      </c>
      <c r="X10" s="11">
        <f>'Occ T1'!C14-'Occ T1'!B14</f>
        <v>-5.9667098664727689</v>
      </c>
      <c r="Y10" s="11">
        <f>'Occ T1'!D14-'Occ T1'!C14</f>
        <v>-0.28238167433896422</v>
      </c>
      <c r="Z10" s="11">
        <f>'Occ T1'!E14-'Occ T1'!D14</f>
        <v>0.19755021791644367</v>
      </c>
      <c r="AA10" s="11">
        <f>'Occ T1'!F14-'Occ T1'!E14</f>
        <v>-7.0555768734337221E-2</v>
      </c>
      <c r="AB10" s="11">
        <f>'Occ T1'!D14-'Occ T1'!B14</f>
        <v>-6.2490915408117331</v>
      </c>
      <c r="AC10" s="11">
        <f>'Occ T1'!F14-'Occ T1'!D14</f>
        <v>0.12699444918210645</v>
      </c>
    </row>
    <row r="11" spans="1:29" x14ac:dyDescent="0.2">
      <c r="W11" s="10" t="str">
        <f>name!E11</f>
        <v>Process, plant and machine operatives</v>
      </c>
      <c r="X11" s="11">
        <f>'Occ T1'!C15-'Occ T1'!B15</f>
        <v>4.0089667664887045</v>
      </c>
      <c r="Y11" s="11">
        <f>'Occ T1'!D15-'Occ T1'!C15</f>
        <v>-6.0107754106233315</v>
      </c>
      <c r="Z11" s="11">
        <f>'Occ T1'!E15-'Occ T1'!D15</f>
        <v>8.6882513003517232</v>
      </c>
      <c r="AA11" s="11">
        <f>'Occ T1'!F15-'Occ T1'!E15</f>
        <v>1.610981171970117</v>
      </c>
      <c r="AB11" s="11">
        <f>'Occ T1'!D15-'Occ T1'!B15</f>
        <v>-2.001808644134627</v>
      </c>
      <c r="AC11" s="11">
        <f>'Occ T1'!F15-'Occ T1'!D15</f>
        <v>10.29923247232184</v>
      </c>
    </row>
    <row r="12" spans="1:29" x14ac:dyDescent="0.2">
      <c r="W12" s="10" t="str">
        <f>name!E12</f>
        <v>Elementary occupations</v>
      </c>
      <c r="X12" s="11">
        <f>'Occ T1'!C16-'Occ T1'!B16</f>
        <v>-2.5103455446243146</v>
      </c>
      <c r="Y12" s="11">
        <f>'Occ T1'!D16-'Occ T1'!C16</f>
        <v>-7.0726366152871663</v>
      </c>
      <c r="Z12" s="11">
        <f>'Occ T1'!E16-'Occ T1'!D16</f>
        <v>0.3767264774958079</v>
      </c>
      <c r="AA12" s="11">
        <f>'Occ T1'!F16-'Occ T1'!E16</f>
        <v>-3.8886894382372645</v>
      </c>
      <c r="AB12" s="11">
        <f>'Occ T1'!D16-'Occ T1'!B16</f>
        <v>-9.5829821599114808</v>
      </c>
      <c r="AC12" s="11">
        <f>'Occ T1'!F16-'Occ T1'!D16</f>
        <v>-3.5119629607414566</v>
      </c>
    </row>
    <row r="14" spans="1:29" x14ac:dyDescent="0.2">
      <c r="W14" s="10" t="str">
        <f>name!E3</f>
        <v>All occupations</v>
      </c>
      <c r="X14" s="11">
        <f>'Occ T1'!C18-'Occ T1'!B18</f>
        <v>36.912999999999897</v>
      </c>
      <c r="Y14" s="11">
        <f>'Occ T1'!D18-'Occ T1'!C18</f>
        <v>-0.14699999999970714</v>
      </c>
      <c r="Z14" s="11">
        <f>'Occ T1'!E18-'Occ T1'!D18</f>
        <v>31.426999999999794</v>
      </c>
      <c r="AA14" s="11">
        <f>'Occ T1'!F18-'Occ T1'!E18</f>
        <v>48.037000000000148</v>
      </c>
      <c r="AB14" s="11">
        <f>'Occ T1'!D18-'Occ T1'!B18</f>
        <v>36.76600000000019</v>
      </c>
      <c r="AC14" s="11">
        <f>'Occ T1'!F18-'Occ T1'!D18</f>
        <v>79.463999999999942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Essex Southend-on-Sea and Thurrock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17.531776847762885</v>
      </c>
      <c r="O3" s="11">
        <f>'Occ T1'!AB64</f>
        <v>10.017089629876168</v>
      </c>
      <c r="P3" s="11">
        <f>'Occ T1'!Q64</f>
        <v>7.514687217886717</v>
      </c>
    </row>
    <row r="4" spans="1:16" x14ac:dyDescent="0.2">
      <c r="M4" s="10" t="str">
        <f>name!E5</f>
        <v>Professional occupations</v>
      </c>
      <c r="N4" s="11">
        <f>'Occ T1'!F65</f>
        <v>40.504532965905298</v>
      </c>
      <c r="O4" s="11">
        <f>'Occ T1'!AB65</f>
        <v>22.190380085889444</v>
      </c>
      <c r="P4" s="11">
        <f>'Occ T1'!Q65</f>
        <v>18.314152880015598</v>
      </c>
    </row>
    <row r="5" spans="1:16" x14ac:dyDescent="0.2">
      <c r="M5" s="10" t="str">
        <f>name!E6</f>
        <v>Associate professional occupations</v>
      </c>
      <c r="N5" s="11">
        <f>'Occ T1'!F66</f>
        <v>8.4546764866436632</v>
      </c>
      <c r="O5" s="11">
        <f>'Occ T1'!AB66</f>
        <v>8.9799700467287167</v>
      </c>
      <c r="P5" s="11">
        <f>'Occ T1'!Q66</f>
        <v>-0.52529356008514583</v>
      </c>
    </row>
    <row r="6" spans="1:16" x14ac:dyDescent="0.2">
      <c r="M6" s="10" t="str">
        <f>name!E7</f>
        <v>Administrative and secretarial occupations</v>
      </c>
      <c r="N6" s="11">
        <f>'Occ T1'!F67</f>
        <v>-13.432175648254599</v>
      </c>
      <c r="O6" s="11">
        <f>'Occ T1'!AB67</f>
        <v>-14.905299259617749</v>
      </c>
      <c r="P6" s="11">
        <f>'Occ T1'!Q67</f>
        <v>1.4731236113631105</v>
      </c>
    </row>
    <row r="7" spans="1:16" x14ac:dyDescent="0.2">
      <c r="M7" s="10" t="str">
        <f>name!E8</f>
        <v>Skilled trades occupations</v>
      </c>
      <c r="N7" s="11">
        <f>'Occ T1'!F68</f>
        <v>4.0265178335537541</v>
      </c>
      <c r="O7" s="11">
        <f>'Occ T1'!AB68</f>
        <v>2.9990398572014687</v>
      </c>
      <c r="P7" s="11">
        <f>'Occ T1'!Q68</f>
        <v>1.0274779763522588</v>
      </c>
    </row>
    <row r="8" spans="1:16" x14ac:dyDescent="0.2">
      <c r="M8" s="10" t="str">
        <f>name!E9</f>
        <v>Caring, leisure and other service occupations</v>
      </c>
      <c r="N8" s="11">
        <f>'Occ T1'!F69</f>
        <v>15.464407553626629</v>
      </c>
      <c r="O8" s="11">
        <f>'Occ T1'!AB69</f>
        <v>10.531731984170335</v>
      </c>
      <c r="P8" s="11">
        <f>'Occ T1'!Q69</f>
        <v>4.9326755694562188</v>
      </c>
    </row>
    <row r="9" spans="1:16" x14ac:dyDescent="0.2">
      <c r="M9" s="10" t="str">
        <f>name!E10</f>
        <v>Sales and customer service occupations</v>
      </c>
      <c r="N9" s="11">
        <f>'Occ T1'!F70</f>
        <v>0.12699444918210645</v>
      </c>
      <c r="O9" s="11">
        <f>'Occ T1'!AB70</f>
        <v>-1.4514272687394438</v>
      </c>
      <c r="P9" s="11">
        <f>'Occ T1'!Q70</f>
        <v>1.5784217179214863</v>
      </c>
    </row>
    <row r="10" spans="1:16" x14ac:dyDescent="0.2">
      <c r="M10" s="10" t="str">
        <f>name!E11</f>
        <v>Process, plant and machine operatives</v>
      </c>
      <c r="N10" s="11">
        <f>'Occ T1'!F71</f>
        <v>10.29923247232184</v>
      </c>
      <c r="O10" s="11">
        <f>'Occ T1'!AB71</f>
        <v>2.8218653011480281</v>
      </c>
      <c r="P10" s="11">
        <f>'Occ T1'!Q71</f>
        <v>7.4773671711737251</v>
      </c>
    </row>
    <row r="11" spans="1:16" x14ac:dyDescent="0.2">
      <c r="M11" s="10" t="str">
        <f>name!E12</f>
        <v>Elementary occupations</v>
      </c>
      <c r="N11" s="11">
        <f>'Occ T1'!F72</f>
        <v>-3.5119629607414566</v>
      </c>
      <c r="O11" s="11">
        <f>'Occ T1'!AB72</f>
        <v>-3.363966759238842</v>
      </c>
      <c r="P11" s="11">
        <f>'Occ T1'!Q72</f>
        <v>-0.14799620150245119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79.463999999999942</v>
      </c>
      <c r="O13" s="11">
        <f>'Occ T1'!AB74</f>
        <v>37.819383617418055</v>
      </c>
      <c r="P13" s="11">
        <f>'Occ T1'!Q74</f>
        <v>41.644616382581489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Essex Southend-on-Sea and Thurrock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2.9046550303185761</v>
      </c>
      <c r="O3" s="11">
        <f>'Occ T5'!H44</f>
        <v>4.3814409115726676</v>
      </c>
      <c r="P3" s="11">
        <f>'Occ T5'!G44</f>
        <v>10.245680905871595</v>
      </c>
    </row>
    <row r="4" spans="1:16" x14ac:dyDescent="0.2">
      <c r="M4" s="10" t="str">
        <f>name!E5</f>
        <v>Professional occupations</v>
      </c>
      <c r="N4" s="11">
        <f>'Occ T5'!I45</f>
        <v>0.67763945142943172</v>
      </c>
      <c r="O4" s="11">
        <f>'Occ T5'!H45</f>
        <v>10.197528357761961</v>
      </c>
      <c r="P4" s="11">
        <f>'Occ T5'!G45</f>
        <v>29.629365156713774</v>
      </c>
    </row>
    <row r="5" spans="1:16" x14ac:dyDescent="0.2">
      <c r="M5" s="10" t="str">
        <f>name!E6</f>
        <v>Associate professional occupations</v>
      </c>
      <c r="N5" s="11">
        <f>'Occ T5'!I46</f>
        <v>0.53020475693791624</v>
      </c>
      <c r="O5" s="11">
        <f>'Occ T5'!H46</f>
        <v>1.9254576388768392</v>
      </c>
      <c r="P5" s="11">
        <f>'Occ T5'!G46</f>
        <v>5.999014090828851</v>
      </c>
    </row>
    <row r="6" spans="1:16" x14ac:dyDescent="0.2">
      <c r="M6" s="10" t="str">
        <f>name!E7</f>
        <v>Administrative and secretarial occupations</v>
      </c>
      <c r="N6" s="11">
        <f>'Occ T5'!I47</f>
        <v>-0.25801380480568792</v>
      </c>
      <c r="O6" s="11">
        <f>'Occ T5'!H47</f>
        <v>-5.8992476199314723</v>
      </c>
      <c r="P6" s="11">
        <f>'Occ T5'!G47</f>
        <v>-7.2749142235174915</v>
      </c>
    </row>
    <row r="7" spans="1:16" x14ac:dyDescent="0.2">
      <c r="M7" s="10" t="str">
        <f>name!E8</f>
        <v>Skilled trades occupations</v>
      </c>
      <c r="N7" s="11">
        <f>'Occ T5'!I48</f>
        <v>6.8389055785547157</v>
      </c>
      <c r="O7" s="11">
        <f>'Occ T5'!H48</f>
        <v>1.7444758698184435</v>
      </c>
      <c r="P7" s="11">
        <f>'Occ T5'!G48</f>
        <v>-4.5568636148194059</v>
      </c>
    </row>
    <row r="8" spans="1:16" x14ac:dyDescent="0.2">
      <c r="M8" s="10" t="str">
        <f>name!E9</f>
        <v>Caring, leisure and other service occupations</v>
      </c>
      <c r="N8" s="11">
        <f>'Occ T5'!I49</f>
        <v>2.4669196455719966</v>
      </c>
      <c r="O8" s="11">
        <f>'Occ T5'!H49</f>
        <v>3.9417354211715008</v>
      </c>
      <c r="P8" s="11">
        <f>'Occ T5'!G49</f>
        <v>9.0557524868831081</v>
      </c>
    </row>
    <row r="9" spans="1:16" x14ac:dyDescent="0.2">
      <c r="M9" s="10" t="str">
        <f>name!E10</f>
        <v>Sales and customer service occupations</v>
      </c>
      <c r="N9" s="11">
        <f>'Occ T5'!I50</f>
        <v>-0.44193571097568762</v>
      </c>
      <c r="O9" s="11">
        <f>'Occ T5'!H50</f>
        <v>0.40251133527841887</v>
      </c>
      <c r="P9" s="11">
        <f>'Occ T5'!G50</f>
        <v>0.16641882487931525</v>
      </c>
    </row>
    <row r="10" spans="1:16" x14ac:dyDescent="0.2">
      <c r="M10" s="10" t="str">
        <f>name!E11</f>
        <v>Process, plant and machine operatives</v>
      </c>
      <c r="N10" s="11">
        <f>'Occ T5'!I51</f>
        <v>4.2175117522140582</v>
      </c>
      <c r="O10" s="11">
        <f>'Occ T5'!H51</f>
        <v>2.6671652877129102</v>
      </c>
      <c r="P10" s="11">
        <f>'Occ T5'!G51</f>
        <v>3.4145554323948311</v>
      </c>
    </row>
    <row r="11" spans="1:16" x14ac:dyDescent="0.2">
      <c r="M11" s="10" t="str">
        <f>name!E12</f>
        <v>Elementary occupations</v>
      </c>
      <c r="N11" s="11">
        <f>'Occ T5'!I52</f>
        <v>2.4481340756544068</v>
      </c>
      <c r="O11" s="11">
        <f>'Occ T5'!H52</f>
        <v>-4.8343668268358542</v>
      </c>
      <c r="P11" s="11">
        <f>'Occ T5'!G52</f>
        <v>-1.1257302095599506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19.384020774899724</v>
      </c>
      <c r="O13" s="11">
        <f>'Occ T5'!H54</f>
        <v>14.526700375425435</v>
      </c>
      <c r="P13" s="11">
        <f>'Occ T5'!G54</f>
        <v>45.553278849674655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0.55254583543210689</v>
      </c>
      <c r="O18" s="11">
        <f>'Occ T5'!AN44</f>
        <v>2.8938050401319817</v>
      </c>
      <c r="P18" s="11">
        <f>'Occ T5'!AM44</f>
        <v>6.570738754312039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1.1190739772030671</v>
      </c>
      <c r="O19" s="11">
        <f>'Occ T5'!AN45</f>
        <v>6.5311986841521836</v>
      </c>
      <c r="P19" s="11">
        <f>'Occ T5'!AM45</f>
        <v>14.540107424534284</v>
      </c>
    </row>
    <row r="20" spans="13:16" x14ac:dyDescent="0.2">
      <c r="M20" s="10" t="str">
        <f t="shared" si="0"/>
        <v>Associate professional occupations</v>
      </c>
      <c r="N20" s="11">
        <f>'Occ T5'!AO46</f>
        <v>0.66185707844924302</v>
      </c>
      <c r="O20" s="11">
        <f>'Occ T5'!AN46</f>
        <v>2.4692599780596076</v>
      </c>
      <c r="P20" s="11">
        <f>'Occ T5'!AM46</f>
        <v>5.8488529902198643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-0.78150235736103202</v>
      </c>
      <c r="O21" s="11">
        <f>'Occ T5'!AN47</f>
        <v>-5.6491255423520954</v>
      </c>
      <c r="P21" s="11">
        <f>'Occ T5'!AM47</f>
        <v>-8.4746713599046295</v>
      </c>
    </row>
    <row r="22" spans="13:16" x14ac:dyDescent="0.2">
      <c r="M22" s="10" t="str">
        <f t="shared" si="0"/>
        <v>Skilled trades occupations</v>
      </c>
      <c r="N22" s="11">
        <f>'Occ T5'!AO48</f>
        <v>1.3067040210580423</v>
      </c>
      <c r="O22" s="11">
        <f>'Occ T5'!AN48</f>
        <v>0.73863283493744536</v>
      </c>
      <c r="P22" s="11">
        <f>'Occ T5'!AM48</f>
        <v>0.95370300120599083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1.9396058061356616</v>
      </c>
      <c r="O23" s="11">
        <f>'Occ T5'!AN49</f>
        <v>2.847221656242823</v>
      </c>
      <c r="P23" s="11">
        <f>'Occ T5'!AM49</f>
        <v>5.7449045217918666</v>
      </c>
    </row>
    <row r="24" spans="13:16" x14ac:dyDescent="0.2">
      <c r="M24" s="10" t="str">
        <f t="shared" si="0"/>
        <v>Sales and customer service occupations</v>
      </c>
      <c r="N24" s="11">
        <f>'Occ T5'!AO50</f>
        <v>-0.27001154253327808</v>
      </c>
      <c r="O24" s="11">
        <f>'Occ T5'!AN50</f>
        <v>-0.32140170332871776</v>
      </c>
      <c r="P24" s="11">
        <f>'Occ T5'!AM50</f>
        <v>-0.86001402287743645</v>
      </c>
    </row>
    <row r="25" spans="13:16" x14ac:dyDescent="0.2">
      <c r="M25" s="10" t="str">
        <f t="shared" si="0"/>
        <v>Process, plant and machine operatives</v>
      </c>
      <c r="N25" s="11">
        <f>'Occ T5'!AO51</f>
        <v>0.66211853988079894</v>
      </c>
      <c r="O25" s="11">
        <f>'Occ T5'!AN51</f>
        <v>1.4860568186825918</v>
      </c>
      <c r="P25" s="11">
        <f>'Occ T5'!AM51</f>
        <v>0.67368994258463344</v>
      </c>
    </row>
    <row r="26" spans="13:16" x14ac:dyDescent="0.2">
      <c r="M26" s="10" t="str">
        <f t="shared" si="0"/>
        <v>Elementary occupations</v>
      </c>
      <c r="N26" s="11">
        <f>'Occ T5'!AO52</f>
        <v>5.7308869458666756E-2</v>
      </c>
      <c r="O26" s="11">
        <f>'Occ T5'!AN52</f>
        <v>-4.3099192694270236</v>
      </c>
      <c r="P26" s="11">
        <f>'Occ T5'!AM52</f>
        <v>0.88864364072945357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5.2477002277232714</v>
      </c>
      <c r="O28" s="11">
        <f>'Occ T5'!AN54</f>
        <v>6.6857284970988076</v>
      </c>
      <c r="P28" s="11">
        <f>'Occ T5'!AM54</f>
        <v>25.885954892596061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2.3521091948864594</v>
      </c>
      <c r="O33" s="11">
        <f>'Occ T5'!X44</f>
        <v>1.4876358714406885</v>
      </c>
      <c r="P33" s="11">
        <f>'Occ T5'!W44</f>
        <v>3.6749421515595202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-0.44143452577362297</v>
      </c>
      <c r="O34" s="11">
        <f>'Occ T5'!X45</f>
        <v>3.6663296736097752</v>
      </c>
      <c r="P34" s="11">
        <f>'Occ T5'!W45</f>
        <v>15.089257732179405</v>
      </c>
    </row>
    <row r="35" spans="1:16" x14ac:dyDescent="0.2">
      <c r="M35" s="10" t="str">
        <f t="shared" si="1"/>
        <v>Associate professional occupations</v>
      </c>
      <c r="N35" s="11">
        <f>'Occ T5'!Y46</f>
        <v>-0.13165232151133388</v>
      </c>
      <c r="O35" s="11">
        <f>'Occ T5'!X46</f>
        <v>-0.54380233918277376</v>
      </c>
      <c r="P35" s="11">
        <f>'Occ T5'!W46</f>
        <v>0.15016110060896182</v>
      </c>
    </row>
    <row r="36" spans="1:16" x14ac:dyDescent="0.2">
      <c r="M36" s="10" t="str">
        <f t="shared" si="1"/>
        <v>Administrative and secretarial occupations</v>
      </c>
      <c r="N36" s="11">
        <f>'Occ T5'!Y47</f>
        <v>0.52348855255534188</v>
      </c>
      <c r="O36" s="11">
        <f>'Occ T5'!X47</f>
        <v>-0.25012207757939109</v>
      </c>
      <c r="P36" s="11">
        <f>'Occ T5'!W47</f>
        <v>1.1997571363871451</v>
      </c>
    </row>
    <row r="37" spans="1:16" x14ac:dyDescent="0.2">
      <c r="M37" s="10" t="str">
        <f t="shared" si="1"/>
        <v>Skilled trades occupations</v>
      </c>
      <c r="N37" s="11">
        <f>'Occ T5'!Y48</f>
        <v>5.5322015574966734</v>
      </c>
      <c r="O37" s="11">
        <f>'Occ T5'!X48</f>
        <v>1.0058430348809999</v>
      </c>
      <c r="P37" s="11">
        <f>'Occ T5'!W48</f>
        <v>-5.5105666160254074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0.52731383943633481</v>
      </c>
      <c r="O38" s="11">
        <f>'Occ T5'!X49</f>
        <v>1.0945137649286663</v>
      </c>
      <c r="P38" s="11">
        <f>'Occ T5'!W49</f>
        <v>3.3108479650912166</v>
      </c>
    </row>
    <row r="39" spans="1:16" x14ac:dyDescent="0.2">
      <c r="M39" s="10" t="str">
        <f t="shared" si="1"/>
        <v>Sales and customer service occupations</v>
      </c>
      <c r="N39" s="11">
        <f>'Occ T5'!Y50</f>
        <v>-0.17192416844240999</v>
      </c>
      <c r="O39" s="11">
        <f>'Occ T5'!X50</f>
        <v>0.72391303860715617</v>
      </c>
      <c r="P39" s="11">
        <f>'Occ T5'!W50</f>
        <v>1.0264328477567393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Essex Southend-on-Sea and Thurrock</v>
      </c>
      <c r="M40" s="10" t="str">
        <f t="shared" si="1"/>
        <v>Process, plant and machine operatives</v>
      </c>
      <c r="N40" s="11">
        <f>'Occ T5'!Y51</f>
        <v>3.5553932123332501</v>
      </c>
      <c r="O40" s="11">
        <f>'Occ T5'!X51</f>
        <v>1.1811084690303177</v>
      </c>
      <c r="P40" s="11">
        <f>'Occ T5'!W51</f>
        <v>2.7408654898101865</v>
      </c>
    </row>
    <row r="41" spans="1:16" x14ac:dyDescent="0.2">
      <c r="M41" s="10" t="str">
        <f t="shared" si="1"/>
        <v>Elementary occupations</v>
      </c>
      <c r="N41" s="11">
        <f>'Occ T5'!Y52</f>
        <v>2.3908252061957391</v>
      </c>
      <c r="O41" s="11">
        <f>'Occ T5'!X52</f>
        <v>-0.52444755740880211</v>
      </c>
      <c r="P41" s="11">
        <f>'Occ T5'!W52</f>
        <v>-2.0143738502893775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14.13632054717641</v>
      </c>
      <c r="O43" s="11">
        <f>'Occ T5'!X54</f>
        <v>7.8409718783266413</v>
      </c>
      <c r="P43" s="11">
        <f>'Occ T5'!W54</f>
        <v>19.667323957078395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Essex Southend-on-Sea and Thurrock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Essex Southend-on-Sea and Thurrock, Essex Southend-on-Sea and Thurrock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9.7551868485974733</v>
      </c>
      <c r="C5" s="11">
        <f>HLOOKUP(C$3,'Qual F1'!$M$4:$BW$14,11,FALSE)</f>
        <v>12.282810780296854</v>
      </c>
      <c r="D5" s="11">
        <f>HLOOKUP(D$3,'Qual F1'!$M$4:$BW$14,11,FALSE)</f>
        <v>12.110329035969551</v>
      </c>
      <c r="E5" s="11">
        <f>HLOOKUP(E$3,'Qual F1'!$M$4:$BW$14,11,FALSE)</f>
        <v>15.39991351371618</v>
      </c>
      <c r="F5" s="11">
        <f>HLOOKUP(F$3,'Qual F1'!$M$4:$BW$14,11,FALSE)</f>
        <v>20.072966156235353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63.103180891734524</v>
      </c>
      <c r="C6" s="11">
        <f>HLOOKUP(C$3,'Qual F1'!$M$4:$BW$14,10,FALSE)</f>
        <v>81.994496559092099</v>
      </c>
      <c r="D6" s="11">
        <f>HLOOKUP(D$3,'Qual F1'!$M$4:$BW$14,10,FALSE)</f>
        <v>82.374604798259114</v>
      </c>
      <c r="E6" s="11">
        <f>HLOOKUP(E$3,'Qual F1'!$M$4:$BW$14,10,FALSE)</f>
        <v>105.35112003597378</v>
      </c>
      <c r="F6" s="11">
        <f>HLOOKUP(F$3,'Qual F1'!$M$4:$BW$14,10,FALSE)</f>
        <v>138.43973640203356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139.75929006865081</v>
      </c>
      <c r="C7" s="11">
        <f>HLOOKUP(C$3,'Qual F1'!$M$4:$BW$14,9,FALSE)</f>
        <v>155.81077457527169</v>
      </c>
      <c r="D7" s="11">
        <f>HLOOKUP(D$3,'Qual F1'!$M$4:$BW$14,9,FALSE)</f>
        <v>176.49034958217979</v>
      </c>
      <c r="E7" s="11">
        <f>HLOOKUP(E$3,'Qual F1'!$M$4:$BW$14,9,FALSE)</f>
        <v>184.37161282222056</v>
      </c>
      <c r="F7" s="11">
        <f>HLOOKUP(F$3,'Qual F1'!$M$4:$BW$14,9,FALSE)</f>
        <v>222.07278431551529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42.00692708563485</v>
      </c>
      <c r="C8" s="11">
        <f>HLOOKUP(C$3,'Qual F1'!$M$4:$BW$14,8,FALSE)</f>
        <v>43.259958572523608</v>
      </c>
      <c r="D8" s="11">
        <f>HLOOKUP(D$3,'Qual F1'!$M$4:$BW$14,8,FALSE)</f>
        <v>49.276513473593162</v>
      </c>
      <c r="E8" s="11">
        <f>HLOOKUP(E$3,'Qual F1'!$M$4:$BW$14,8,FALSE)</f>
        <v>48.108418418094274</v>
      </c>
      <c r="F8" s="11">
        <f>HLOOKUP(F$3,'Qual F1'!$M$4:$BW$14,8,FALSE)</f>
        <v>56.06025417003297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40.29615976721923</v>
      </c>
      <c r="C9" s="11">
        <f>HLOOKUP(C$3,'Qual F1'!$M$4:$BW$14,7,FALSE)</f>
        <v>43.37401951974541</v>
      </c>
      <c r="D9" s="11">
        <f>HLOOKUP(D$3,'Qual F1'!$M$4:$BW$14,7,FALSE)</f>
        <v>49.782489382680595</v>
      </c>
      <c r="E9" s="11">
        <f>HLOOKUP(E$3,'Qual F1'!$M$4:$BW$14,7,FALSE)</f>
        <v>51.1041591178654</v>
      </c>
      <c r="F9" s="11">
        <f>HLOOKUP(F$3,'Qual F1'!$M$4:$BW$14,7,FALSE)</f>
        <v>61.295738738073034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170.83364115065683</v>
      </c>
      <c r="C10" s="11">
        <f>HLOOKUP(C$3,'Qual F1'!$M$4:$BW$14,6,FALSE)</f>
        <v>173.03295786889836</v>
      </c>
      <c r="D10" s="11">
        <f>HLOOKUP(D$3,'Qual F1'!$M$4:$BW$14,6,FALSE)</f>
        <v>168.24552528403194</v>
      </c>
      <c r="E10" s="11">
        <f>HLOOKUP(E$3,'Qual F1'!$M$4:$BW$14,6,FALSE)</f>
        <v>183.11372527404473</v>
      </c>
      <c r="F10" s="11">
        <f>HLOOKUP(F$3,'Qual F1'!$M$4:$BW$14,6,FALSE)</f>
        <v>194.83134194290352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184.94299916415531</v>
      </c>
      <c r="C11" s="11">
        <f>HLOOKUP(C$3,'Qual F1'!$M$4:$BW$14,5,FALSE)</f>
        <v>183.54264481484984</v>
      </c>
      <c r="D11" s="11">
        <f>HLOOKUP(D$3,'Qual F1'!$M$4:$BW$14,5,FALSE)</f>
        <v>180.41196233010544</v>
      </c>
      <c r="E11" s="11">
        <f>HLOOKUP(E$3,'Qual F1'!$M$4:$BW$14,5,FALSE)</f>
        <v>176.52646295305229</v>
      </c>
      <c r="F11" s="11">
        <f>HLOOKUP(F$3,'Qual F1'!$M$4:$BW$14,5,FALSE)</f>
        <v>156.75708581802138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131.86558093753584</v>
      </c>
      <c r="C12" s="11">
        <f>HLOOKUP(C$3,'Qual F1'!$M$4:$BW$14,4,FALSE)</f>
        <v>128.15499411835717</v>
      </c>
      <c r="D12" s="11">
        <f>HLOOKUP(D$3,'Qual F1'!$M$4:$BW$14,4,FALSE)</f>
        <v>113.95351120354026</v>
      </c>
      <c r="E12" s="11">
        <f>HLOOKUP(E$3,'Qual F1'!$M$4:$BW$14,4,FALSE)</f>
        <v>105.35045806529479</v>
      </c>
      <c r="F12" s="11">
        <f>HLOOKUP(F$3,'Qual F1'!$M$4:$BW$14,4,FALSE)</f>
        <v>75.394371967707343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43.87403408581509</v>
      </c>
      <c r="C13" s="11">
        <f>HLOOKUP(C$3,'Qual F1'!$M$4:$BW$14,3,FALSE)</f>
        <v>41.897343190964847</v>
      </c>
      <c r="D13" s="11">
        <f>HLOOKUP(D$3,'Qual F1'!$M$4:$BW$14,3,FALSE)</f>
        <v>30.55771490964031</v>
      </c>
      <c r="E13" s="11">
        <f>HLOOKUP(E$3,'Qual F1'!$M$4:$BW$14,3,FALSE)</f>
        <v>25.304129799739052</v>
      </c>
      <c r="F13" s="11">
        <f>HLOOKUP(F$3,'Qual F1'!$M$4:$BW$14,3,FALSE)</f>
        <v>17.742720489476667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826.43700000000001</v>
      </c>
      <c r="C15" s="11">
        <f t="shared" ref="C15:F15" si="0">SUM(C5:C13)</f>
        <v>863.34999999999991</v>
      </c>
      <c r="D15" s="11">
        <f t="shared" si="0"/>
        <v>863.2030000000002</v>
      </c>
      <c r="E15" s="11">
        <f t="shared" si="0"/>
        <v>894.63000000000102</v>
      </c>
      <c r="F15" s="11">
        <f t="shared" si="0"/>
        <v>942.66699999999923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1.1803908644697023</v>
      </c>
      <c r="C19" s="18">
        <f t="shared" si="1"/>
        <v>1.4226919303060006</v>
      </c>
      <c r="D19" s="18">
        <f t="shared" si="1"/>
        <v>1.4029526120703413</v>
      </c>
      <c r="E19" s="18">
        <f t="shared" si="1"/>
        <v>1.7213723565849752</v>
      </c>
      <c r="F19" s="18">
        <f t="shared" si="1"/>
        <v>2.1293803810078606</v>
      </c>
      <c r="G19" s="11"/>
    </row>
    <row r="20" spans="1:7" x14ac:dyDescent="0.2">
      <c r="A20" t="str">
        <f>$A6</f>
        <v>RQF7 Other higher degree</v>
      </c>
      <c r="B20" s="18">
        <f t="shared" si="1"/>
        <v>7.6355706353581114</v>
      </c>
      <c r="C20" s="18">
        <f t="shared" si="1"/>
        <v>9.4972486893023813</v>
      </c>
      <c r="D20" s="18">
        <f t="shared" si="1"/>
        <v>9.5429006616356862</v>
      </c>
      <c r="E20" s="18">
        <f t="shared" si="1"/>
        <v>11.775943131347447</v>
      </c>
      <c r="F20" s="18">
        <f t="shared" si="1"/>
        <v>14.685964015079946</v>
      </c>
      <c r="G20" s="11"/>
    </row>
    <row r="21" spans="1:7" x14ac:dyDescent="0.2">
      <c r="A21" t="str">
        <f>$A7</f>
        <v>RQF6 First degree</v>
      </c>
      <c r="B21" s="18">
        <f t="shared" si="1"/>
        <v>16.911064009555577</v>
      </c>
      <c r="C21" s="18">
        <f t="shared" si="1"/>
        <v>18.047231664478105</v>
      </c>
      <c r="D21" s="18">
        <f t="shared" si="1"/>
        <v>20.445984268147789</v>
      </c>
      <c r="E21" s="18">
        <f t="shared" si="1"/>
        <v>20.608700001365968</v>
      </c>
      <c r="F21" s="18">
        <f t="shared" si="1"/>
        <v>23.557924942266514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5.0828952582755678</v>
      </c>
      <c r="C22" s="18">
        <f t="shared" si="3"/>
        <v>5.0107092804220326</v>
      </c>
      <c r="D22" s="18">
        <f t="shared" si="3"/>
        <v>5.7085660584582243</v>
      </c>
      <c r="E22" s="18">
        <f t="shared" si="3"/>
        <v>5.3774653675926603</v>
      </c>
      <c r="F22" s="18">
        <f t="shared" si="3"/>
        <v>5.946983841593374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4.8758900880792151</v>
      </c>
      <c r="C23" s="18">
        <f t="shared" si="4"/>
        <v>5.0239207181033665</v>
      </c>
      <c r="D23" s="18">
        <f t="shared" si="4"/>
        <v>5.7671821556088876</v>
      </c>
      <c r="E23" s="18">
        <f t="shared" si="4"/>
        <v>5.7123234317947471</v>
      </c>
      <c r="F23" s="18">
        <f t="shared" si="4"/>
        <v>6.5023745116857894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20.671102715712976</v>
      </c>
      <c r="C24" s="18">
        <f t="shared" si="5"/>
        <v>20.042040640400575</v>
      </c>
      <c r="D24" s="18">
        <f t="shared" si="5"/>
        <v>19.490841121269494</v>
      </c>
      <c r="E24" s="18">
        <f t="shared" si="5"/>
        <v>20.46809577971279</v>
      </c>
      <c r="F24" s="18">
        <f t="shared" si="5"/>
        <v>20.668098272550505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22.378354207780546</v>
      </c>
      <c r="C25" s="18">
        <f t="shared" si="6"/>
        <v>21.259355396403528</v>
      </c>
      <c r="D25" s="18">
        <f t="shared" si="6"/>
        <v>20.900293711920071</v>
      </c>
      <c r="E25" s="18">
        <f t="shared" si="6"/>
        <v>19.731784419598281</v>
      </c>
      <c r="F25" s="18">
        <f t="shared" si="6"/>
        <v>16.629105062341367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15.955914478361427</v>
      </c>
      <c r="C26" s="18">
        <f>C12/C$15*100</f>
        <v>14.843921250750816</v>
      </c>
      <c r="D26" s="18">
        <f t="shared" si="7"/>
        <v>13.201241330665002</v>
      </c>
      <c r="E26" s="18">
        <f t="shared" si="7"/>
        <v>11.775869137553476</v>
      </c>
      <c r="F26" s="18">
        <f t="shared" si="7"/>
        <v>7.9979857115723156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5.3088177424068732</v>
      </c>
      <c r="C27" s="18">
        <f>C13/C$15*100</f>
        <v>4.8528804298331911</v>
      </c>
      <c r="D27" s="18">
        <f t="shared" si="8"/>
        <v>3.5400380802245017</v>
      </c>
      <c r="E27" s="18">
        <f t="shared" si="8"/>
        <v>2.8284463744496633</v>
      </c>
      <c r="F27" s="18">
        <f t="shared" si="8"/>
        <v>1.8821832619023136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5.9291633925845577</v>
      </c>
      <c r="C33" s="18">
        <f t="shared" si="9"/>
        <v>-1.4042530444577483</v>
      </c>
      <c r="D33" s="18">
        <f t="shared" si="9"/>
        <v>4.9234271746511737</v>
      </c>
      <c r="E33" s="18">
        <f t="shared" si="9"/>
        <v>2.6855484521348894</v>
      </c>
      <c r="F33" s="18">
        <f>IF(F$3-D$3 &lt;&gt; 0,(EXP(LN(F5/D5)/(F$3-D$3))-1)*100,0)</f>
        <v>3.4261536726370778</v>
      </c>
    </row>
    <row r="34" spans="1:6" x14ac:dyDescent="0.2">
      <c r="A34" t="str">
        <f>$A20</f>
        <v>RQF7 Other higher degree</v>
      </c>
      <c r="B34" s="18">
        <f t="shared" si="9"/>
        <v>6.7660960921253732</v>
      </c>
      <c r="C34" s="18">
        <f t="shared" si="9"/>
        <v>0.46357774621261782</v>
      </c>
      <c r="D34" s="18">
        <f t="shared" si="9"/>
        <v>5.043494875789345</v>
      </c>
      <c r="E34" s="18">
        <f t="shared" si="9"/>
        <v>2.7690071073713796</v>
      </c>
      <c r="F34" s="18">
        <f t="shared" ref="F34:F43" si="10">IF(F$3-D$3 &lt;&gt; 0,(EXP(LN(F6/D6)/(F$3-D$3))-1)*100,0)</f>
        <v>3.5216442420641592</v>
      </c>
    </row>
    <row r="35" spans="1:6" x14ac:dyDescent="0.2">
      <c r="A35" t="str">
        <f>$A21</f>
        <v>RQF6 First degree</v>
      </c>
      <c r="B35" s="18">
        <f t="shared" si="9"/>
        <v>2.7552925776020087</v>
      </c>
      <c r="C35" s="18">
        <f t="shared" si="9"/>
        <v>13.272236829114693</v>
      </c>
      <c r="D35" s="18">
        <f t="shared" si="9"/>
        <v>0.87757142713362768</v>
      </c>
      <c r="E35" s="18">
        <f t="shared" si="9"/>
        <v>1.8779337762971915</v>
      </c>
      <c r="F35" s="18">
        <f t="shared" si="10"/>
        <v>1.543382246491154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0.73752964052358205</v>
      </c>
      <c r="C36" s="18">
        <f t="shared" ref="C36:E36" si="12">IF(D$3-C$3 &lt;&gt; 0,(EXP(LN(D8/C8)/(D$3-C$3))-1)*100,0)</f>
        <v>13.907907218595783</v>
      </c>
      <c r="D36" s="18">
        <f t="shared" si="12"/>
        <v>-0.4786584918737069</v>
      </c>
      <c r="E36" s="18">
        <f t="shared" si="12"/>
        <v>1.5414587688734827</v>
      </c>
      <c r="F36" s="18">
        <f t="shared" si="10"/>
        <v>0.86357085892769803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1.8571458751630132</v>
      </c>
      <c r="C37" s="18">
        <f t="shared" si="13"/>
        <v>14.774904271940525</v>
      </c>
      <c r="D37" s="18">
        <f t="shared" si="13"/>
        <v>0.52542719765369394</v>
      </c>
      <c r="E37" s="18">
        <f t="shared" si="13"/>
        <v>1.8350787762928089</v>
      </c>
      <c r="F37" s="18">
        <f t="shared" si="10"/>
        <v>1.3966433419882129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0.32030839618610862</v>
      </c>
      <c r="C38" s="18">
        <f t="shared" si="14"/>
        <v>-2.7667749796508212</v>
      </c>
      <c r="D38" s="18">
        <f t="shared" si="14"/>
        <v>1.7080844856488087</v>
      </c>
      <c r="E38" s="18">
        <f t="shared" si="14"/>
        <v>0.62219626717270327</v>
      </c>
      <c r="F38" s="18">
        <f t="shared" si="10"/>
        <v>0.98286468855330877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-0.18983527622139507</v>
      </c>
      <c r="C39" s="18">
        <f t="shared" si="15"/>
        <v>-1.7056975984532041</v>
      </c>
      <c r="D39" s="18">
        <f t="shared" si="15"/>
        <v>-0.43449569595702675</v>
      </c>
      <c r="E39" s="18">
        <f t="shared" si="15"/>
        <v>-1.1807084192961947</v>
      </c>
      <c r="F39" s="18">
        <f t="shared" si="10"/>
        <v>-0.93259432760648409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-0.71102652440033776</v>
      </c>
      <c r="C40" s="18">
        <f t="shared" si="16"/>
        <v>-11.081490044548058</v>
      </c>
      <c r="D40" s="18">
        <f t="shared" si="16"/>
        <v>-1.5577019536428205</v>
      </c>
      <c r="E40" s="18">
        <f t="shared" si="16"/>
        <v>-3.2902523720731103</v>
      </c>
      <c r="F40" s="18">
        <f t="shared" si="10"/>
        <v>-2.716150374713433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-1.1458903328828374</v>
      </c>
      <c r="C41" s="18">
        <f t="shared" si="17"/>
        <v>-27.065268147527611</v>
      </c>
      <c r="D41" s="18">
        <f t="shared" si="17"/>
        <v>-3.7027009090182972</v>
      </c>
      <c r="E41" s="18">
        <f t="shared" si="17"/>
        <v>-3.4876522342484395</v>
      </c>
      <c r="F41" s="18">
        <f t="shared" si="10"/>
        <v>-3.559388433081867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1.0984006459009654</v>
      </c>
      <c r="C43" s="18">
        <f t="shared" ref="C43" si="18">IF(D$3-C$3 &lt;&gt; 0,(EXP(LN(D15/C15)/(D$3-C$3))-1)*100,0)</f>
        <v>-1.7026698326250145E-2</v>
      </c>
      <c r="D43" s="18">
        <f>IF(E$3-D$3 &lt;&gt; 0,(EXP(LN(E15/D15)/(E$3-D$3))-1)*100,0)</f>
        <v>0.71777042348435405</v>
      </c>
      <c r="E43" s="18">
        <f>IF(F$3-E$3 &lt;&gt; 0,(EXP(LN(F15/E15)/(F$3-E$3))-1)*100,0)</f>
        <v>0.5243988525019061</v>
      </c>
      <c r="F43" s="18">
        <f t="shared" si="10"/>
        <v>0.58881475638516978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2.5276239316993809</v>
      </c>
      <c r="C47" s="27">
        <f>D5-C5</f>
        <v>-0.17248174432730323</v>
      </c>
      <c r="D47" s="27">
        <f>E5-D5</f>
        <v>3.2895844777466294</v>
      </c>
      <c r="E47" s="27">
        <f>F5-E5</f>
        <v>4.6730526425191723</v>
      </c>
      <c r="F47" s="27">
        <f>F5-D5</f>
        <v>7.9626371202658017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18.891315667357574</v>
      </c>
      <c r="C48" s="27">
        <f t="shared" si="20"/>
        <v>0.38010823916701497</v>
      </c>
      <c r="D48" s="27">
        <f t="shared" si="20"/>
        <v>22.976515237714665</v>
      </c>
      <c r="E48" s="27">
        <f t="shared" si="20"/>
        <v>33.088616366059782</v>
      </c>
      <c r="F48" s="27">
        <f t="shared" ref="F48:F57" si="21">F6-D6</f>
        <v>56.065131603774446</v>
      </c>
    </row>
    <row r="49" spans="1:6" x14ac:dyDescent="0.2">
      <c r="A49" t="str">
        <f t="shared" si="19"/>
        <v>RQF6 First degree</v>
      </c>
      <c r="B49" s="27">
        <f t="shared" ref="B49:E49" si="22">C7-B7</f>
        <v>16.051484506620881</v>
      </c>
      <c r="C49" s="27">
        <f t="shared" si="22"/>
        <v>20.679575006908095</v>
      </c>
      <c r="D49" s="27">
        <f t="shared" si="22"/>
        <v>7.8812632400407665</v>
      </c>
      <c r="E49" s="27">
        <f t="shared" si="22"/>
        <v>37.701171493294737</v>
      </c>
      <c r="F49" s="27">
        <f t="shared" si="21"/>
        <v>45.582434733335504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1.2530314868887586</v>
      </c>
      <c r="C50" s="27">
        <f t="shared" si="23"/>
        <v>6.0165549010695543</v>
      </c>
      <c r="D50" s="27">
        <f t="shared" si="23"/>
        <v>-1.1680950554988883</v>
      </c>
      <c r="E50" s="27">
        <f t="shared" si="23"/>
        <v>7.9518357519386953</v>
      </c>
      <c r="F50" s="27">
        <f t="shared" si="21"/>
        <v>6.783740696439807</v>
      </c>
    </row>
    <row r="51" spans="1:6" x14ac:dyDescent="0.2">
      <c r="A51" t="str">
        <f t="shared" si="19"/>
        <v>RQF4 HE below degree level</v>
      </c>
      <c r="B51" s="27">
        <f t="shared" ref="B51:E51" si="24">C9-B9</f>
        <v>3.0778597525261802</v>
      </c>
      <c r="C51" s="27">
        <f t="shared" si="24"/>
        <v>6.4084698629351848</v>
      </c>
      <c r="D51" s="27">
        <f t="shared" si="24"/>
        <v>1.3216697351848055</v>
      </c>
      <c r="E51" s="27">
        <f t="shared" si="24"/>
        <v>10.191579620207634</v>
      </c>
      <c r="F51" s="27">
        <f t="shared" si="21"/>
        <v>11.513249355392439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2.1993167182415334</v>
      </c>
      <c r="C52" s="27">
        <f t="shared" si="25"/>
        <v>-4.7874325848664228</v>
      </c>
      <c r="D52" s="27">
        <f t="shared" si="25"/>
        <v>14.868199990012783</v>
      </c>
      <c r="E52" s="27">
        <f t="shared" si="25"/>
        <v>11.717616668858795</v>
      </c>
      <c r="F52" s="27">
        <f t="shared" si="21"/>
        <v>26.585816658871579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-1.4003543493054735</v>
      </c>
      <c r="C53" s="27">
        <f>D11-C11</f>
        <v>-3.1306824847443977</v>
      </c>
      <c r="D53" s="27">
        <f t="shared" si="26"/>
        <v>-3.8854993770531507</v>
      </c>
      <c r="E53" s="27">
        <f t="shared" si="26"/>
        <v>-19.769377135030908</v>
      </c>
      <c r="F53" s="27">
        <f t="shared" si="21"/>
        <v>-23.654876512084059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-3.7105868191786726</v>
      </c>
      <c r="C54" s="27">
        <f t="shared" si="27"/>
        <v>-14.201482914816907</v>
      </c>
      <c r="D54" s="27">
        <f t="shared" si="27"/>
        <v>-8.6030531382454711</v>
      </c>
      <c r="E54" s="27">
        <f t="shared" si="27"/>
        <v>-29.956086097587445</v>
      </c>
      <c r="F54" s="27">
        <f t="shared" si="21"/>
        <v>-38.559139235832916</v>
      </c>
    </row>
    <row r="55" spans="1:6" x14ac:dyDescent="0.2">
      <c r="A55" t="str">
        <f t="shared" si="19"/>
        <v>No Qualification</v>
      </c>
      <c r="B55" s="27">
        <f t="shared" ref="B55:E55" si="28">C13-B13</f>
        <v>-1.9766908948502433</v>
      </c>
      <c r="C55" s="27">
        <f t="shared" si="28"/>
        <v>-11.339628281324536</v>
      </c>
      <c r="D55" s="27">
        <f t="shared" si="28"/>
        <v>-5.2535851099012589</v>
      </c>
      <c r="E55" s="27">
        <f t="shared" si="28"/>
        <v>-7.5614093102623841</v>
      </c>
      <c r="F55" s="27">
        <f t="shared" si="21"/>
        <v>-12.814994420163643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36.912999999999897</v>
      </c>
      <c r="C57" s="29">
        <f t="shared" ref="C57" si="29">D15-C15</f>
        <v>-0.14699999999970714</v>
      </c>
      <c r="D57" s="29">
        <f>E15-D15</f>
        <v>31.427000000000817</v>
      </c>
      <c r="E57" s="29">
        <f>F15-E15</f>
        <v>48.036999999998216</v>
      </c>
      <c r="F57" s="29">
        <f t="shared" si="21"/>
        <v>79.463999999999032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Essex Southend-on-Sea and Thurrock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46.01604458075095</v>
      </c>
      <c r="N6" s="11">
        <v>50.235691609639197</v>
      </c>
      <c r="O6" s="11">
        <v>46.129092495152754</v>
      </c>
      <c r="P6" s="11">
        <v>40.441108308472757</v>
      </c>
      <c r="Q6" s="11">
        <v>43.846823728237332</v>
      </c>
      <c r="R6" s="11">
        <v>43.87403408581509</v>
      </c>
      <c r="S6" s="11">
        <v>41.937417716864466</v>
      </c>
      <c r="T6" s="11">
        <v>35.749635017693038</v>
      </c>
      <c r="U6" s="11">
        <v>40.655305438405271</v>
      </c>
      <c r="V6" s="11">
        <v>41.897343190964847</v>
      </c>
      <c r="W6" s="11">
        <v>30.55771490964031</v>
      </c>
      <c r="X6" s="11">
        <v>27.902895100819244</v>
      </c>
      <c r="Y6" s="11">
        <v>29.634495747340271</v>
      </c>
      <c r="Z6" s="11">
        <v>27.951244775385138</v>
      </c>
      <c r="AA6" s="11">
        <v>26.311616918750151</v>
      </c>
      <c r="AB6" s="11">
        <v>25.304129799739052</v>
      </c>
      <c r="AC6" s="11">
        <v>24.355979378092623</v>
      </c>
      <c r="AD6" s="11">
        <v>23.383955294537451</v>
      </c>
      <c r="AE6" s="11">
        <v>22.507429800244932</v>
      </c>
      <c r="AF6" s="11">
        <v>21.660396779100505</v>
      </c>
      <c r="AG6" s="11">
        <v>20.85653555710546</v>
      </c>
      <c r="AH6" s="11">
        <v>20.068308206701005</v>
      </c>
      <c r="AI6" s="11">
        <v>19.294475480468339</v>
      </c>
      <c r="AJ6" s="11">
        <v>18.534936609247513</v>
      </c>
      <c r="AK6" s="11">
        <v>17.832222858727182</v>
      </c>
      <c r="AL6" s="11">
        <v>17.742720489476667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138.92398347027063</v>
      </c>
      <c r="N7" s="11">
        <v>133.12067865983045</v>
      </c>
      <c r="O7" s="11">
        <v>129.81861269252715</v>
      </c>
      <c r="P7" s="11">
        <v>118.45132697424432</v>
      </c>
      <c r="Q7" s="11">
        <v>121.14853543704982</v>
      </c>
      <c r="R7" s="11">
        <v>131.86558093753584</v>
      </c>
      <c r="S7" s="11">
        <v>128.22992363772985</v>
      </c>
      <c r="T7" s="11">
        <v>125.73883446445241</v>
      </c>
      <c r="U7" s="11">
        <v>125.96464800861169</v>
      </c>
      <c r="V7" s="11">
        <v>128.15499411835717</v>
      </c>
      <c r="W7" s="11">
        <v>113.95351120354026</v>
      </c>
      <c r="X7" s="11">
        <v>106.07166415239027</v>
      </c>
      <c r="Y7" s="11">
        <v>111.94884786858434</v>
      </c>
      <c r="Z7" s="11">
        <v>109.94258391768182</v>
      </c>
      <c r="AA7" s="11">
        <v>107.93294174379925</v>
      </c>
      <c r="AB7" s="11">
        <v>105.35045806529479</v>
      </c>
      <c r="AC7" s="11">
        <v>102.61722938684171</v>
      </c>
      <c r="AD7" s="11">
        <v>99.782486142462758</v>
      </c>
      <c r="AE7" s="11">
        <v>96.918803675770988</v>
      </c>
      <c r="AF7" s="11">
        <v>93.994641873301333</v>
      </c>
      <c r="AG7" s="11">
        <v>91.055249881979719</v>
      </c>
      <c r="AH7" s="11">
        <v>88.061096648602316</v>
      </c>
      <c r="AI7" s="11">
        <v>85.011301321436122</v>
      </c>
      <c r="AJ7" s="11">
        <v>81.898982407081277</v>
      </c>
      <c r="AK7" s="11">
        <v>78.71166585462656</v>
      </c>
      <c r="AL7" s="11">
        <v>75.394371967707343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172.47353818722092</v>
      </c>
      <c r="N8" s="11">
        <v>190.60414817208635</v>
      </c>
      <c r="O8" s="11">
        <v>179.66470804826187</v>
      </c>
      <c r="P8" s="11">
        <v>183.97177401282883</v>
      </c>
      <c r="Q8" s="11">
        <v>179.85150465759921</v>
      </c>
      <c r="R8" s="11">
        <v>184.94299916415531</v>
      </c>
      <c r="S8" s="11">
        <v>180.13522383403489</v>
      </c>
      <c r="T8" s="11">
        <v>188.4464599064444</v>
      </c>
      <c r="U8" s="11">
        <v>190.72026023265559</v>
      </c>
      <c r="V8" s="11">
        <v>183.54264481484984</v>
      </c>
      <c r="W8" s="11">
        <v>180.41196233010544</v>
      </c>
      <c r="X8" s="11">
        <v>179.61771897619968</v>
      </c>
      <c r="Y8" s="11">
        <v>179.29035198331118</v>
      </c>
      <c r="Z8" s="11">
        <v>178.62153522126866</v>
      </c>
      <c r="AA8" s="11">
        <v>178.03220951475552</v>
      </c>
      <c r="AB8" s="11">
        <v>176.52646295305229</v>
      </c>
      <c r="AC8" s="11">
        <v>174.79914836059757</v>
      </c>
      <c r="AD8" s="11">
        <v>172.9409515922039</v>
      </c>
      <c r="AE8" s="11">
        <v>171.04995580013366</v>
      </c>
      <c r="AF8" s="11">
        <v>169.10010685757845</v>
      </c>
      <c r="AG8" s="11">
        <v>167.16372560409496</v>
      </c>
      <c r="AH8" s="11">
        <v>165.18103971617379</v>
      </c>
      <c r="AI8" s="11">
        <v>163.1583973018522</v>
      </c>
      <c r="AJ8" s="11">
        <v>161.10766370793093</v>
      </c>
      <c r="AK8" s="11">
        <v>159.00612477653618</v>
      </c>
      <c r="AL8" s="11">
        <v>156.75708581802138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153.08660664226798</v>
      </c>
      <c r="N9" s="11">
        <v>156.63348563543437</v>
      </c>
      <c r="O9" s="11">
        <v>158.44500544678456</v>
      </c>
      <c r="P9" s="11">
        <v>155.55333833888002</v>
      </c>
      <c r="Q9" s="11">
        <v>164.40552039978624</v>
      </c>
      <c r="R9" s="11">
        <v>170.83364115065683</v>
      </c>
      <c r="S9" s="11">
        <v>172.09647713579824</v>
      </c>
      <c r="T9" s="11">
        <v>171.32163089783549</v>
      </c>
      <c r="U9" s="11">
        <v>172.56782570795181</v>
      </c>
      <c r="V9" s="11">
        <v>173.03295786889836</v>
      </c>
      <c r="W9" s="11">
        <v>168.24552528403194</v>
      </c>
      <c r="X9" s="11">
        <v>182.17136972829485</v>
      </c>
      <c r="Y9" s="11">
        <v>177.5789507872114</v>
      </c>
      <c r="Z9" s="11">
        <v>179.60545090860154</v>
      </c>
      <c r="AA9" s="11">
        <v>181.79468348521686</v>
      </c>
      <c r="AB9" s="11">
        <v>183.11372527404473</v>
      </c>
      <c r="AC9" s="11">
        <v>184.2738350785402</v>
      </c>
      <c r="AD9" s="11">
        <v>185.34369414174094</v>
      </c>
      <c r="AE9" s="11">
        <v>186.4092012394307</v>
      </c>
      <c r="AF9" s="11">
        <v>187.48574472132998</v>
      </c>
      <c r="AG9" s="11">
        <v>188.65677355202263</v>
      </c>
      <c r="AH9" s="11">
        <v>189.84759077385635</v>
      </c>
      <c r="AI9" s="11">
        <v>191.08150445344268</v>
      </c>
      <c r="AJ9" s="11">
        <v>192.3586664834493</v>
      </c>
      <c r="AK9" s="11">
        <v>193.64851401727088</v>
      </c>
      <c r="AL9" s="11">
        <v>194.83134194290352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36.565004916806899</v>
      </c>
      <c r="N10" s="11">
        <v>34.234276261830978</v>
      </c>
      <c r="O10" s="11">
        <v>41.587130881618826</v>
      </c>
      <c r="P10" s="11">
        <v>39.797316376572951</v>
      </c>
      <c r="Q10" s="11">
        <v>39.974944185437728</v>
      </c>
      <c r="R10" s="11">
        <v>40.29615976721923</v>
      </c>
      <c r="S10" s="11">
        <v>42.359370268152858</v>
      </c>
      <c r="T10" s="11">
        <v>42.257175173500151</v>
      </c>
      <c r="U10" s="11">
        <v>42.116964572022574</v>
      </c>
      <c r="V10" s="11">
        <v>43.37401951974541</v>
      </c>
      <c r="W10" s="11">
        <v>49.782489382680595</v>
      </c>
      <c r="X10" s="11">
        <v>49.263386944383825</v>
      </c>
      <c r="Y10" s="11">
        <v>47.885443367057917</v>
      </c>
      <c r="Z10" s="11">
        <v>49.024831717547734</v>
      </c>
      <c r="AA10" s="11">
        <v>50.202131938264117</v>
      </c>
      <c r="AB10" s="11">
        <v>51.1041591178654</v>
      </c>
      <c r="AC10" s="11">
        <v>52.002703133551421</v>
      </c>
      <c r="AD10" s="11">
        <v>52.926354656799909</v>
      </c>
      <c r="AE10">
        <v>53.849808567763006</v>
      </c>
      <c r="AF10">
        <v>54.79614466183795</v>
      </c>
      <c r="AG10">
        <v>55.803161754748878</v>
      </c>
      <c r="AH10">
        <v>56.832494025954979</v>
      </c>
      <c r="AI10" s="11">
        <v>57.901346016139271</v>
      </c>
      <c r="AJ10" s="11">
        <v>58.997714602965459</v>
      </c>
      <c r="AK10" s="11">
        <v>60.152830724324239</v>
      </c>
      <c r="AL10" s="11">
        <v>61.295738738073034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42.824334269056166</v>
      </c>
      <c r="N11" s="11">
        <v>39.325770448899178</v>
      </c>
      <c r="O11" s="11">
        <v>44.800680188985794</v>
      </c>
      <c r="P11" s="11">
        <v>43.307036025175186</v>
      </c>
      <c r="Q11" s="11">
        <v>43.334614216863763</v>
      </c>
      <c r="R11" s="11">
        <v>42.00692708563485</v>
      </c>
      <c r="S11" s="11">
        <v>43.838514324174014</v>
      </c>
      <c r="T11" s="11">
        <v>43.205952792880446</v>
      </c>
      <c r="U11" s="11">
        <v>42.684494168140404</v>
      </c>
      <c r="V11" s="11">
        <v>43.259958572523608</v>
      </c>
      <c r="W11" s="11">
        <v>49.276513473593162</v>
      </c>
      <c r="X11" s="11">
        <v>47.066947937871284</v>
      </c>
      <c r="Y11" s="11">
        <v>45.90856844133598</v>
      </c>
      <c r="Z11" s="11">
        <v>46.641738272366581</v>
      </c>
      <c r="AA11" s="11">
        <v>47.474594760448234</v>
      </c>
      <c r="AB11" s="11">
        <v>48.108418418094274</v>
      </c>
      <c r="AC11" s="11">
        <v>48.722515031696183</v>
      </c>
      <c r="AD11" s="11">
        <v>49.376369640175447</v>
      </c>
      <c r="AE11">
        <v>50.091726209406275</v>
      </c>
      <c r="AF11">
        <v>50.825340275547127</v>
      </c>
      <c r="AG11">
        <v>51.608817175878748</v>
      </c>
      <c r="AH11">
        <v>52.455658436920807</v>
      </c>
      <c r="AI11" s="11">
        <v>53.325651953925949</v>
      </c>
      <c r="AJ11" s="11">
        <v>54.227335011881479</v>
      </c>
      <c r="AK11" s="11">
        <v>55.153828539715953</v>
      </c>
      <c r="AL11" s="11">
        <v>56.06025417003297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112.96030144131511</v>
      </c>
      <c r="N12" s="11">
        <v>111.34720442806761</v>
      </c>
      <c r="O12" s="11">
        <v>134.47844857005424</v>
      </c>
      <c r="P12" s="11">
        <v>133.77696512979622</v>
      </c>
      <c r="Q12" s="11">
        <v>138.35484289684524</v>
      </c>
      <c r="R12" s="11">
        <v>139.75929006865081</v>
      </c>
      <c r="S12" s="11">
        <v>145.95614479691628</v>
      </c>
      <c r="T12" s="11">
        <v>149.70048522832229</v>
      </c>
      <c r="U12" s="11">
        <v>148.82294374807358</v>
      </c>
      <c r="V12" s="11">
        <v>155.81077457527169</v>
      </c>
      <c r="W12" s="11">
        <v>176.49034958217979</v>
      </c>
      <c r="X12" s="11">
        <v>174.8172667748334</v>
      </c>
      <c r="Y12" s="11">
        <v>171.92660970036167</v>
      </c>
      <c r="Z12" s="11">
        <v>176.0703606555069</v>
      </c>
      <c r="AA12" s="11">
        <v>180.54340124132966</v>
      </c>
      <c r="AB12" s="11">
        <v>184.37161282222056</v>
      </c>
      <c r="AC12" s="11">
        <v>188.02360860871974</v>
      </c>
      <c r="AD12" s="11">
        <v>191.58499059797862</v>
      </c>
      <c r="AE12">
        <v>195.18221673053625</v>
      </c>
      <c r="AF12">
        <v>198.82464183374057</v>
      </c>
      <c r="AG12">
        <v>202.56456780041168</v>
      </c>
      <c r="AH12">
        <v>206.33246727602119</v>
      </c>
      <c r="AI12">
        <v>210.17394431363388</v>
      </c>
      <c r="AJ12">
        <v>214.10891544962266</v>
      </c>
      <c r="AK12">
        <v>218.09487601049148</v>
      </c>
      <c r="AL12">
        <v>222.07278431551529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56.525143553277069</v>
      </c>
      <c r="N13" s="11">
        <v>47.770745289371085</v>
      </c>
      <c r="O13" s="11">
        <v>55.87429835097749</v>
      </c>
      <c r="P13" s="11">
        <v>49.449101762050269</v>
      </c>
      <c r="Q13" s="11">
        <v>59.775390306268662</v>
      </c>
      <c r="R13" s="11">
        <v>63.103180891734524</v>
      </c>
      <c r="S13" s="11">
        <v>77.42899224312194</v>
      </c>
      <c r="T13" s="11">
        <v>79.339368117985799</v>
      </c>
      <c r="U13" s="11">
        <v>82.514943046667383</v>
      </c>
      <c r="V13" s="11">
        <v>81.994496559092099</v>
      </c>
      <c r="W13" s="11">
        <v>82.374604798259114</v>
      </c>
      <c r="X13" s="11">
        <v>87.192765625743988</v>
      </c>
      <c r="Y13" s="11">
        <v>93.417021997663468</v>
      </c>
      <c r="Z13" s="11">
        <v>97.46499801982273</v>
      </c>
      <c r="AA13" s="11">
        <v>101.64039527512524</v>
      </c>
      <c r="AB13" s="11">
        <v>105.35112003597378</v>
      </c>
      <c r="AC13" s="11">
        <v>108.89664269408057</v>
      </c>
      <c r="AD13" s="11">
        <v>112.3509912738576</v>
      </c>
      <c r="AE13">
        <v>115.75453813399442</v>
      </c>
      <c r="AF13">
        <v>119.11036557100996</v>
      </c>
      <c r="AG13">
        <v>122.45712539744169</v>
      </c>
      <c r="AH13">
        <v>125.75501988943753</v>
      </c>
      <c r="AI13">
        <v>129.00707692769294</v>
      </c>
      <c r="AJ13">
        <v>132.22816716075855</v>
      </c>
      <c r="AK13">
        <v>135.39117278025975</v>
      </c>
      <c r="AL13">
        <v>138.43973640203356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8.2930429390344891</v>
      </c>
      <c r="N14" s="11">
        <v>7.2049994948408358</v>
      </c>
      <c r="O14" s="11">
        <v>8.3200233256367699</v>
      </c>
      <c r="P14" s="11">
        <v>7.4030330719798663</v>
      </c>
      <c r="Q14" s="11">
        <v>9.1528241719125312</v>
      </c>
      <c r="R14" s="11">
        <v>9.7551868485974733</v>
      </c>
      <c r="S14" s="11">
        <v>11.603936043207218</v>
      </c>
      <c r="T14" s="11">
        <v>11.824458400885622</v>
      </c>
      <c r="U14" s="11">
        <v>12.330615077471091</v>
      </c>
      <c r="V14" s="11">
        <v>12.282810780296854</v>
      </c>
      <c r="W14" s="11">
        <v>12.110329035969551</v>
      </c>
      <c r="X14" s="11">
        <v>12.692984759463183</v>
      </c>
      <c r="Y14" s="11">
        <v>13.71371010713351</v>
      </c>
      <c r="Z14" s="11">
        <v>14.28425651181837</v>
      </c>
      <c r="AA14" s="11">
        <v>14.870025122311647</v>
      </c>
      <c r="AB14" s="11">
        <v>15.39991351371618</v>
      </c>
      <c r="AC14" s="11">
        <v>15.908338327879587</v>
      </c>
      <c r="AD14" s="11">
        <v>16.401206660243719</v>
      </c>
      <c r="AE14">
        <v>16.887319842718714</v>
      </c>
      <c r="AF14">
        <v>17.360617426554363</v>
      </c>
      <c r="AG14">
        <v>17.832043276315925</v>
      </c>
      <c r="AH14">
        <v>18.295325026332502</v>
      </c>
      <c r="AI14">
        <v>18.753302231408252</v>
      </c>
      <c r="AJ14">
        <v>19.199618567062135</v>
      </c>
      <c r="AK14">
        <v>19.645764438047738</v>
      </c>
      <c r="AL14">
        <v>20.072966156235353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Essex Southend-on-Sea and Thurrock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Essex Southend-on-Sea and Thurrock</v>
      </c>
      <c r="W1" s="203" t="str">
        <f>CONCATENATE("Shift-share Figure 1: Levels of Employment, ",C4," - ",F40,", ",Info!B5)</f>
        <v>Shift-share Figure 1: Levels of Employment, 2015 - 2035, Essex Southend-on-Sea and Thurrock</v>
      </c>
      <c r="AK1" s="203" t="str">
        <f>CONCATENATE("Shift-share Figure 1.1: Net Changes, ",C4,"-",F40,", ",Info!B5)</f>
        <v>Shift-share Figure 1.1: Net Changes, 2015-2035, Essex Southend-on-Sea and Thurrock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58.04382214414732</v>
      </c>
      <c r="C8" s="141">
        <f t="shared" ref="C8:C33" si="0">B8/B$35*100</f>
        <v>7.023381352014411</v>
      </c>
      <c r="E8" s="151">
        <v>69.998475636006759</v>
      </c>
      <c r="F8" s="141">
        <f t="shared" ref="F8:F33" si="1">E8/E$35*100</f>
        <v>8.1091557415818478</v>
      </c>
      <c r="H8" s="151">
        <f>E8-B8</f>
        <v>11.954653491859439</v>
      </c>
      <c r="I8" s="141">
        <f>IF(B8&lt;&gt;0,((E8/B8)-1)*100,0)</f>
        <v>20.595910211031576</v>
      </c>
      <c r="K8" s="207">
        <f t="shared" ref="K8:K33" si="2">(($E$35/$B$35)-1)*B8</f>
        <v>2.58221638788164</v>
      </c>
      <c r="L8" s="141">
        <f>IF(B8&lt;&gt;0,K8/B8*100,0)</f>
        <v>4.4487359593048614</v>
      </c>
      <c r="N8" s="151">
        <f>H8-(K8+Q8)</f>
        <v>9.6521096142969505</v>
      </c>
      <c r="O8" s="141">
        <f>IF(B8&lt;&gt;0,N8/B8*100,0)</f>
        <v>16.629004186400213</v>
      </c>
      <c r="Q8" s="151">
        <v>-0.27967251031915114</v>
      </c>
      <c r="R8" s="141">
        <f>IF(B8&lt;&gt;0,Q8/B8*100,0)</f>
        <v>-0.48182993467350616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27.413238570022834</v>
      </c>
      <c r="C9" s="141">
        <f t="shared" si="0"/>
        <v>3.3170391173220515</v>
      </c>
      <c r="E9" s="151">
        <v>29.251235980700496</v>
      </c>
      <c r="F9" s="141">
        <f t="shared" si="1"/>
        <v>3.3886856255945008</v>
      </c>
      <c r="H9" s="151">
        <f t="shared" ref="H9:H32" si="3">E9-B9</f>
        <v>1.8379974106776622</v>
      </c>
      <c r="I9" s="141">
        <f t="shared" ref="I9:I32" si="4">IF(B9&lt;&gt;0,((E9/B9)-1)*100,0)</f>
        <v>6.7047802687843161</v>
      </c>
      <c r="K9" s="207">
        <f t="shared" si="2"/>
        <v>1.2195426018746356</v>
      </c>
      <c r="L9" s="141">
        <f t="shared" ref="L9:L32" si="5">IF(B9&lt;&gt;0,K9/B9*100,0)</f>
        <v>4.4487359593048614</v>
      </c>
      <c r="N9" s="151">
        <f t="shared" ref="N9:N31" si="6">H9-(K9+Q9)</f>
        <v>0.55059431356716915</v>
      </c>
      <c r="O9" s="141">
        <f>IF(B9&lt;&gt;0,N9/B9*100,0)</f>
        <v>2.0084978728827023</v>
      </c>
      <c r="Q9" s="151">
        <v>6.7860495235857396E-2</v>
      </c>
      <c r="R9" s="141">
        <f>IF(B9&lt;&gt;0,Q9/B9*100,0)</f>
        <v>0.24754643659675005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47.878800004795295</v>
      </c>
      <c r="C10" s="141">
        <f t="shared" si="0"/>
        <v>5.7933998604606654</v>
      </c>
      <c r="E10" s="151">
        <v>56.687748049961037</v>
      </c>
      <c r="F10" s="141">
        <f t="shared" si="1"/>
        <v>6.5671398326883761</v>
      </c>
      <c r="H10" s="151">
        <f t="shared" si="3"/>
        <v>8.8089480451657423</v>
      </c>
      <c r="I10" s="141">
        <f t="shared" si="4"/>
        <v>18.398431130862679</v>
      </c>
      <c r="K10" s="207">
        <f t="shared" si="2"/>
        <v>2.1300013926969861</v>
      </c>
      <c r="L10" s="141">
        <f t="shared" si="5"/>
        <v>4.4487359593048614</v>
      </c>
      <c r="N10" s="151">
        <f t="shared" si="6"/>
        <v>6.6843638433710888</v>
      </c>
      <c r="O10" s="141">
        <f t="shared" ref="O10:O32" si="7">IF(B10&lt;&gt;0,N10/B10*100,0)</f>
        <v>13.961009554754122</v>
      </c>
      <c r="Q10" s="151">
        <v>-5.4171909023327334E-3</v>
      </c>
      <c r="R10" s="141">
        <f t="shared" ref="R10:R32" si="8">IF(B10&lt;&gt;0,Q10/B10*100,0)</f>
        <v>-1.131438319630019E-2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28.757483349072352</v>
      </c>
      <c r="C11" s="141">
        <f t="shared" si="0"/>
        <v>3.4796945622076891</v>
      </c>
      <c r="E11" s="151">
        <v>33.637989939326211</v>
      </c>
      <c r="F11" s="141">
        <f t="shared" si="1"/>
        <v>3.8968805645168301</v>
      </c>
      <c r="H11" s="151">
        <f>E11-B11</f>
        <v>4.8805065902538587</v>
      </c>
      <c r="I11" s="141">
        <f>IF(B11&lt;&gt;0,((E11/B11)-1)*100,0)</f>
        <v>16.97125764105256</v>
      </c>
      <c r="K11" s="207">
        <f t="shared" si="2"/>
        <v>1.2793445027412897</v>
      </c>
      <c r="L11" s="141">
        <f t="shared" si="5"/>
        <v>4.4487359593048614</v>
      </c>
      <c r="N11" s="151">
        <f t="shared" si="6"/>
        <v>3.4354214907778822</v>
      </c>
      <c r="O11" s="141">
        <f t="shared" si="7"/>
        <v>11.946182665141665</v>
      </c>
      <c r="Q11" s="151">
        <v>0.16574059673468697</v>
      </c>
      <c r="R11" s="141">
        <f>IF(B11&lt;&gt;0,Q11/B11*100,0)</f>
        <v>0.57633901660603193</v>
      </c>
      <c r="T11" s="136"/>
    </row>
    <row r="12" spans="1:97" x14ac:dyDescent="0.2">
      <c r="A12" s="10" t="str">
        <f>name!$D8</f>
        <v>23 Teaching and other educational professionals</v>
      </c>
      <c r="B12" s="151">
        <v>34.028366671079333</v>
      </c>
      <c r="C12" s="141">
        <f t="shared" si="0"/>
        <v>4.1174786064853519</v>
      </c>
      <c r="E12" s="151">
        <v>40.10045341948743</v>
      </c>
      <c r="F12" s="141">
        <f t="shared" si="1"/>
        <v>4.6455414797547538</v>
      </c>
      <c r="H12" s="151">
        <f t="shared" si="3"/>
        <v>6.0720867484080969</v>
      </c>
      <c r="I12" s="141">
        <f t="shared" si="4"/>
        <v>17.844191015987711</v>
      </c>
      <c r="K12" s="207">
        <f t="shared" si="2"/>
        <v>1.5138321844604168</v>
      </c>
      <c r="L12" s="141">
        <f t="shared" si="5"/>
        <v>4.4487359593048614</v>
      </c>
      <c r="N12" s="151">
        <f t="shared" si="6"/>
        <v>3.5416540708464783</v>
      </c>
      <c r="O12" s="141">
        <f t="shared" si="7"/>
        <v>10.407946126478429</v>
      </c>
      <c r="Q12" s="151">
        <v>1.016600493101202</v>
      </c>
      <c r="R12" s="141">
        <f t="shared" si="8"/>
        <v>2.9875089302044273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44.922664597989673</v>
      </c>
      <c r="C13" s="141">
        <f t="shared" si="0"/>
        <v>5.4357034593066</v>
      </c>
      <c r="E13" s="151">
        <v>57.54755090524322</v>
      </c>
      <c r="F13" s="141">
        <f t="shared" si="1"/>
        <v>6.6667459340668671</v>
      </c>
      <c r="H13" s="151">
        <f t="shared" si="3"/>
        <v>12.624886307253547</v>
      </c>
      <c r="I13" s="141">
        <f t="shared" si="4"/>
        <v>28.103600755282265</v>
      </c>
      <c r="K13" s="207">
        <f t="shared" si="2"/>
        <v>1.9984907338486813</v>
      </c>
      <c r="L13" s="141">
        <f t="shared" si="5"/>
        <v>4.4487359593048614</v>
      </c>
      <c r="N13" s="151">
        <f>H13-(K13+Q13)</f>
        <v>9.8787060422504087</v>
      </c>
      <c r="O13" s="141">
        <f>IF(B13&lt;&gt;0,N13/B13*100,0)</f>
        <v>21.99047213840581</v>
      </c>
      <c r="Q13" s="151">
        <v>0.74768953115445758</v>
      </c>
      <c r="R13" s="141">
        <f t="shared" si="8"/>
        <v>1.6643926575716019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13.403488654234831</v>
      </c>
      <c r="C14" s="141">
        <f t="shared" si="0"/>
        <v>1.6218403404294381</v>
      </c>
      <c r="E14" s="151">
        <v>17.447950629284087</v>
      </c>
      <c r="F14" s="141">
        <f t="shared" si="1"/>
        <v>2.0213032889464109</v>
      </c>
      <c r="H14" s="151">
        <f t="shared" si="3"/>
        <v>4.0444619750492556</v>
      </c>
      <c r="I14" s="141">
        <f t="shared" si="4"/>
        <v>30.174696151001012</v>
      </c>
      <c r="K14" s="207">
        <f t="shared" si="2"/>
        <v>0.59628581956229221</v>
      </c>
      <c r="L14" s="141">
        <f>IF(B14&lt;&gt;0,K14/B14*100,0)</f>
        <v>4.4487359593048614</v>
      </c>
      <c r="N14" s="151">
        <f t="shared" si="6"/>
        <v>3.2466034192753868</v>
      </c>
      <c r="O14" s="141">
        <f t="shared" si="7"/>
        <v>24.222077572689425</v>
      </c>
      <c r="Q14" s="151">
        <v>0.20157273621157673</v>
      </c>
      <c r="R14" s="141">
        <f t="shared" si="8"/>
        <v>1.5038826190067305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12.294453855042798</v>
      </c>
      <c r="C15" s="141">
        <f t="shared" si="0"/>
        <v>1.4876456227205224</v>
      </c>
      <c r="E15" s="151">
        <v>14.676912857595536</v>
      </c>
      <c r="F15" s="141">
        <f t="shared" si="1"/>
        <v>1.700285200305784</v>
      </c>
      <c r="H15" s="151">
        <f t="shared" si="3"/>
        <v>2.3824590025527375</v>
      </c>
      <c r="I15" s="141">
        <f t="shared" si="4"/>
        <v>19.378323190627356</v>
      </c>
      <c r="K15" s="207">
        <f t="shared" si="2"/>
        <v>0.54694778964943169</v>
      </c>
      <c r="L15" s="141">
        <f t="shared" si="5"/>
        <v>4.4487359593048605</v>
      </c>
      <c r="N15" s="151">
        <f t="shared" si="6"/>
        <v>1.6942933488315408</v>
      </c>
      <c r="O15" s="141">
        <f t="shared" si="7"/>
        <v>13.780956590736196</v>
      </c>
      <c r="Q15" s="151">
        <v>0.14121786407176493</v>
      </c>
      <c r="R15" s="141">
        <f t="shared" si="8"/>
        <v>1.1486306405862983</v>
      </c>
      <c r="T15" s="11"/>
    </row>
    <row r="16" spans="1:97" x14ac:dyDescent="0.2">
      <c r="A16" s="10" t="str">
        <f>name!$D12</f>
        <v>33 Protective service occupations</v>
      </c>
      <c r="B16" s="151">
        <v>8.5063338069577004</v>
      </c>
      <c r="C16" s="141">
        <f t="shared" si="0"/>
        <v>1.0292779494332542</v>
      </c>
      <c r="E16" s="151">
        <v>8.9966936393212684</v>
      </c>
      <c r="F16" s="141">
        <f t="shared" si="1"/>
        <v>1.0422454091704116</v>
      </c>
      <c r="H16" s="151">
        <f t="shared" si="3"/>
        <v>0.49035983236356806</v>
      </c>
      <c r="I16" s="141">
        <f t="shared" si="4"/>
        <v>5.7646436583817184</v>
      </c>
      <c r="K16" s="207">
        <f t="shared" si="2"/>
        <v>0.37842433088863336</v>
      </c>
      <c r="L16" s="141">
        <f t="shared" si="5"/>
        <v>4.4487359593048614</v>
      </c>
      <c r="N16" s="151">
        <f t="shared" si="6"/>
        <v>0.59545579668781989</v>
      </c>
      <c r="O16" s="141">
        <f t="shared" si="7"/>
        <v>7.0001461287678453</v>
      </c>
      <c r="Q16" s="151">
        <v>-0.4835202952128852</v>
      </c>
      <c r="R16" s="141">
        <f t="shared" si="8"/>
        <v>-5.6842384296909785</v>
      </c>
      <c r="T16" s="11"/>
    </row>
    <row r="17" spans="1:20" x14ac:dyDescent="0.2">
      <c r="A17" s="10" t="str">
        <f>name!$D13</f>
        <v>34 Culture, media and sports occupations</v>
      </c>
      <c r="B17" s="151">
        <v>15.842618216336673</v>
      </c>
      <c r="C17" s="141">
        <f t="shared" si="0"/>
        <v>1.9169783318434048</v>
      </c>
      <c r="E17" s="151">
        <v>18.865972717294429</v>
      </c>
      <c r="F17" s="141">
        <f t="shared" si="1"/>
        <v>2.185577751385761</v>
      </c>
      <c r="H17" s="151">
        <f t="shared" si="3"/>
        <v>3.0233545009577565</v>
      </c>
      <c r="I17" s="141">
        <f t="shared" si="4"/>
        <v>19.083679601898872</v>
      </c>
      <c r="K17" s="207">
        <f t="shared" si="2"/>
        <v>0.70479625348555197</v>
      </c>
      <c r="L17" s="141">
        <f t="shared" si="5"/>
        <v>4.4487359593048614</v>
      </c>
      <c r="N17" s="151">
        <f t="shared" si="6"/>
        <v>2.0452778587213953</v>
      </c>
      <c r="O17" s="141">
        <f t="shared" si="7"/>
        <v>12.909973785850216</v>
      </c>
      <c r="Q17" s="151">
        <v>0.27328038875080918</v>
      </c>
      <c r="R17" s="141">
        <f t="shared" si="8"/>
        <v>1.7249698567437954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48.880787006936494</v>
      </c>
      <c r="C18" s="141">
        <f t="shared" si="0"/>
        <v>5.9146416492650395</v>
      </c>
      <c r="E18" s="151">
        <v>54.059398391397743</v>
      </c>
      <c r="F18" s="141">
        <f t="shared" si="1"/>
        <v>6.2626518201857202</v>
      </c>
      <c r="H18" s="151">
        <f t="shared" si="3"/>
        <v>5.1786113844612487</v>
      </c>
      <c r="I18" s="141">
        <f t="shared" si="4"/>
        <v>10.594369897780842</v>
      </c>
      <c r="K18" s="207">
        <f t="shared" si="2"/>
        <v>2.1745771487688024</v>
      </c>
      <c r="L18" s="141">
        <f t="shared" si="5"/>
        <v>4.4487359593048614</v>
      </c>
      <c r="N18" s="151">
        <f t="shared" si="6"/>
        <v>3.621408065523771</v>
      </c>
      <c r="O18" s="141">
        <f t="shared" si="7"/>
        <v>7.4086533529214043</v>
      </c>
      <c r="Q18" s="151">
        <v>-0.61737382983132461</v>
      </c>
      <c r="R18" s="141">
        <f t="shared" si="8"/>
        <v>-1.2630194144454248</v>
      </c>
      <c r="T18" s="11"/>
    </row>
    <row r="19" spans="1:20" x14ac:dyDescent="0.2">
      <c r="A19" s="10" t="str">
        <f>name!$D15</f>
        <v>41 Administrative occupations</v>
      </c>
      <c r="B19" s="151">
        <v>70.993102721099092</v>
      </c>
      <c r="C19" s="141">
        <f t="shared" si="0"/>
        <v>8.5902618978941074</v>
      </c>
      <c r="E19" s="151">
        <v>71.993936131271198</v>
      </c>
      <c r="F19" s="141">
        <f t="shared" si="1"/>
        <v>8.3403250604169816</v>
      </c>
      <c r="H19" s="151">
        <f t="shared" si="3"/>
        <v>1.0008334101721061</v>
      </c>
      <c r="I19" s="141">
        <f t="shared" si="4"/>
        <v>1.4097614723277418</v>
      </c>
      <c r="K19" s="207">
        <f t="shared" si="2"/>
        <v>3.1582956893797736</v>
      </c>
      <c r="L19" s="141">
        <f t="shared" si="5"/>
        <v>4.4487359593048614</v>
      </c>
      <c r="N19" s="151">
        <f t="shared" si="6"/>
        <v>-1.949759193403136</v>
      </c>
      <c r="O19" s="141">
        <f t="shared" si="7"/>
        <v>-2.7464065080559852</v>
      </c>
      <c r="Q19" s="151">
        <v>-0.20770308580453156</v>
      </c>
      <c r="R19" s="141">
        <f t="shared" si="8"/>
        <v>-0.29256797892114439</v>
      </c>
      <c r="T19" s="11"/>
    </row>
    <row r="20" spans="1:20" x14ac:dyDescent="0.2">
      <c r="A20" s="10" t="str">
        <f>name!$D16</f>
        <v>42 Secretarial and related occupations</v>
      </c>
      <c r="B20" s="151">
        <v>20.480015797309377</v>
      </c>
      <c r="C20" s="141">
        <f t="shared" si="0"/>
        <v>2.4781097406468233</v>
      </c>
      <c r="E20" s="151">
        <v>18.846119390607271</v>
      </c>
      <c r="F20" s="141">
        <f t="shared" si="1"/>
        <v>2.1832777910418839</v>
      </c>
      <c r="H20" s="151">
        <f t="shared" si="3"/>
        <v>-1.6338964067021067</v>
      </c>
      <c r="I20" s="141">
        <f t="shared" si="4"/>
        <v>-7.9780036444931142</v>
      </c>
      <c r="K20" s="207">
        <f t="shared" si="2"/>
        <v>0.91110182724621847</v>
      </c>
      <c r="L20" s="141">
        <f t="shared" si="5"/>
        <v>4.4487359593048614</v>
      </c>
      <c r="N20" s="151">
        <f t="shared" si="6"/>
        <v>-2.9136122196935199</v>
      </c>
      <c r="O20" s="141">
        <f t="shared" si="7"/>
        <v>-14.226611192733085</v>
      </c>
      <c r="Q20" s="151">
        <v>0.36861398574519505</v>
      </c>
      <c r="R20" s="141">
        <f t="shared" si="8"/>
        <v>1.799871588935116</v>
      </c>
      <c r="T20" s="11"/>
    </row>
    <row r="21" spans="1:20" x14ac:dyDescent="0.2">
      <c r="A21" s="10" t="str">
        <f>name!$D17</f>
        <v>51 Skilled agricultural and related trades</v>
      </c>
      <c r="B21" s="151">
        <v>9.4442391935058989</v>
      </c>
      <c r="C21" s="141">
        <f t="shared" si="0"/>
        <v>1.1427657756738752</v>
      </c>
      <c r="E21" s="151">
        <v>7.3544940081625176</v>
      </c>
      <c r="F21" s="141">
        <f t="shared" si="1"/>
        <v>0.85200051530897347</v>
      </c>
      <c r="H21" s="151">
        <f t="shared" si="3"/>
        <v>-2.0897451853433813</v>
      </c>
      <c r="I21" s="141">
        <f t="shared" si="4"/>
        <v>-22.127194605366874</v>
      </c>
      <c r="K21" s="207">
        <f t="shared" si="2"/>
        <v>0.42014926508426037</v>
      </c>
      <c r="L21" s="141">
        <f t="shared" si="5"/>
        <v>4.4487359593048614</v>
      </c>
      <c r="N21" s="151">
        <f t="shared" si="6"/>
        <v>-1.3869800378042114</v>
      </c>
      <c r="O21" s="141">
        <f t="shared" si="7"/>
        <v>-14.68599015109586</v>
      </c>
      <c r="Q21" s="151">
        <v>-1.1229144126234303</v>
      </c>
      <c r="R21" s="141">
        <f t="shared" si="8"/>
        <v>-11.889940413575877</v>
      </c>
      <c r="T21" s="11"/>
    </row>
    <row r="22" spans="1:20" x14ac:dyDescent="0.2">
      <c r="A22" s="10" t="str">
        <f>name!$D18</f>
        <v>52 Skilled metal, electrical and electronic trades</v>
      </c>
      <c r="B22" s="151">
        <v>32.090629976815443</v>
      </c>
      <c r="C22" s="141">
        <f t="shared" si="0"/>
        <v>3.8830098333950991</v>
      </c>
      <c r="E22" s="151">
        <v>28.137860203149184</v>
      </c>
      <c r="F22" s="141">
        <f t="shared" si="1"/>
        <v>3.2597037085308074</v>
      </c>
      <c r="H22" s="151">
        <f t="shared" si="3"/>
        <v>-3.9527697736662581</v>
      </c>
      <c r="I22" s="141">
        <f t="shared" si="4"/>
        <v>-12.317520025384422</v>
      </c>
      <c r="K22" s="207">
        <f t="shared" si="2"/>
        <v>1.4276273953460539</v>
      </c>
      <c r="L22" s="141">
        <f t="shared" si="5"/>
        <v>4.4487359593048614</v>
      </c>
      <c r="N22" s="151">
        <f t="shared" si="6"/>
        <v>-5.3330181436460817</v>
      </c>
      <c r="O22" s="141">
        <f t="shared" si="7"/>
        <v>-16.618614678175636</v>
      </c>
      <c r="Q22" s="151">
        <v>-4.7379025366230523E-2</v>
      </c>
      <c r="R22" s="141">
        <f t="shared" si="8"/>
        <v>-0.14764130651364746</v>
      </c>
      <c r="T22" s="11"/>
    </row>
    <row r="23" spans="1:20" x14ac:dyDescent="0.2">
      <c r="A23" s="10" t="str">
        <f>name!$D19</f>
        <v>53 Skilled construction and building trades</v>
      </c>
      <c r="B23" s="151">
        <v>28.481405179792567</v>
      </c>
      <c r="C23" s="141">
        <f t="shared" si="0"/>
        <v>3.4462887285773238</v>
      </c>
      <c r="E23" s="151">
        <v>26.457347182741373</v>
      </c>
      <c r="F23" s="141">
        <f t="shared" si="1"/>
        <v>3.0650203002933694</v>
      </c>
      <c r="H23" s="151">
        <f t="shared" si="3"/>
        <v>-2.0240579970511945</v>
      </c>
      <c r="I23" s="141">
        <f t="shared" si="4"/>
        <v>-7.1065945808293733</v>
      </c>
      <c r="K23" s="207">
        <f t="shared" si="2"/>
        <v>1.2670625139487492</v>
      </c>
      <c r="L23" s="141">
        <f t="shared" si="5"/>
        <v>4.4487359593048605</v>
      </c>
      <c r="N23" s="151">
        <f t="shared" si="6"/>
        <v>-6.7351727100132965</v>
      </c>
      <c r="O23" s="141">
        <f t="shared" si="7"/>
        <v>-23.647613829081273</v>
      </c>
      <c r="Q23" s="151">
        <v>3.4440521990133526</v>
      </c>
      <c r="R23" s="141">
        <f t="shared" si="8"/>
        <v>12.092283288947039</v>
      </c>
      <c r="T23" s="11"/>
    </row>
    <row r="24" spans="1:20" x14ac:dyDescent="0.2">
      <c r="A24" s="10" t="str">
        <f>name!$D20</f>
        <v>54 Textiles, printing and other skilled trades</v>
      </c>
      <c r="B24" s="151">
        <v>19.215890996511668</v>
      </c>
      <c r="C24" s="141">
        <f t="shared" si="0"/>
        <v>2.3251489220003068</v>
      </c>
      <c r="E24" s="151">
        <v>16.120242365638738</v>
      </c>
      <c r="F24" s="141">
        <f t="shared" si="1"/>
        <v>1.8674914667394273</v>
      </c>
      <c r="H24" s="151">
        <f t="shared" si="3"/>
        <v>-3.0956486308729296</v>
      </c>
      <c r="I24" s="141">
        <f t="shared" si="4"/>
        <v>-16.109836548484246</v>
      </c>
      <c r="K24" s="207">
        <f t="shared" si="2"/>
        <v>0.85486425266263988</v>
      </c>
      <c r="L24" s="141">
        <f t="shared" si="5"/>
        <v>4.4487359593048614</v>
      </c>
      <c r="N24" s="151">
        <f t="shared" si="6"/>
        <v>-3.7095120561398529</v>
      </c>
      <c r="O24" s="141">
        <f t="shared" si="7"/>
        <v>-19.304397890335945</v>
      </c>
      <c r="Q24" s="151">
        <v>-0.24100082739571652</v>
      </c>
      <c r="R24" s="141">
        <f t="shared" si="8"/>
        <v>-1.2541746174531605</v>
      </c>
      <c r="T24" s="11"/>
    </row>
    <row r="25" spans="1:20" x14ac:dyDescent="0.2">
      <c r="A25" s="10" t="str">
        <f>name!$D21</f>
        <v>61 Caring personal service occupations</v>
      </c>
      <c r="B25" s="151">
        <v>58.91175666095134</v>
      </c>
      <c r="C25" s="141">
        <f t="shared" si="0"/>
        <v>7.1284026079364011</v>
      </c>
      <c r="E25" s="151">
        <v>61.90519641831672</v>
      </c>
      <c r="F25" s="141">
        <f t="shared" si="1"/>
        <v>7.171568729292729</v>
      </c>
      <c r="H25" s="151">
        <f t="shared" si="3"/>
        <v>2.9934397573653797</v>
      </c>
      <c r="I25" s="141">
        <f t="shared" si="4"/>
        <v>5.0812264427849474</v>
      </c>
      <c r="K25" s="207">
        <f t="shared" si="2"/>
        <v>2.6208285028339193</v>
      </c>
      <c r="L25" s="141">
        <f t="shared" si="5"/>
        <v>4.4487359593048614</v>
      </c>
      <c r="N25" s="151">
        <f t="shared" si="6"/>
        <v>-0.56689607250690388</v>
      </c>
      <c r="O25" s="141">
        <f t="shared" si="7"/>
        <v>-0.96228003481461521</v>
      </c>
      <c r="Q25" s="151">
        <v>0.93950732703836426</v>
      </c>
      <c r="R25" s="141">
        <f t="shared" si="8"/>
        <v>1.594770518294697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17.753566283317454</v>
      </c>
      <c r="C26" s="141">
        <f t="shared" si="0"/>
        <v>2.148205644630802</v>
      </c>
      <c r="E26" s="151">
        <v>19.798938786560015</v>
      </c>
      <c r="F26" s="141">
        <f t="shared" si="1"/>
        <v>2.2936596358631767</v>
      </c>
      <c r="H26" s="151">
        <f t="shared" si="3"/>
        <v>2.0453725032425609</v>
      </c>
      <c r="I26" s="141">
        <f t="shared" si="4"/>
        <v>11.520910619319015</v>
      </c>
      <c r="K26" s="207">
        <f t="shared" si="2"/>
        <v>0.78980928730496713</v>
      </c>
      <c r="L26" s="141">
        <f t="shared" si="5"/>
        <v>4.4487359593048614</v>
      </c>
      <c r="N26" s="151">
        <f t="shared" si="6"/>
        <v>0.9105437580716631</v>
      </c>
      <c r="O26" s="141">
        <f t="shared" si="7"/>
        <v>5.1287935254297405</v>
      </c>
      <c r="Q26" s="151">
        <v>0.34501945786593063</v>
      </c>
      <c r="R26" s="141">
        <f t="shared" si="8"/>
        <v>1.9433811345844136</v>
      </c>
      <c r="T26" s="11"/>
    </row>
    <row r="27" spans="1:20" x14ac:dyDescent="0.2">
      <c r="A27" s="10" t="str">
        <f>name!$D23</f>
        <v>63 Community and civil enforcement occupations</v>
      </c>
      <c r="B27" s="151">
        <v>0.86574197004790432</v>
      </c>
      <c r="C27" s="141">
        <f t="shared" si="0"/>
        <v>0.10475595478516869</v>
      </c>
      <c r="E27" s="151">
        <v>0.9237713487587621</v>
      </c>
      <c r="F27" s="141">
        <f t="shared" si="1"/>
        <v>0.10701669812996041</v>
      </c>
      <c r="H27" s="151">
        <f t="shared" si="3"/>
        <v>5.8029378710857782E-2</v>
      </c>
      <c r="I27" s="141">
        <f t="shared" si="4"/>
        <v>6.7028491997040307</v>
      </c>
      <c r="K27" s="207">
        <f t="shared" si="2"/>
        <v>3.8514574336315444E-2</v>
      </c>
      <c r="L27" s="141">
        <f t="shared" si="5"/>
        <v>4.4487359593048614</v>
      </c>
      <c r="N27" s="151">
        <f t="shared" si="6"/>
        <v>5.6060262106777697E-2</v>
      </c>
      <c r="O27" s="141">
        <f t="shared" si="7"/>
        <v>6.4754007598448418</v>
      </c>
      <c r="Q27" s="151">
        <v>-3.6545457732235359E-2</v>
      </c>
      <c r="R27" s="141">
        <f t="shared" si="8"/>
        <v>-4.2212875194456823</v>
      </c>
      <c r="T27" s="172"/>
    </row>
    <row r="28" spans="1:20" x14ac:dyDescent="0.2">
      <c r="A28" s="10" t="str">
        <f>name!$D24</f>
        <v>71 Sales occupations</v>
      </c>
      <c r="B28" s="151">
        <v>61.214582402947343</v>
      </c>
      <c r="C28" s="141">
        <f t="shared" si="0"/>
        <v>7.4070476519017614</v>
      </c>
      <c r="E28" s="151">
        <v>53.701280590550837</v>
      </c>
      <c r="F28" s="141">
        <f t="shared" si="1"/>
        <v>6.221164730723924</v>
      </c>
      <c r="H28" s="151">
        <f t="shared" si="3"/>
        <v>-7.5133018123965059</v>
      </c>
      <c r="I28" s="141">
        <f t="shared" si="4"/>
        <v>-12.273712434955296</v>
      </c>
      <c r="K28" s="207">
        <f t="shared" si="2"/>
        <v>2.7232751396982242</v>
      </c>
      <c r="L28" s="141">
        <f t="shared" si="5"/>
        <v>4.4487359593048614</v>
      </c>
      <c r="N28" s="151">
        <f>H28-(K28+Q28)</f>
        <v>-6.2487740322204761</v>
      </c>
      <c r="O28" s="141">
        <f t="shared" si="7"/>
        <v>-10.207982782742322</v>
      </c>
      <c r="Q28" s="151">
        <v>-3.9878029198742539</v>
      </c>
      <c r="R28" s="141">
        <f t="shared" si="8"/>
        <v>-6.5144656115178377</v>
      </c>
      <c r="T28" s="11"/>
    </row>
    <row r="29" spans="1:20" x14ac:dyDescent="0.2">
      <c r="A29" s="10" t="str">
        <f>name!$D25</f>
        <v>72 Customer service occupations</v>
      </c>
      <c r="B29" s="151">
        <v>12.051077221327551</v>
      </c>
      <c r="C29" s="141">
        <f t="shared" si="0"/>
        <v>1.4581967193297924</v>
      </c>
      <c r="E29" s="151">
        <v>13.315287492912315</v>
      </c>
      <c r="F29" s="141">
        <f t="shared" si="1"/>
        <v>1.5425441631820458</v>
      </c>
      <c r="H29" s="151">
        <f t="shared" si="3"/>
        <v>1.2642102715847638</v>
      </c>
      <c r="I29" s="141">
        <f t="shared" si="4"/>
        <v>10.490433746017413</v>
      </c>
      <c r="K29" s="207">
        <f t="shared" si="2"/>
        <v>0.53612060582879584</v>
      </c>
      <c r="L29" s="141">
        <f t="shared" si="5"/>
        <v>4.4487359593048614</v>
      </c>
      <c r="N29" s="151">
        <f t="shared" si="6"/>
        <v>1.0803888634223595</v>
      </c>
      <c r="O29" s="141">
        <f t="shared" si="7"/>
        <v>8.9650812419517756</v>
      </c>
      <c r="Q29" s="151">
        <v>-0.35229919766639156</v>
      </c>
      <c r="R29" s="141">
        <f t="shared" si="8"/>
        <v>-2.9233834552392168</v>
      </c>
      <c r="T29" s="11"/>
    </row>
    <row r="30" spans="1:20" x14ac:dyDescent="0.2">
      <c r="A30" s="10" t="str">
        <f>name!$D26</f>
        <v>81 Process, plant and machine operatives</v>
      </c>
      <c r="B30" s="151">
        <v>20.113900018275949</v>
      </c>
      <c r="C30" s="141">
        <f t="shared" si="0"/>
        <v>2.4338092338890873</v>
      </c>
      <c r="E30" s="151">
        <v>17.370298459108287</v>
      </c>
      <c r="F30" s="141">
        <f t="shared" si="1"/>
        <v>2.0123074710245779</v>
      </c>
      <c r="H30" s="151">
        <f t="shared" si="3"/>
        <v>-2.7436015591676615</v>
      </c>
      <c r="I30" s="141">
        <f t="shared" si="4"/>
        <v>-13.640326126085755</v>
      </c>
      <c r="K30" s="207">
        <f t="shared" si="2"/>
        <v>0.89481430293166919</v>
      </c>
      <c r="L30" s="141">
        <f t="shared" si="5"/>
        <v>4.4487359593048614</v>
      </c>
      <c r="N30" s="151">
        <f t="shared" si="6"/>
        <v>-3.5653593905519676</v>
      </c>
      <c r="O30" s="141">
        <f t="shared" si="7"/>
        <v>-17.725848230887102</v>
      </c>
      <c r="Q30" s="151">
        <v>-7.3056471547363083E-2</v>
      </c>
      <c r="R30" s="141">
        <f t="shared" si="8"/>
        <v>-0.36321385450351401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32.514224689470602</v>
      </c>
      <c r="C31" s="141">
        <f t="shared" si="0"/>
        <v>3.9342653692260408</v>
      </c>
      <c r="E31" s="151">
        <v>33.256017604503633</v>
      </c>
      <c r="F31" s="141">
        <f t="shared" si="1"/>
        <v>3.8526299844305028</v>
      </c>
      <c r="H31" s="151">
        <f t="shared" si="3"/>
        <v>0.74179291503303091</v>
      </c>
      <c r="I31" s="141">
        <f t="shared" si="4"/>
        <v>2.281441191101985</v>
      </c>
      <c r="K31" s="207">
        <f t="shared" si="2"/>
        <v>1.4464720056496581</v>
      </c>
      <c r="L31" s="141">
        <f t="shared" si="5"/>
        <v>4.4487359593048614</v>
      </c>
      <c r="N31" s="151">
        <f t="shared" si="6"/>
        <v>-2.0937649507910985</v>
      </c>
      <c r="O31" s="141">
        <f t="shared" si="7"/>
        <v>-6.4395352212385459</v>
      </c>
      <c r="Q31" s="151">
        <v>1.3890858601744711</v>
      </c>
      <c r="R31" s="141">
        <f t="shared" si="8"/>
        <v>4.2722404530356597</v>
      </c>
      <c r="T31" s="11"/>
    </row>
    <row r="32" spans="1:20" x14ac:dyDescent="0.2">
      <c r="A32" s="10" t="str">
        <f>name!$D28</f>
        <v>91 Elementary trades and related occupations</v>
      </c>
      <c r="B32" s="151">
        <v>14.938290278550634</v>
      </c>
      <c r="C32" s="141">
        <f t="shared" si="0"/>
        <v>1.8075534225295624</v>
      </c>
      <c r="E32" s="151">
        <v>12.385454024959389</v>
      </c>
      <c r="F32" s="141">
        <f t="shared" si="1"/>
        <v>1.4348251830634726</v>
      </c>
      <c r="H32" s="151">
        <f t="shared" si="3"/>
        <v>-2.552836253591245</v>
      </c>
      <c r="I32" s="141">
        <f t="shared" si="4"/>
        <v>-17.089213062466545</v>
      </c>
      <c r="K32" s="207">
        <f t="shared" si="2"/>
        <v>0.66456509132722441</v>
      </c>
      <c r="L32" s="141">
        <f t="shared" si="5"/>
        <v>4.4487359593048614</v>
      </c>
      <c r="N32" s="151">
        <f>H32-(K32+Q32)</f>
        <v>-3.2182232984527492</v>
      </c>
      <c r="O32" s="141">
        <f t="shared" si="7"/>
        <v>-21.543451348469798</v>
      </c>
      <c r="Q32" s="151">
        <v>8.2195353427969616E-4</v>
      </c>
      <c r="R32" s="141">
        <f t="shared" si="8"/>
        <v>5.5023266983900455E-3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87.396519733461687</v>
      </c>
      <c r="C33" s="141">
        <f t="shared" si="0"/>
        <v>10.575097646095434</v>
      </c>
      <c r="E33" s="151">
        <v>80.366373827141459</v>
      </c>
      <c r="F33" s="141">
        <f t="shared" si="1"/>
        <v>9.3102519137608954</v>
      </c>
      <c r="H33" s="151">
        <f t="shared" ref="H33" si="9">E33-B33</f>
        <v>-7.0301459063202287</v>
      </c>
      <c r="I33" s="141">
        <f>IF(B33&lt;&gt;0,((E33/B33)-1)*100,0)</f>
        <v>-8.0439655123115692</v>
      </c>
      <c r="K33" s="207">
        <f t="shared" si="2"/>
        <v>3.8880404005634794</v>
      </c>
      <c r="L33" s="141">
        <f t="shared" ref="L33" si="10">IF(B33&lt;&gt;0,K33/B33*100,0)</f>
        <v>4.4487359593048614</v>
      </c>
      <c r="N33" s="151">
        <f>H33-(K33+Q33)</f>
        <v>-9.2718086425291304</v>
      </c>
      <c r="O33" s="141">
        <f t="shared" ref="O33" si="11">IF(B33&lt;&gt;0,N33/B33*100,0)</f>
        <v>-10.608899153886117</v>
      </c>
      <c r="Q33" s="151">
        <v>-1.6463776643545773</v>
      </c>
      <c r="R33" s="141">
        <f t="shared" ref="R33" si="12">IF(B33&lt;&gt;0,Q33/B33*100,0)</f>
        <v>-1.883802317730308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826.43699999999967</v>
      </c>
      <c r="C35" s="147">
        <f>B35/B$35*100</f>
        <v>100</v>
      </c>
      <c r="D35" s="145"/>
      <c r="E35" s="152">
        <f>SUM(E8:E33)</f>
        <v>863.20299999999997</v>
      </c>
      <c r="F35" s="147">
        <f t="shared" ref="F35" si="13">E35/E$35*100</f>
        <v>100</v>
      </c>
      <c r="G35" s="145"/>
      <c r="H35" s="152">
        <f>E35-B35</f>
        <v>36.766000000000304</v>
      </c>
      <c r="I35" s="147">
        <f>IF(B35&lt;&gt;0,((E35/B35)-1)*100,0)</f>
        <v>4.4487359593048614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Essex Southend-on-Sea and Thurrock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69.998475636006759</v>
      </c>
      <c r="C44" s="141">
        <f t="shared" ref="C44:C68" si="15">B44/B$71*100</f>
        <v>8.1091557415818478</v>
      </c>
      <c r="E44" s="151">
        <v>74.111270550590163</v>
      </c>
      <c r="F44" s="141">
        <f t="shared" ref="F44:F68" si="16">E44/E$71*100</f>
        <v>7.8618717479863154</v>
      </c>
      <c r="H44" s="151">
        <f>E44-B44</f>
        <v>4.1127949145834037</v>
      </c>
      <c r="I44" s="141">
        <f>IF(B44&gt;0,((E44/B44)-1)*100,0)</f>
        <v>5.8755492562009515</v>
      </c>
      <c r="K44" s="151">
        <f>(($E$71/$B$71)-1)*B44</f>
        <v>6.4438595184906031</v>
      </c>
      <c r="L44" s="141">
        <f>IF(B44&gt;0,K44/B44*100,0)</f>
        <v>9.2057140672588069</v>
      </c>
      <c r="N44" s="151">
        <f>H44-(K44+Q44)</f>
        <v>-1.8889523002407822</v>
      </c>
      <c r="O44" s="141">
        <f>IF(B44&gt;0,N44/B44*100,0)</f>
        <v>-2.6985620516414754</v>
      </c>
      <c r="Q44" s="151">
        <v>-0.44211230366641724</v>
      </c>
      <c r="R44" s="141">
        <f>IF(B44&gt;0,Q44/B44*100,0)</f>
        <v>-0.63160275941637445</v>
      </c>
      <c r="T44" s="151"/>
    </row>
    <row r="45" spans="1:20" x14ac:dyDescent="0.2">
      <c r="A45" s="135" t="str">
        <f t="shared" si="14"/>
        <v>12 Other managers and proprietors</v>
      </c>
      <c r="B45" s="151">
        <v>29.251235980700496</v>
      </c>
      <c r="C45" s="141">
        <f t="shared" si="15"/>
        <v>3.3886856255945008</v>
      </c>
      <c r="E45" s="151">
        <v>42.670217913879981</v>
      </c>
      <c r="F45" s="141">
        <f t="shared" si="16"/>
        <v>4.5265420253260142</v>
      </c>
      <c r="H45" s="151">
        <f t="shared" ref="H45:H71" si="17">E45-B45</f>
        <v>13.418981933179484</v>
      </c>
      <c r="I45" s="141">
        <f t="shared" ref="I45:I71" si="18">IF(B45&gt;0,((E45/B45)-1)*100,0)</f>
        <v>45.874922830724543</v>
      </c>
      <c r="K45" s="151">
        <f t="shared" ref="K45:K68" si="19">(($E$71/$B$71)-1)*B45</f>
        <v>2.6927851455224157</v>
      </c>
      <c r="L45" s="141">
        <f t="shared" ref="L45:L68" si="20">IF(B45&gt;0,K45/B45*100,0)</f>
        <v>9.2057140672588069</v>
      </c>
      <c r="N45" s="151">
        <f t="shared" ref="N45:N68" si="21">H45-(K45+Q45)</f>
        <v>10.998264983305013</v>
      </c>
      <c r="O45" s="141">
        <f t="shared" ref="O45:O68" si="22">IF(B45&gt;0,N45/B45*100,0)</f>
        <v>37.599317138467228</v>
      </c>
      <c r="Q45" s="151">
        <v>-0.27206819564794538</v>
      </c>
      <c r="R45" s="141">
        <f>IF(B45&gt;0,Q45/B45*100,0)</f>
        <v>-0.9301083750014929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56.687748049961037</v>
      </c>
      <c r="C46" s="141">
        <f t="shared" si="15"/>
        <v>6.5671398326883761</v>
      </c>
      <c r="E46" s="151">
        <v>67.488384848656253</v>
      </c>
      <c r="F46" s="141">
        <f t="shared" si="16"/>
        <v>7.1593027918295915</v>
      </c>
      <c r="H46" s="151">
        <f t="shared" si="17"/>
        <v>10.800636798695216</v>
      </c>
      <c r="I46" s="141">
        <f t="shared" si="18"/>
        <v>19.052859163105595</v>
      </c>
      <c r="K46" s="151">
        <f t="shared" si="19"/>
        <v>5.2185119966474938</v>
      </c>
      <c r="L46" s="141">
        <f t="shared" si="20"/>
        <v>9.2057140672588069</v>
      </c>
      <c r="N46" s="151">
        <f t="shared" si="21"/>
        <v>6.3412943678434299</v>
      </c>
      <c r="O46" s="141">
        <f t="shared" si="22"/>
        <v>11.18635787446453</v>
      </c>
      <c r="Q46" s="151">
        <v>-0.75916956579570805</v>
      </c>
      <c r="R46" s="141">
        <f t="shared" ref="R46:R68" si="23">IF(B46&gt;0,Q46/B46*100,0)</f>
        <v>-1.3392127786177421</v>
      </c>
      <c r="T46" s="151"/>
    </row>
    <row r="47" spans="1:20" x14ac:dyDescent="0.2">
      <c r="A47" s="135" t="str">
        <f t="shared" si="14"/>
        <v>22 Health professionals</v>
      </c>
      <c r="B47" s="151">
        <v>33.637989939326211</v>
      </c>
      <c r="C47" s="141">
        <f t="shared" si="15"/>
        <v>3.8968805645168301</v>
      </c>
      <c r="E47" s="151">
        <v>41.338210807629025</v>
      </c>
      <c r="F47" s="141">
        <f t="shared" si="16"/>
        <v>4.3852400484613359</v>
      </c>
      <c r="H47" s="151">
        <f t="shared" si="17"/>
        <v>7.7002208683028144</v>
      </c>
      <c r="I47" s="141">
        <f t="shared" si="18"/>
        <v>22.891441736536343</v>
      </c>
      <c r="K47" s="151">
        <f t="shared" si="19"/>
        <v>3.0966171717876554</v>
      </c>
      <c r="L47" s="141">
        <f t="shared" si="20"/>
        <v>9.2057140672588069</v>
      </c>
      <c r="N47" s="151">
        <f t="shared" si="21"/>
        <v>2.3957799692947255</v>
      </c>
      <c r="O47" s="141">
        <f t="shared" si="22"/>
        <v>7.1222447405925902</v>
      </c>
      <c r="Q47" s="151">
        <v>2.2078237272204335</v>
      </c>
      <c r="R47" s="141">
        <f t="shared" si="23"/>
        <v>6.5634829286849401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40.10045341948743</v>
      </c>
      <c r="C48" s="141">
        <f t="shared" si="15"/>
        <v>4.6455414797547538</v>
      </c>
      <c r="E48" s="151">
        <v>45.002570355241339</v>
      </c>
      <c r="F48" s="141">
        <f t="shared" si="16"/>
        <v>4.7739626352934108</v>
      </c>
      <c r="H48" s="151">
        <f t="shared" si="17"/>
        <v>4.9021169357539094</v>
      </c>
      <c r="I48" s="141">
        <f t="shared" si="18"/>
        <v>12.224592286958158</v>
      </c>
      <c r="K48" s="151">
        <f t="shared" si="19"/>
        <v>3.6915330814723197</v>
      </c>
      <c r="L48" s="141">
        <f t="shared" si="20"/>
        <v>9.2057140672588069</v>
      </c>
      <c r="N48" s="151">
        <f t="shared" si="21"/>
        <v>3.974592920275354</v>
      </c>
      <c r="O48" s="141">
        <f t="shared" si="22"/>
        <v>9.9115909705495753</v>
      </c>
      <c r="Q48" s="151">
        <v>-2.7640090659937644</v>
      </c>
      <c r="R48" s="141">
        <f t="shared" si="23"/>
        <v>-6.8927127508502233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57.54755090524322</v>
      </c>
      <c r="C49" s="141">
        <f t="shared" si="15"/>
        <v>6.6667459340668671</v>
      </c>
      <c r="E49" s="151">
        <v>74.649109268396572</v>
      </c>
      <c r="F49" s="141">
        <f t="shared" si="16"/>
        <v>7.9189267544526931</v>
      </c>
      <c r="H49" s="151">
        <f t="shared" si="17"/>
        <v>17.101558363153352</v>
      </c>
      <c r="I49" s="141">
        <f t="shared" si="18"/>
        <v>29.717265277392045</v>
      </c>
      <c r="K49" s="151">
        <f t="shared" si="19"/>
        <v>5.2976629890468985</v>
      </c>
      <c r="L49" s="141">
        <f t="shared" si="20"/>
        <v>9.2057140672588069</v>
      </c>
      <c r="N49" s="151">
        <f t="shared" si="21"/>
        <v>11.892667869246349</v>
      </c>
      <c r="O49" s="141">
        <f t="shared" si="22"/>
        <v>20.665810589973859</v>
      </c>
      <c r="Q49" s="151">
        <v>-8.8772495139895255E-2</v>
      </c>
      <c r="R49" s="141">
        <f t="shared" si="23"/>
        <v>-0.15425937984062341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17.447950629284087</v>
      </c>
      <c r="C50" s="141">
        <f t="shared" si="15"/>
        <v>2.0213032889464109</v>
      </c>
      <c r="E50" s="151">
        <v>17.001023226084467</v>
      </c>
      <c r="F50" s="141">
        <f t="shared" si="16"/>
        <v>1.8035025333531847</v>
      </c>
      <c r="H50" s="151">
        <f t="shared" si="17"/>
        <v>-0.44692740319961999</v>
      </c>
      <c r="I50" s="141">
        <f t="shared" si="18"/>
        <v>-2.5614893846014897</v>
      </c>
      <c r="K50" s="151">
        <f t="shared" si="19"/>
        <v>1.6062084455283769</v>
      </c>
      <c r="L50" s="141">
        <f t="shared" si="20"/>
        <v>9.2057140672588069</v>
      </c>
      <c r="N50" s="151">
        <f t="shared" si="21"/>
        <v>-1.951080327374271</v>
      </c>
      <c r="O50" s="141">
        <f t="shared" si="22"/>
        <v>-11.182289363540722</v>
      </c>
      <c r="Q50" s="151">
        <v>-0.10205552135372604</v>
      </c>
      <c r="R50" s="141">
        <f t="shared" si="23"/>
        <v>-0.58491408831957203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14.676912857595536</v>
      </c>
      <c r="C51" s="141">
        <f t="shared" si="15"/>
        <v>1.700285200305784</v>
      </c>
      <c r="E51" s="151">
        <v>17.03014340980155</v>
      </c>
      <c r="F51" s="141">
        <f t="shared" si="16"/>
        <v>1.8065916606608219</v>
      </c>
      <c r="H51" s="151">
        <f t="shared" si="17"/>
        <v>2.3532305522060142</v>
      </c>
      <c r="I51" s="141">
        <f t="shared" si="18"/>
        <v>16.033552662187954</v>
      </c>
      <c r="K51" s="151">
        <f t="shared" si="19"/>
        <v>1.351114631570989</v>
      </c>
      <c r="L51" s="141">
        <f t="shared" si="20"/>
        <v>9.2057140672588069</v>
      </c>
      <c r="N51" s="151">
        <f t="shared" si="21"/>
        <v>0.10186271294572169</v>
      </c>
      <c r="O51" s="141">
        <f t="shared" si="22"/>
        <v>0.69403364272893475</v>
      </c>
      <c r="Q51" s="151">
        <v>0.9002532076893035</v>
      </c>
      <c r="R51" s="141">
        <f t="shared" si="23"/>
        <v>6.1338049522002045</v>
      </c>
      <c r="T51" s="151"/>
    </row>
    <row r="52" spans="1:20" x14ac:dyDescent="0.2">
      <c r="A52" s="135" t="str">
        <f t="shared" si="14"/>
        <v>33 Protective service occupations</v>
      </c>
      <c r="B52" s="151">
        <v>8.9966936393212684</v>
      </c>
      <c r="C52" s="141">
        <f t="shared" si="15"/>
        <v>1.0422454091704116</v>
      </c>
      <c r="E52" s="151">
        <v>13.1844245344993</v>
      </c>
      <c r="F52" s="141">
        <f t="shared" si="16"/>
        <v>1.3986301137622619</v>
      </c>
      <c r="H52" s="151">
        <f t="shared" si="17"/>
        <v>4.1877308951780314</v>
      </c>
      <c r="I52" s="141">
        <f t="shared" si="18"/>
        <v>46.547443572769744</v>
      </c>
      <c r="K52" s="151">
        <f t="shared" si="19"/>
        <v>0.8282098919431764</v>
      </c>
      <c r="L52" s="141">
        <f t="shared" si="20"/>
        <v>9.2057140672588069</v>
      </c>
      <c r="N52" s="151">
        <f t="shared" si="21"/>
        <v>3.3959310037392778</v>
      </c>
      <c r="O52" s="141">
        <f t="shared" si="22"/>
        <v>37.7464337442469</v>
      </c>
      <c r="Q52" s="151">
        <v>-3.6410000504422842E-2</v>
      </c>
      <c r="R52" s="141">
        <f t="shared" si="23"/>
        <v>-0.404704238735973</v>
      </c>
      <c r="T52" s="151"/>
    </row>
    <row r="53" spans="1:20" x14ac:dyDescent="0.2">
      <c r="A53" s="135" t="str">
        <f t="shared" si="14"/>
        <v>34 Culture, media and sports occupations</v>
      </c>
      <c r="B53" s="151">
        <v>18.865972717294429</v>
      </c>
      <c r="C53" s="141">
        <f t="shared" si="15"/>
        <v>2.185577751385761</v>
      </c>
      <c r="E53" s="151">
        <v>19.520803468087749</v>
      </c>
      <c r="F53" s="141">
        <f t="shared" si="16"/>
        <v>2.0708058591302918</v>
      </c>
      <c r="H53" s="151">
        <f t="shared" si="17"/>
        <v>0.65483075079331954</v>
      </c>
      <c r="I53" s="141">
        <f t="shared" si="18"/>
        <v>3.4709620362857629</v>
      </c>
      <c r="K53" s="151">
        <f t="shared" si="19"/>
        <v>1.736747504361182</v>
      </c>
      <c r="L53" s="141">
        <f t="shared" si="20"/>
        <v>9.2057140672588069</v>
      </c>
      <c r="N53" s="151">
        <f t="shared" si="21"/>
        <v>0.12170541302192373</v>
      </c>
      <c r="O53" s="141">
        <f t="shared" si="22"/>
        <v>0.64510542258102821</v>
      </c>
      <c r="Q53" s="151">
        <v>-1.2036221665897862</v>
      </c>
      <c r="R53" s="141">
        <f t="shared" si="23"/>
        <v>-6.3798574535540702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54.059398391397743</v>
      </c>
      <c r="C54" s="141">
        <f t="shared" si="15"/>
        <v>6.2626518201857202</v>
      </c>
      <c r="E54" s="151">
        <v>55.76521008306365</v>
      </c>
      <c r="F54" s="141">
        <f t="shared" si="16"/>
        <v>5.9156849749767044</v>
      </c>
      <c r="H54" s="151">
        <f t="shared" si="17"/>
        <v>1.7058116916659074</v>
      </c>
      <c r="I54" s="141">
        <f t="shared" si="18"/>
        <v>3.1554396505036664</v>
      </c>
      <c r="K54" s="151">
        <f t="shared" si="19"/>
        <v>4.9765536423923837</v>
      </c>
      <c r="L54" s="141">
        <f t="shared" si="20"/>
        <v>9.2057140672588069</v>
      </c>
      <c r="N54" s="151">
        <f t="shared" si="21"/>
        <v>-2.1299863844903806</v>
      </c>
      <c r="O54" s="141">
        <f t="shared" si="22"/>
        <v>-3.940085254129126</v>
      </c>
      <c r="Q54" s="151">
        <v>-1.1407555662360955</v>
      </c>
      <c r="R54" s="141">
        <f t="shared" si="23"/>
        <v>-2.1101891626260114</v>
      </c>
      <c r="T54" s="151"/>
    </row>
    <row r="55" spans="1:20" x14ac:dyDescent="0.2">
      <c r="A55" s="135" t="str">
        <f t="shared" si="14"/>
        <v>41 Administrative occupations</v>
      </c>
      <c r="B55" s="151">
        <v>71.993936131271198</v>
      </c>
      <c r="C55" s="141">
        <f t="shared" si="15"/>
        <v>8.3403250604169816</v>
      </c>
      <c r="E55" s="151">
        <v>62.848336994329635</v>
      </c>
      <c r="F55" s="141">
        <f t="shared" si="16"/>
        <v>6.6670772387629595</v>
      </c>
      <c r="H55" s="151">
        <f t="shared" si="17"/>
        <v>-9.1455991369415628</v>
      </c>
      <c r="I55" s="141">
        <f t="shared" si="18"/>
        <v>-12.703290899758279</v>
      </c>
      <c r="K55" s="151">
        <f t="shared" si="19"/>
        <v>6.6275559060097544</v>
      </c>
      <c r="L55" s="141">
        <f t="shared" si="20"/>
        <v>9.2057140672588069</v>
      </c>
      <c r="N55" s="151">
        <f t="shared" si="21"/>
        <v>-15.611002210780899</v>
      </c>
      <c r="O55" s="141">
        <f t="shared" si="22"/>
        <v>-21.683773731049165</v>
      </c>
      <c r="Q55" s="151">
        <v>-0.16215283217041815</v>
      </c>
      <c r="R55" s="141">
        <f t="shared" si="23"/>
        <v>-0.22523123596792155</v>
      </c>
      <c r="T55" s="151"/>
    </row>
    <row r="56" spans="1:20" x14ac:dyDescent="0.2">
      <c r="A56" s="135" t="str">
        <f t="shared" si="14"/>
        <v>42 Secretarial and related occupations</v>
      </c>
      <c r="B56" s="151">
        <v>18.846119390607271</v>
      </c>
      <c r="C56" s="141">
        <f t="shared" si="15"/>
        <v>2.1832777910418839</v>
      </c>
      <c r="E56" s="151">
        <v>14.559542879294234</v>
      </c>
      <c r="F56" s="141">
        <f t="shared" si="16"/>
        <v>1.5445054170024235</v>
      </c>
      <c r="H56" s="151">
        <f t="shared" si="17"/>
        <v>-4.2865765113130365</v>
      </c>
      <c r="I56" s="141">
        <f t="shared" si="18"/>
        <v>-22.745141439830984</v>
      </c>
      <c r="K56" s="151">
        <f t="shared" si="19"/>
        <v>1.7349198638735235</v>
      </c>
      <c r="L56" s="141">
        <f t="shared" si="20"/>
        <v>9.2057140672588069</v>
      </c>
      <c r="N56" s="151">
        <f t="shared" si="21"/>
        <v>-6.4527433411388841</v>
      </c>
      <c r="O56" s="141">
        <f t="shared" si="22"/>
        <v>-34.239108897691004</v>
      </c>
      <c r="Q56" s="151">
        <v>0.43124696595232354</v>
      </c>
      <c r="R56" s="141">
        <f t="shared" si="23"/>
        <v>2.2882533906012128</v>
      </c>
      <c r="T56" s="151"/>
    </row>
    <row r="57" spans="1:20" x14ac:dyDescent="0.2">
      <c r="A57" s="135" t="str">
        <f t="shared" si="14"/>
        <v>51 Skilled agricultural and related trades</v>
      </c>
      <c r="B57" s="151">
        <v>7.3544940081625176</v>
      </c>
      <c r="C57" s="141">
        <f t="shared" si="15"/>
        <v>0.85200051530897347</v>
      </c>
      <c r="E57" s="151">
        <v>9.3677221238986235</v>
      </c>
      <c r="F57" s="141">
        <f t="shared" si="16"/>
        <v>0.99374669145081174</v>
      </c>
      <c r="H57" s="151">
        <f t="shared" si="17"/>
        <v>2.0132281157361058</v>
      </c>
      <c r="I57" s="141">
        <f t="shared" si="18"/>
        <v>27.374121367176162</v>
      </c>
      <c r="K57" s="151">
        <f t="shared" si="19"/>
        <v>0.67703368948512299</v>
      </c>
      <c r="L57" s="141">
        <f t="shared" si="20"/>
        <v>9.2057140672588069</v>
      </c>
      <c r="N57" s="151">
        <f t="shared" si="21"/>
        <v>1.6081357342891711</v>
      </c>
      <c r="O57" s="141">
        <f t="shared" si="22"/>
        <v>21.866028206758379</v>
      </c>
      <c r="Q57" s="151">
        <v>-0.27194130803818822</v>
      </c>
      <c r="R57" s="141">
        <f t="shared" si="23"/>
        <v>-3.6976209068410313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28.137860203149184</v>
      </c>
      <c r="C58" s="141">
        <f t="shared" si="15"/>
        <v>3.2597037085308074</v>
      </c>
      <c r="E58" s="151">
        <v>28.912413363582704</v>
      </c>
      <c r="F58" s="141">
        <f t="shared" si="16"/>
        <v>3.0670866131499994</v>
      </c>
      <c r="H58" s="151">
        <f t="shared" si="17"/>
        <v>0.77455316043351985</v>
      </c>
      <c r="I58" s="141">
        <f t="shared" si="18"/>
        <v>2.7527081122779684</v>
      </c>
      <c r="K58" s="151">
        <f t="shared" si="19"/>
        <v>2.5902909549469224</v>
      </c>
      <c r="L58" s="141">
        <f t="shared" si="20"/>
        <v>9.2057140672588069</v>
      </c>
      <c r="N58" s="151">
        <f t="shared" si="21"/>
        <v>-1.4347842905302031</v>
      </c>
      <c r="O58" s="141">
        <f t="shared" si="22"/>
        <v>-5.0991236724163631</v>
      </c>
      <c r="Q58" s="151">
        <v>-0.38095350398319971</v>
      </c>
      <c r="R58" s="141">
        <f t="shared" si="23"/>
        <v>-1.3538822825644841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26.457347182741373</v>
      </c>
      <c r="C59" s="141">
        <f t="shared" si="15"/>
        <v>3.0650203002933694</v>
      </c>
      <c r="E59" s="151">
        <v>26.972649110972775</v>
      </c>
      <c r="F59" s="141">
        <f t="shared" si="16"/>
        <v>2.8613125431327049</v>
      </c>
      <c r="H59" s="151">
        <f t="shared" si="17"/>
        <v>0.51530192823140197</v>
      </c>
      <c r="I59" s="141">
        <f t="shared" si="18"/>
        <v>1.9476704322326954</v>
      </c>
      <c r="K59" s="151">
        <f t="shared" si="19"/>
        <v>2.4355877314251244</v>
      </c>
      <c r="L59" s="141">
        <f t="shared" si="20"/>
        <v>9.2057140672588069</v>
      </c>
      <c r="N59" s="151">
        <f t="shared" si="21"/>
        <v>-4.9383438297382849</v>
      </c>
      <c r="O59" s="141">
        <f t="shared" si="22"/>
        <v>-18.665302290622922</v>
      </c>
      <c r="Q59" s="151">
        <v>3.0180580265445625</v>
      </c>
      <c r="R59" s="141">
        <f t="shared" si="23"/>
        <v>11.407258655596804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16.120242365638738</v>
      </c>
      <c r="C60" s="141">
        <f t="shared" si="15"/>
        <v>1.8674914667394273</v>
      </c>
      <c r="E60" s="151">
        <v>16.843676994791462</v>
      </c>
      <c r="F60" s="141">
        <f t="shared" si="16"/>
        <v>1.7868109305609998</v>
      </c>
      <c r="H60" s="151">
        <f t="shared" si="17"/>
        <v>0.72343462915272383</v>
      </c>
      <c r="I60" s="141">
        <f t="shared" si="18"/>
        <v>4.4877403995783993</v>
      </c>
      <c r="K60" s="151">
        <f t="shared" si="19"/>
        <v>1.4839834191298193</v>
      </c>
      <c r="L60" s="141">
        <f t="shared" si="20"/>
        <v>9.2057140672588069</v>
      </c>
      <c r="N60" s="151">
        <f t="shared" si="21"/>
        <v>-0.67358824352199442</v>
      </c>
      <c r="O60" s="141">
        <f t="shared" si="22"/>
        <v>-4.178524294137091</v>
      </c>
      <c r="Q60" s="151">
        <v>-8.6960546455101179E-2</v>
      </c>
      <c r="R60" s="141">
        <f t="shared" si="23"/>
        <v>-0.53944937354330846</v>
      </c>
      <c r="T60" s="151"/>
    </row>
    <row r="61" spans="1:20" x14ac:dyDescent="0.2">
      <c r="A61" s="135" t="str">
        <f t="shared" si="14"/>
        <v>61 Caring personal service occupations</v>
      </c>
      <c r="B61" s="151">
        <v>61.90519641831672</v>
      </c>
      <c r="C61" s="141">
        <f t="shared" si="15"/>
        <v>7.171568729292729</v>
      </c>
      <c r="E61" s="151">
        <v>76.657939722018085</v>
      </c>
      <c r="F61" s="141">
        <f t="shared" si="16"/>
        <v>8.1320275051548521</v>
      </c>
      <c r="H61" s="151">
        <f t="shared" si="17"/>
        <v>14.752743303701365</v>
      </c>
      <c r="I61" s="141">
        <f t="shared" si="18"/>
        <v>23.831187294862175</v>
      </c>
      <c r="K61" s="151">
        <f t="shared" si="19"/>
        <v>5.6988153750451778</v>
      </c>
      <c r="L61" s="141">
        <f t="shared" si="20"/>
        <v>9.2057140672588069</v>
      </c>
      <c r="N61" s="151">
        <f t="shared" si="21"/>
        <v>6.325749023676023</v>
      </c>
      <c r="O61" s="141">
        <f t="shared" si="22"/>
        <v>10.218445929693132</v>
      </c>
      <c r="Q61" s="151">
        <v>2.7281789049801648</v>
      </c>
      <c r="R61" s="141">
        <f t="shared" si="23"/>
        <v>4.407027297910231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19.798938786560015</v>
      </c>
      <c r="C62" s="141">
        <f t="shared" si="15"/>
        <v>2.2936596358631767</v>
      </c>
      <c r="E62" s="151">
        <v>20.612785762067617</v>
      </c>
      <c r="F62" s="141">
        <f t="shared" si="16"/>
        <v>2.1866455240363369</v>
      </c>
      <c r="H62" s="151">
        <f t="shared" si="17"/>
        <v>0.81384697550760166</v>
      </c>
      <c r="I62" s="141">
        <f t="shared" si="18"/>
        <v>4.1105585722607474</v>
      </c>
      <c r="K62" s="151">
        <f t="shared" si="19"/>
        <v>1.8226336930423157</v>
      </c>
      <c r="L62" s="141">
        <f t="shared" si="20"/>
        <v>9.2057140672588069</v>
      </c>
      <c r="N62" s="151">
        <f t="shared" si="21"/>
        <v>-0.31591085592702539</v>
      </c>
      <c r="O62" s="141">
        <f t="shared" si="22"/>
        <v>-1.5955948918912415</v>
      </c>
      <c r="Q62" s="151">
        <v>-0.69287586160768866</v>
      </c>
      <c r="R62" s="141">
        <f t="shared" si="23"/>
        <v>-3.4995606031068145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0.9237713487587621</v>
      </c>
      <c r="C63" s="141">
        <f t="shared" si="15"/>
        <v>0.10701669812996041</v>
      </c>
      <c r="E63" s="151">
        <v>0.82158862317642545</v>
      </c>
      <c r="F63" s="141">
        <f t="shared" si="16"/>
        <v>8.7155763718940571E-2</v>
      </c>
      <c r="H63" s="151">
        <f t="shared" si="17"/>
        <v>-0.10218272558233665</v>
      </c>
      <c r="I63" s="141">
        <f t="shared" si="18"/>
        <v>-11.061473785654407</v>
      </c>
      <c r="K63" s="151">
        <f t="shared" si="19"/>
        <v>8.503974900199178E-2</v>
      </c>
      <c r="L63" s="141">
        <f t="shared" si="20"/>
        <v>9.2057140672588069</v>
      </c>
      <c r="N63" s="151">
        <f t="shared" si="21"/>
        <v>-0.19284085082567121</v>
      </c>
      <c r="O63" s="141">
        <f t="shared" si="22"/>
        <v>-20.875387733640409</v>
      </c>
      <c r="Q63" s="151">
        <v>5.6183762413427934E-3</v>
      </c>
      <c r="R63" s="141">
        <f t="shared" si="23"/>
        <v>0.60819988072719522</v>
      </c>
      <c r="T63" s="151"/>
    </row>
    <row r="64" spans="1:20" x14ac:dyDescent="0.2">
      <c r="A64" s="135" t="str">
        <f t="shared" si="14"/>
        <v>71 Sales occupations</v>
      </c>
      <c r="B64" s="151">
        <v>53.701280590550837</v>
      </c>
      <c r="C64" s="141">
        <f t="shared" si="15"/>
        <v>6.221164730723924</v>
      </c>
      <c r="E64" s="151">
        <v>47.57229663919437</v>
      </c>
      <c r="F64" s="141">
        <f t="shared" si="16"/>
        <v>5.0465643370558606</v>
      </c>
      <c r="H64" s="151">
        <f t="shared" si="17"/>
        <v>-6.1289839513564672</v>
      </c>
      <c r="I64" s="141">
        <f t="shared" si="18"/>
        <v>-11.413105765740173</v>
      </c>
      <c r="K64" s="151">
        <f t="shared" si="19"/>
        <v>4.9435863416224626</v>
      </c>
      <c r="L64" s="141">
        <f t="shared" si="20"/>
        <v>9.2057140672588069</v>
      </c>
      <c r="N64" s="151">
        <f t="shared" si="21"/>
        <v>-9.1578533715314112</v>
      </c>
      <c r="O64" s="141">
        <f t="shared" si="22"/>
        <v>-17.053324000513328</v>
      </c>
      <c r="Q64" s="151">
        <v>-1.9147169214475181</v>
      </c>
      <c r="R64" s="141">
        <f t="shared" si="23"/>
        <v>-3.5654958324856554</v>
      </c>
      <c r="T64" s="151"/>
    </row>
    <row r="65" spans="1:20" x14ac:dyDescent="0.2">
      <c r="A65" s="135" t="str">
        <f t="shared" si="14"/>
        <v>72 Customer service occupations</v>
      </c>
      <c r="B65" s="151">
        <v>13.315287492912315</v>
      </c>
      <c r="C65" s="141">
        <f t="shared" si="15"/>
        <v>1.5425441631820458</v>
      </c>
      <c r="E65" s="151">
        <v>19.571265893450899</v>
      </c>
      <c r="F65" s="141">
        <f t="shared" si="16"/>
        <v>2.0761590141005151</v>
      </c>
      <c r="H65" s="151">
        <f t="shared" si="17"/>
        <v>6.2559784005385843</v>
      </c>
      <c r="I65" s="141">
        <f t="shared" si="18"/>
        <v>46.983427161213179</v>
      </c>
      <c r="K65" s="151">
        <f t="shared" si="19"/>
        <v>1.2257672938309816</v>
      </c>
      <c r="L65" s="141">
        <f t="shared" si="20"/>
        <v>9.2057140672588069</v>
      </c>
      <c r="N65" s="151">
        <f t="shared" si="21"/>
        <v>5.2444246515991138</v>
      </c>
      <c r="O65" s="141">
        <f t="shared" si="22"/>
        <v>39.386492063282184</v>
      </c>
      <c r="Q65" s="151">
        <v>-0.21421354489151084</v>
      </c>
      <c r="R65" s="141">
        <f t="shared" si="23"/>
        <v>-1.6087789693278196</v>
      </c>
      <c r="T65" s="151"/>
    </row>
    <row r="66" spans="1:20" x14ac:dyDescent="0.2">
      <c r="A66" s="135" t="str">
        <f t="shared" si="14"/>
        <v>81 Process, plant and machine operatives</v>
      </c>
      <c r="B66" s="151">
        <v>17.370298459108287</v>
      </c>
      <c r="C66" s="141">
        <f t="shared" si="15"/>
        <v>2.0123074710245779</v>
      </c>
      <c r="E66" s="151">
        <v>22.312057188650932</v>
      </c>
      <c r="F66" s="141">
        <f t="shared" si="16"/>
        <v>2.3669076342601292</v>
      </c>
      <c r="H66" s="151">
        <f t="shared" si="17"/>
        <v>4.9417587295426451</v>
      </c>
      <c r="I66" s="141">
        <f t="shared" si="18"/>
        <v>28.44947506904456</v>
      </c>
      <c r="K66" s="151">
        <f t="shared" si="19"/>
        <v>1.5990600087749716</v>
      </c>
      <c r="L66" s="141">
        <f t="shared" si="20"/>
        <v>9.2057140672588069</v>
      </c>
      <c r="N66" s="151">
        <f t="shared" si="21"/>
        <v>3.6112027099396449</v>
      </c>
      <c r="O66" s="141">
        <f t="shared" si="22"/>
        <v>20.789525974126686</v>
      </c>
      <c r="Q66" s="151">
        <v>-0.26850398917197127</v>
      </c>
      <c r="R66" s="141">
        <f t="shared" si="23"/>
        <v>-1.5457649723409246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33.256017604503633</v>
      </c>
      <c r="C67" s="141">
        <f t="shared" si="15"/>
        <v>3.8526299844305028</v>
      </c>
      <c r="E67" s="151">
        <v>38.613491347282832</v>
      </c>
      <c r="F67" s="141">
        <f t="shared" si="16"/>
        <v>4.0961963606748544</v>
      </c>
      <c r="H67" s="151">
        <f t="shared" si="17"/>
        <v>5.3574737427791987</v>
      </c>
      <c r="I67" s="141">
        <f t="shared" si="18"/>
        <v>16.10978742702396</v>
      </c>
      <c r="K67" s="151">
        <f t="shared" si="19"/>
        <v>3.0614538908278566</v>
      </c>
      <c r="L67" s="141">
        <f t="shared" si="20"/>
        <v>9.2057140672588069</v>
      </c>
      <c r="N67" s="151">
        <f t="shared" si="21"/>
        <v>1.9924638144444939</v>
      </c>
      <c r="O67" s="141">
        <f t="shared" si="22"/>
        <v>5.991288067440367</v>
      </c>
      <c r="Q67" s="151">
        <v>0.30355603750684845</v>
      </c>
      <c r="R67" s="141">
        <f t="shared" si="23"/>
        <v>0.91278529232477901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12.385454024959389</v>
      </c>
      <c r="C68" s="141">
        <f t="shared" si="15"/>
        <v>1.4348251830634726</v>
      </c>
      <c r="E68" s="151">
        <v>11.296168748561383</v>
      </c>
      <c r="F68" s="141">
        <f t="shared" si="16"/>
        <v>1.1983201648685466</v>
      </c>
      <c r="H68" s="151">
        <f t="shared" si="17"/>
        <v>-1.0892852763980052</v>
      </c>
      <c r="I68" s="141">
        <f t="shared" si="18"/>
        <v>-8.7948756194392015</v>
      </c>
      <c r="K68" s="151">
        <f t="shared" si="19"/>
        <v>1.1401694834695586</v>
      </c>
      <c r="L68" s="141">
        <f t="shared" si="20"/>
        <v>9.2057140672588069</v>
      </c>
      <c r="N68" s="151">
        <f t="shared" si="21"/>
        <v>-2.4766445131568071</v>
      </c>
      <c r="O68" s="141">
        <f t="shared" si="22"/>
        <v>-19.996396645337576</v>
      </c>
      <c r="Q68" s="151">
        <v>0.24718975328924356</v>
      </c>
      <c r="R68" s="141">
        <f t="shared" si="23"/>
        <v>1.995806958639565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80.366373827141459</v>
      </c>
      <c r="C69" s="141">
        <f t="shared" ref="C69" si="25">B69/B$71*100</f>
        <v>9.3102519137608954</v>
      </c>
      <c r="E69" s="151">
        <v>77.943696142798004</v>
      </c>
      <c r="F69" s="141">
        <f t="shared" ref="F69" si="26">E69/E$71*100</f>
        <v>8.2684231168374414</v>
      </c>
      <c r="H69" s="151">
        <f t="shared" ref="H69" si="27">E69-B69</f>
        <v>-2.422677684343455</v>
      </c>
      <c r="I69" s="141">
        <f t="shared" ref="I69" si="28">IF(B69&gt;0,((E69/B69)-1)*100,0)</f>
        <v>-3.0145414916372237</v>
      </c>
      <c r="K69" s="151">
        <f t="shared" ref="K69" si="29">(($E$71/$B$71)-1)*B69</f>
        <v>7.3982985807509616</v>
      </c>
      <c r="L69" s="141">
        <f t="shared" ref="L69" si="30">IF(B69&gt;0,K69/B69*100,0)</f>
        <v>9.2057140672588069</v>
      </c>
      <c r="N69" s="151">
        <f t="shared" ref="N69" si="31">H69-(K69+Q69)</f>
        <v>-10.780344654368484</v>
      </c>
      <c r="O69" s="141">
        <f t="shared" ref="O69" si="32">IF(B69&gt;0,N69/B69*100,0)</f>
        <v>-13.413999090659146</v>
      </c>
      <c r="Q69" s="151">
        <v>0.9593683892740682</v>
      </c>
      <c r="R69" s="141">
        <f t="shared" ref="R69" si="33">IF(B69&gt;0,Q69/B69*100,0)</f>
        <v>1.1937435317631175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863.20299999999997</v>
      </c>
      <c r="C71" s="147">
        <f>B71/B$71*100</f>
        <v>100</v>
      </c>
      <c r="D71" s="145"/>
      <c r="E71" s="152">
        <f>SUM(E44:E69)</f>
        <v>942.66700000000003</v>
      </c>
      <c r="F71" s="147">
        <f>E71/E$71*100</f>
        <v>100</v>
      </c>
      <c r="G71" s="145"/>
      <c r="H71" s="152">
        <f t="shared" si="17"/>
        <v>79.464000000000055</v>
      </c>
      <c r="I71" s="147">
        <f t="shared" si="18"/>
        <v>9.2057140672588069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Essex Southend-on-Sea and Thurrock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Essex Southend-on-Sea and Thurrock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Essex Southend-on-Sea and Thurrock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Essex Southend-on-Sea and Thurrock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69.998475636006802</v>
      </c>
      <c r="C7" s="11">
        <f t="shared" si="2"/>
        <v>74.111270550590106</v>
      </c>
      <c r="D7" s="11">
        <f t="shared" si="2"/>
        <v>4.1127949145833034</v>
      </c>
      <c r="E7" s="11">
        <f t="shared" si="2"/>
        <v>35.289920612675417</v>
      </c>
      <c r="F7" s="11">
        <f t="shared" si="2"/>
        <v>39.402715527258707</v>
      </c>
      <c r="G7" s="200">
        <f>IF(B7&gt;0,(1+(E7/B7))^(1/($C$6-$B$6))-1,0)</f>
        <v>2.7589036046831605E-2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47.436240395169627</v>
      </c>
      <c r="R7" s="11">
        <v>46.829032464763145</v>
      </c>
      <c r="S7" s="345">
        <f>R7-Q7</f>
        <v>-0.60720793040648147</v>
      </c>
      <c r="T7" s="345">
        <v>20.990906592249889</v>
      </c>
      <c r="U7" s="345">
        <f>SUM(S7:T7)</f>
        <v>20.383698661843408</v>
      </c>
      <c r="V7" s="346">
        <f>IF(Q7&gt;0,(1+(T7/Q7))^(1/($C$6-$B$6))-1,0)</f>
        <v>2.4726289183046646E-2</v>
      </c>
      <c r="X7" s="10" t="str">
        <f>name!B4</f>
        <v>Agriculture</v>
      </c>
      <c r="Y7" s="11">
        <v>6.1589999999999971</v>
      </c>
      <c r="Z7" s="11">
        <v>6.3069999999999817</v>
      </c>
      <c r="AA7" s="345">
        <f>Z7-Y7</f>
        <v>0.14799999999998459</v>
      </c>
      <c r="AB7" s="11">
        <v>3.2196409503341874</v>
      </c>
      <c r="AC7" s="345">
        <f>SUM(AA7:AB7)</f>
        <v>3.367640950334172</v>
      </c>
      <c r="AD7" s="348">
        <f>IF(Y7&gt;0,(1+(AB7/Y7))^(1/($C$6-$B$6))-1,0)</f>
        <v>2.8431366105702516E-2</v>
      </c>
    </row>
    <row r="8" spans="1:30" x14ac:dyDescent="0.2">
      <c r="A8" s="10" t="str">
        <f>name!D5</f>
        <v>12 Other managers and proprietors</v>
      </c>
      <c r="B8" s="11">
        <f t="shared" si="2"/>
        <v>29.2512359807005</v>
      </c>
      <c r="C8" s="11">
        <f t="shared" si="2"/>
        <v>42.670217913880009</v>
      </c>
      <c r="D8" s="11">
        <f t="shared" si="2"/>
        <v>13.418981933179509</v>
      </c>
      <c r="E8" s="11">
        <f t="shared" si="2"/>
        <v>21.387960443013277</v>
      </c>
      <c r="F8" s="11">
        <f t="shared" si="2"/>
        <v>34.806942376192779</v>
      </c>
      <c r="G8" s="200">
        <f t="shared" ref="G8:G33" si="3">IF(B8&gt;0,(1+(E8/B8))^(1/($C$6-$B$6))-1,0)</f>
        <v>3.7264478541466861E-2</v>
      </c>
      <c r="H8" s="11"/>
      <c r="I8" s="10" t="str">
        <f>name!E4</f>
        <v>Managers, directors and senior officials</v>
      </c>
      <c r="J8" s="11">
        <f t="array" ref="J8:J16">MMULT(aggregation!$B$13:$AA$21,B7:B32)</f>
        <v>99.249711616707302</v>
      </c>
      <c r="K8" s="11">
        <f t="array" ref="K8:K16">MMULT(aggregation!$B$13:$AA$21,C7:C32)</f>
        <v>116.78148846447012</v>
      </c>
      <c r="L8" s="11">
        <f t="array" ref="L8:L16">MMULT(aggregation!$B$13:$AA$21,D7:D32)</f>
        <v>17.531776847762814</v>
      </c>
      <c r="M8" s="11">
        <f t="array" ref="M8:M16">MMULT(aggregation!$B$13:$AA$21,E7:E32)</f>
        <v>56.677881055688694</v>
      </c>
      <c r="N8" s="11">
        <f t="array" ref="N8:N16">MMULT(aggregation!$B$13:$AA$21,F7:F32)</f>
        <v>74.209657903451486</v>
      </c>
      <c r="O8" s="11"/>
      <c r="P8" s="10" t="str">
        <f>name!D5</f>
        <v>12 Other managers and proprietors</v>
      </c>
      <c r="Q8" s="11">
        <v>16.720920940488821</v>
      </c>
      <c r="R8" s="11">
        <v>24.842816088782012</v>
      </c>
      <c r="S8" s="345">
        <f t="shared" ref="S8:S31" si="4">R8-Q8</f>
        <v>8.1218951482931914</v>
      </c>
      <c r="T8" s="345">
        <v>11.199163818494236</v>
      </c>
      <c r="U8" s="345">
        <f t="shared" ref="U8:U31" si="5">SUM(S8:T8)</f>
        <v>19.321058966787426</v>
      </c>
      <c r="V8" s="346">
        <f t="shared" ref="V8:V33" si="6">IF(Q8&gt;0,(1+(T8/Q8))^(1/($C$6-$B$6))-1,0)</f>
        <v>3.4769857226300216E-2</v>
      </c>
      <c r="X8" s="10" t="str">
        <f>name!B5</f>
        <v>Mining and quarrying</v>
      </c>
      <c r="Y8" s="11">
        <v>0.39700000000000135</v>
      </c>
      <c r="Z8" s="11">
        <v>0.17199999999999996</v>
      </c>
      <c r="AA8" s="345">
        <f t="shared" ref="AA8:AA29" si="7">Z8-Y8</f>
        <v>-0.22500000000000139</v>
      </c>
      <c r="AB8" s="11">
        <v>0.10198933080046985</v>
      </c>
      <c r="AC8" s="345">
        <f t="shared" ref="AC8:AC29" si="8">SUM(AA8:AB8)</f>
        <v>-0.12301066919953155</v>
      </c>
      <c r="AD8" s="348">
        <f t="shared" ref="AD8:AD29" si="9">IF(Y8&gt;0,(1+(AB8/Y8))^(1/($C$6-$B$6))-1,0)</f>
        <v>1.5359999491234122E-2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56.687748049960959</v>
      </c>
      <c r="C9" s="11">
        <f t="shared" si="2"/>
        <v>67.488384848656096</v>
      </c>
      <c r="D9" s="11">
        <f t="shared" si="2"/>
        <v>10.800636798695137</v>
      </c>
      <c r="E9" s="11">
        <f t="shared" si="2"/>
        <v>23.076866038686664</v>
      </c>
      <c r="F9" s="11">
        <f t="shared" si="2"/>
        <v>33.877502837381797</v>
      </c>
      <c r="G9" s="200">
        <f t="shared" si="3"/>
        <v>2.3029296785624265E-2</v>
      </c>
      <c r="H9" s="11"/>
      <c r="I9" s="10" t="str">
        <f>name!E5</f>
        <v>Professional occupations</v>
      </c>
      <c r="J9" s="11">
        <v>187.97374231401781</v>
      </c>
      <c r="K9" s="11">
        <v>228.47827527992291</v>
      </c>
      <c r="L9" s="11">
        <v>40.504532965905064</v>
      </c>
      <c r="M9" s="11">
        <v>96.997956005299443</v>
      </c>
      <c r="N9" s="11">
        <v>137.50248897120451</v>
      </c>
      <c r="O9" s="11"/>
      <c r="P9" s="10" t="str">
        <f>name!D6</f>
        <v>21 Science, research, engineering and technology professionals</v>
      </c>
      <c r="Q9" s="11">
        <v>44.046940073477174</v>
      </c>
      <c r="R9" s="11">
        <v>49.399972846645774</v>
      </c>
      <c r="S9" s="345">
        <f t="shared" si="4"/>
        <v>5.3530327731686</v>
      </c>
      <c r="T9" s="345">
        <v>15.109551539775993</v>
      </c>
      <c r="U9" s="345">
        <f t="shared" si="5"/>
        <v>20.462584312944593</v>
      </c>
      <c r="V9" s="346">
        <f t="shared" si="6"/>
        <v>1.9856600675892677E-2</v>
      </c>
      <c r="X9" s="10" t="str">
        <f>name!B6</f>
        <v>Food drink and tobacco</v>
      </c>
      <c r="Y9" s="11">
        <v>3.8390000000000137</v>
      </c>
      <c r="Z9" s="11">
        <v>4.456000000000004</v>
      </c>
      <c r="AA9" s="345">
        <f t="shared" si="7"/>
        <v>0.61699999999999022</v>
      </c>
      <c r="AB9" s="11">
        <v>1.8317005729077196</v>
      </c>
      <c r="AC9" s="345">
        <f t="shared" si="8"/>
        <v>2.4487005729077098</v>
      </c>
      <c r="AD9" s="348">
        <f t="shared" si="9"/>
        <v>2.634784221803077E-2</v>
      </c>
    </row>
    <row r="10" spans="1:30" x14ac:dyDescent="0.2">
      <c r="A10" s="10" t="str">
        <f>name!D7</f>
        <v>22 Health professionals</v>
      </c>
      <c r="B10" s="11">
        <f t="shared" si="2"/>
        <v>33.637989939326197</v>
      </c>
      <c r="C10" s="11">
        <f t="shared" si="2"/>
        <v>41.338210807628968</v>
      </c>
      <c r="D10" s="11">
        <f t="shared" si="2"/>
        <v>7.7002208683027682</v>
      </c>
      <c r="E10" s="11">
        <f t="shared" si="2"/>
        <v>20.30746758634519</v>
      </c>
      <c r="F10" s="11">
        <f t="shared" si="2"/>
        <v>28.007688454647962</v>
      </c>
      <c r="G10" s="200">
        <f t="shared" si="3"/>
        <v>3.1988813400388061E-2</v>
      </c>
      <c r="H10" s="11"/>
      <c r="I10" s="10" t="str">
        <f>name!E6</f>
        <v>Associate professional occupations</v>
      </c>
      <c r="J10" s="11">
        <v>114.04692823489307</v>
      </c>
      <c r="K10" s="11">
        <v>122.50160472153667</v>
      </c>
      <c r="L10" s="11">
        <v>8.454676486643617</v>
      </c>
      <c r="M10" s="11">
        <v>53.319476055420893</v>
      </c>
      <c r="N10" s="11">
        <v>61.774152542064506</v>
      </c>
      <c r="O10" s="11"/>
      <c r="P10" s="10" t="str">
        <f>name!D7</f>
        <v>22 Health professionals</v>
      </c>
      <c r="Q10" s="11">
        <v>8.8687912127737167</v>
      </c>
      <c r="R10" s="11">
        <v>10.952929610189843</v>
      </c>
      <c r="S10" s="345">
        <f t="shared" si="4"/>
        <v>2.0841383974161261</v>
      </c>
      <c r="T10" s="345">
        <v>3.8216980647607186</v>
      </c>
      <c r="U10" s="345">
        <f t="shared" si="5"/>
        <v>5.9058364621768451</v>
      </c>
      <c r="V10" s="346">
        <f t="shared" si="6"/>
        <v>2.4175216541441946E-2</v>
      </c>
      <c r="X10" s="10" t="str">
        <f>name!B7</f>
        <v>Engineering</v>
      </c>
      <c r="Y10" s="11">
        <v>9.7210000000000125</v>
      </c>
      <c r="Z10" s="11">
        <v>8.0300000000000082</v>
      </c>
      <c r="AA10" s="345">
        <f t="shared" si="7"/>
        <v>-1.6910000000000043</v>
      </c>
      <c r="AB10" s="11">
        <v>3.8239135334858836</v>
      </c>
      <c r="AC10" s="345">
        <f t="shared" si="8"/>
        <v>2.1329135334858793</v>
      </c>
      <c r="AD10" s="348">
        <f t="shared" si="9"/>
        <v>2.2361185553398721E-2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40.100453419487422</v>
      </c>
      <c r="C11" s="11">
        <f t="shared" si="2"/>
        <v>45.002570355241375</v>
      </c>
      <c r="D11" s="11">
        <f t="shared" si="2"/>
        <v>4.9021169357539343</v>
      </c>
      <c r="E11" s="11">
        <f t="shared" si="2"/>
        <v>21.533582199048411</v>
      </c>
      <c r="F11" s="11">
        <f t="shared" si="2"/>
        <v>26.435699134802341</v>
      </c>
      <c r="G11" s="200">
        <f t="shared" si="3"/>
        <v>2.9069614203407701E-2</v>
      </c>
      <c r="H11" s="11"/>
      <c r="I11" s="10" t="str">
        <f>name!E7</f>
        <v>Administrative and secretarial occupations</v>
      </c>
      <c r="J11" s="11">
        <v>90.840055521878526</v>
      </c>
      <c r="K11" s="11">
        <v>77.407879873623855</v>
      </c>
      <c r="L11" s="11">
        <v>-13.43217564825467</v>
      </c>
      <c r="M11" s="11">
        <v>42.623083640518132</v>
      </c>
      <c r="N11" s="11">
        <v>29.190907992263455</v>
      </c>
      <c r="O11" s="11"/>
      <c r="P11" s="10" t="str">
        <f>name!D8</f>
        <v>23 Teaching and other educational professionals</v>
      </c>
      <c r="Q11" s="11">
        <v>12.847511521951819</v>
      </c>
      <c r="R11" s="11">
        <v>14.713413481161828</v>
      </c>
      <c r="S11" s="345">
        <f t="shared" si="4"/>
        <v>1.8659019592100083</v>
      </c>
      <c r="T11" s="345">
        <v>5.8589757626338059</v>
      </c>
      <c r="U11" s="345">
        <f t="shared" si="5"/>
        <v>7.7248777218438143</v>
      </c>
      <c r="V11" s="346">
        <f t="shared" si="6"/>
        <v>2.5364353278640506E-2</v>
      </c>
      <c r="X11" s="10" t="str">
        <f>name!B8</f>
        <v>Rest of manufacturing</v>
      </c>
      <c r="Y11" s="11">
        <v>37.214999999999954</v>
      </c>
      <c r="Z11" s="11">
        <v>29.815000000000026</v>
      </c>
      <c r="AA11" s="345">
        <f t="shared" si="7"/>
        <v>-7.3999999999999275</v>
      </c>
      <c r="AB11" s="11">
        <v>14.024493294002049</v>
      </c>
      <c r="AC11" s="345">
        <f t="shared" si="8"/>
        <v>6.6244932940021215</v>
      </c>
      <c r="AD11" s="348">
        <f t="shared" si="9"/>
        <v>2.1548805245988234E-2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57.547550905243249</v>
      </c>
      <c r="C12" s="11">
        <f t="shared" si="2"/>
        <v>74.649109268396472</v>
      </c>
      <c r="D12" s="11">
        <f t="shared" si="2"/>
        <v>17.101558363153224</v>
      </c>
      <c r="E12" s="11">
        <f t="shared" si="2"/>
        <v>32.080040181219168</v>
      </c>
      <c r="F12" s="11">
        <f t="shared" si="2"/>
        <v>49.181598544372399</v>
      </c>
      <c r="G12" s="200">
        <f t="shared" si="3"/>
        <v>2.9977312568458592E-2</v>
      </c>
      <c r="H12" s="11"/>
      <c r="I12" s="10" t="str">
        <f>name!E8</f>
        <v>Skilled trades occupations</v>
      </c>
      <c r="J12" s="11">
        <v>78.069943759691824</v>
      </c>
      <c r="K12" s="11">
        <v>82.096461593245522</v>
      </c>
      <c r="L12" s="11">
        <v>4.0265178335537053</v>
      </c>
      <c r="M12" s="11">
        <v>34.687327002827196</v>
      </c>
      <c r="N12" s="11">
        <v>38.7138448363809</v>
      </c>
      <c r="O12" s="11"/>
      <c r="P12" s="10" t="str">
        <f>name!D9</f>
        <v>24 Business, media and public service professionals</v>
      </c>
      <c r="Q12" s="11">
        <v>32.715453287943689</v>
      </c>
      <c r="R12" s="11">
        <v>41.726533038164547</v>
      </c>
      <c r="S12" s="345">
        <f t="shared" si="4"/>
        <v>9.0110797502208584</v>
      </c>
      <c r="T12" s="345">
        <v>16.126598934104475</v>
      </c>
      <c r="U12" s="345">
        <f t="shared" si="5"/>
        <v>25.137678684325333</v>
      </c>
      <c r="V12" s="346">
        <f t="shared" si="6"/>
        <v>2.7076354096437383E-2</v>
      </c>
      <c r="X12" s="10" t="str">
        <f>name!B9</f>
        <v>Electricity and gas</v>
      </c>
      <c r="Y12" s="11">
        <v>0.92099999999999849</v>
      </c>
      <c r="Z12" s="11">
        <v>0.82599999999999818</v>
      </c>
      <c r="AA12" s="345">
        <f t="shared" si="7"/>
        <v>-9.5000000000000306E-2</v>
      </c>
      <c r="AB12" s="11">
        <v>0.36144252254311227</v>
      </c>
      <c r="AC12" s="345">
        <f t="shared" si="8"/>
        <v>0.26644252254311196</v>
      </c>
      <c r="AD12" s="348">
        <f t="shared" si="9"/>
        <v>2.2316143017472534E-2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17.447950629284108</v>
      </c>
      <c r="C13" s="11">
        <f t="shared" si="2"/>
        <v>17.001023226084499</v>
      </c>
      <c r="D13" s="11">
        <f t="shared" si="2"/>
        <v>-0.44692740319960567</v>
      </c>
      <c r="E13" s="11">
        <f t="shared" si="2"/>
        <v>6.6618669746961228</v>
      </c>
      <c r="F13" s="11">
        <f t="shared" si="2"/>
        <v>6.2149395714965188</v>
      </c>
      <c r="G13" s="200">
        <f t="shared" si="3"/>
        <v>2.1793886860135059E-2</v>
      </c>
      <c r="H13" s="11"/>
      <c r="I13" s="10" t="str">
        <f>name!E9</f>
        <v>Caring, leisure and other service occupations</v>
      </c>
      <c r="J13" s="11">
        <v>82.627906553635512</v>
      </c>
      <c r="K13" s="11">
        <v>98.092314107262055</v>
      </c>
      <c r="L13" s="11">
        <v>15.464407553626563</v>
      </c>
      <c r="M13" s="11">
        <v>50.830525837220151</v>
      </c>
      <c r="N13" s="11">
        <v>66.294933390846708</v>
      </c>
      <c r="O13" s="11"/>
      <c r="P13" s="10" t="str">
        <f>name!D10</f>
        <v>31 Science, engineering and technology associate professionals</v>
      </c>
      <c r="Q13" s="11">
        <v>12.539280736780817</v>
      </c>
      <c r="R13" s="11">
        <v>10.980289236371489</v>
      </c>
      <c r="S13" s="345">
        <f t="shared" si="4"/>
        <v>-1.5589915004093289</v>
      </c>
      <c r="T13" s="345">
        <v>3.9719799820019168</v>
      </c>
      <c r="U13" s="345">
        <f t="shared" si="5"/>
        <v>2.4129884815925879</v>
      </c>
      <c r="V13" s="346">
        <f t="shared" si="6"/>
        <v>1.851440098695134E-2</v>
      </c>
      <c r="X13" s="10" t="str">
        <f>name!B10</f>
        <v>Water and sewerage</v>
      </c>
      <c r="Y13" s="11">
        <v>6.5260000000000078</v>
      </c>
      <c r="Z13" s="11">
        <v>7.5059999999999976</v>
      </c>
      <c r="AA13" s="345">
        <f t="shared" si="7"/>
        <v>0.97999999999998977</v>
      </c>
      <c r="AB13" s="11">
        <v>3.128149669475258</v>
      </c>
      <c r="AC13" s="345">
        <f t="shared" si="8"/>
        <v>4.1081496694752477</v>
      </c>
      <c r="AD13" s="348">
        <f t="shared" si="9"/>
        <v>2.6449995623472056E-2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14.676912857595529</v>
      </c>
      <c r="C14" s="11">
        <f t="shared" si="2"/>
        <v>17.030143409801546</v>
      </c>
      <c r="D14" s="11">
        <f t="shared" si="2"/>
        <v>2.3532305522060231</v>
      </c>
      <c r="E14" s="11">
        <f t="shared" si="2"/>
        <v>9.2111499624573945</v>
      </c>
      <c r="F14" s="11">
        <f t="shared" si="2"/>
        <v>11.564380514663418</v>
      </c>
      <c r="G14" s="200">
        <f t="shared" si="3"/>
        <v>3.3006563925868981E-2</v>
      </c>
      <c r="H14" s="11"/>
      <c r="I14" s="10" t="str">
        <f>name!E10</f>
        <v>Sales and customer service occupations</v>
      </c>
      <c r="J14" s="11">
        <v>67.016568083463198</v>
      </c>
      <c r="K14" s="11">
        <v>67.143562532645234</v>
      </c>
      <c r="L14" s="11">
        <v>0.12699444918204073</v>
      </c>
      <c r="M14" s="11">
        <v>30.822356447884253</v>
      </c>
      <c r="N14" s="11">
        <v>30.949350897066292</v>
      </c>
      <c r="O14" s="11"/>
      <c r="P14" s="10" t="str">
        <f>name!D11</f>
        <v>32 Health and social care associate professionals</v>
      </c>
      <c r="Q14" s="11">
        <v>2.5679215123489878</v>
      </c>
      <c r="R14" s="11">
        <v>2.5030057182979539</v>
      </c>
      <c r="S14" s="345">
        <f t="shared" si="4"/>
        <v>-6.491579405103387E-2</v>
      </c>
      <c r="T14" s="345">
        <v>1.1317863401455044</v>
      </c>
      <c r="U14" s="345">
        <f t="shared" si="5"/>
        <v>1.0668705460944705</v>
      </c>
      <c r="V14" s="346">
        <f t="shared" si="6"/>
        <v>2.4642531910531007E-2</v>
      </c>
      <c r="X14" s="10" t="str">
        <f>name!B11</f>
        <v>Construction</v>
      </c>
      <c r="Y14" s="11">
        <v>92.878000000000043</v>
      </c>
      <c r="Z14" s="11">
        <v>117.70799999999997</v>
      </c>
      <c r="AA14" s="345">
        <f t="shared" si="7"/>
        <v>24.829999999999927</v>
      </c>
      <c r="AB14" s="11">
        <v>44.238487898330909</v>
      </c>
      <c r="AC14" s="345">
        <f t="shared" si="8"/>
        <v>69.068487898330829</v>
      </c>
      <c r="AD14" s="348">
        <f t="shared" si="9"/>
        <v>2.6309750726814185E-2</v>
      </c>
    </row>
    <row r="15" spans="1:30" x14ac:dyDescent="0.2">
      <c r="A15" s="10" t="str">
        <f>name!D12</f>
        <v>33 Protective service occupations</v>
      </c>
      <c r="B15" s="11">
        <f t="shared" si="2"/>
        <v>8.9966936393212666</v>
      </c>
      <c r="C15" s="11">
        <f t="shared" si="2"/>
        <v>13.184424534499291</v>
      </c>
      <c r="D15" s="11">
        <f t="shared" si="2"/>
        <v>4.1877308951780261</v>
      </c>
      <c r="E15" s="11">
        <f t="shared" si="2"/>
        <v>4.1663430891723561</v>
      </c>
      <c r="F15" s="11">
        <f t="shared" si="2"/>
        <v>8.3540739843503804</v>
      </c>
      <c r="G15" s="200">
        <f t="shared" si="3"/>
        <v>2.5694934581057982E-2</v>
      </c>
      <c r="H15" s="11"/>
      <c r="I15" s="10" t="str">
        <f>name!E11</f>
        <v>Process, plant and machine operatives</v>
      </c>
      <c r="J15" s="11">
        <v>50.626316063611966</v>
      </c>
      <c r="K15" s="11">
        <v>60.925548535933721</v>
      </c>
      <c r="L15" s="11">
        <v>10.299232472321748</v>
      </c>
      <c r="M15" s="11">
        <v>28.21560899007849</v>
      </c>
      <c r="N15" s="11">
        <v>38.514841462400241</v>
      </c>
      <c r="O15" s="11"/>
      <c r="P15" s="10" t="str">
        <f>name!D12</f>
        <v>33 Protective service occupations</v>
      </c>
      <c r="Q15" s="11">
        <v>6.2673781572138569</v>
      </c>
      <c r="R15" s="11">
        <v>8.0746461675806263</v>
      </c>
      <c r="S15" s="345">
        <f t="shared" si="4"/>
        <v>1.8072680103667693</v>
      </c>
      <c r="T15" s="345">
        <v>2.1000158173662724</v>
      </c>
      <c r="U15" s="345">
        <f t="shared" si="5"/>
        <v>3.9072838277330417</v>
      </c>
      <c r="V15" s="346">
        <f t="shared" si="6"/>
        <v>1.945240452944641E-2</v>
      </c>
      <c r="X15" s="10" t="str">
        <f>name!B12</f>
        <v>Wholesale and retail trade</v>
      </c>
      <c r="Y15" s="11">
        <v>132.22900000000001</v>
      </c>
      <c r="Z15" s="11">
        <v>137.1279999999999</v>
      </c>
      <c r="AA15" s="345">
        <f t="shared" si="7"/>
        <v>4.8989999999998872</v>
      </c>
      <c r="AB15" s="11">
        <v>62.481807491899424</v>
      </c>
      <c r="AC15" s="345">
        <f t="shared" si="8"/>
        <v>67.380807491899304</v>
      </c>
      <c r="AD15" s="348">
        <f t="shared" si="9"/>
        <v>2.6134342980189906E-2</v>
      </c>
    </row>
    <row r="16" spans="1:30" x14ac:dyDescent="0.2">
      <c r="A16" s="10" t="str">
        <f>name!D13</f>
        <v>34 Culture, media and sports occupations</v>
      </c>
      <c r="B16" s="11">
        <f t="shared" si="2"/>
        <v>18.865972717294447</v>
      </c>
      <c r="C16" s="11">
        <f t="shared" si="2"/>
        <v>19.520803468087745</v>
      </c>
      <c r="D16" s="11">
        <f t="shared" si="2"/>
        <v>0.65483075079330266</v>
      </c>
      <c r="E16" s="11">
        <f t="shared" si="2"/>
        <v>8.5095222842382636</v>
      </c>
      <c r="F16" s="11">
        <f t="shared" si="2"/>
        <v>9.1643530350315654</v>
      </c>
      <c r="G16" s="200">
        <f t="shared" si="3"/>
        <v>2.5129784646012121E-2</v>
      </c>
      <c r="H16" s="11"/>
      <c r="I16" s="10" t="str">
        <f>name!E12</f>
        <v>Elementary occupations</v>
      </c>
      <c r="J16" s="11">
        <v>92.751827852100874</v>
      </c>
      <c r="K16" s="11">
        <v>89.239864891359503</v>
      </c>
      <c r="L16" s="11">
        <v>-3.511962960741374</v>
      </c>
      <c r="M16" s="11">
        <v>44.095408657547097</v>
      </c>
      <c r="N16" s="11">
        <v>40.583445696805732</v>
      </c>
      <c r="O16" s="11"/>
      <c r="P16" s="10" t="str">
        <f>name!D13</f>
        <v>34 Culture, media and sports occupations</v>
      </c>
      <c r="Q16" s="11">
        <v>9.9417786604318259</v>
      </c>
      <c r="R16" s="11">
        <v>10.562089426416799</v>
      </c>
      <c r="S16" s="345">
        <f t="shared" si="4"/>
        <v>0.62031076598497314</v>
      </c>
      <c r="T16" s="345">
        <v>4.013724196092836</v>
      </c>
      <c r="U16" s="345">
        <f t="shared" si="5"/>
        <v>4.6340349620778092</v>
      </c>
      <c r="V16" s="346">
        <f t="shared" si="6"/>
        <v>2.2866040210904881E-2</v>
      </c>
      <c r="X16" s="10" t="str">
        <f>name!B13</f>
        <v>Transport and storage</v>
      </c>
      <c r="Y16" s="11">
        <v>51.39800000000006</v>
      </c>
      <c r="Z16" s="11">
        <v>57.496999999999922</v>
      </c>
      <c r="AA16" s="345">
        <f t="shared" si="7"/>
        <v>6.0989999999998616</v>
      </c>
      <c r="AB16" s="11">
        <v>26.421069458092457</v>
      </c>
      <c r="AC16" s="345">
        <f t="shared" si="8"/>
        <v>32.520069458092323</v>
      </c>
      <c r="AD16" s="348">
        <f t="shared" si="9"/>
        <v>2.8038361781216992E-2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54.059398391397721</v>
      </c>
      <c r="C17" s="11">
        <f t="shared" si="10"/>
        <v>55.765210083063579</v>
      </c>
      <c r="D17" s="11">
        <f t="shared" si="10"/>
        <v>1.7058116916658701</v>
      </c>
      <c r="E17" s="11">
        <f t="shared" si="10"/>
        <v>24.770593744856757</v>
      </c>
      <c r="F17" s="11">
        <f t="shared" si="10"/>
        <v>26.476405436522626</v>
      </c>
      <c r="G17" s="200">
        <f t="shared" si="3"/>
        <v>2.5466203160959155E-2</v>
      </c>
      <c r="H17" s="11"/>
      <c r="O17" s="11"/>
      <c r="P17" s="10" t="str">
        <f>name!D14</f>
        <v>35 Business and public service associate professionals</v>
      </c>
      <c r="Q17" s="11">
        <v>28.700046216397539</v>
      </c>
      <c r="R17" s="11">
        <v>27.371081174421015</v>
      </c>
      <c r="S17" s="345">
        <f t="shared" si="4"/>
        <v>-1.3289650419765238</v>
      </c>
      <c r="T17" s="345">
        <v>10.519190323602672</v>
      </c>
      <c r="U17" s="345">
        <f t="shared" si="5"/>
        <v>9.190225281626148</v>
      </c>
      <c r="V17" s="346">
        <f t="shared" si="6"/>
        <v>2.1036112296437759E-2</v>
      </c>
      <c r="X17" s="10" t="str">
        <f>name!B14</f>
        <v>Accommodation and food</v>
      </c>
      <c r="Y17" s="11">
        <v>54.809999999999988</v>
      </c>
      <c r="Z17" s="11">
        <v>62.486999999999917</v>
      </c>
      <c r="AA17" s="345">
        <f t="shared" si="7"/>
        <v>7.6769999999999285</v>
      </c>
      <c r="AB17" s="11">
        <v>29.551995798691465</v>
      </c>
      <c r="AC17" s="345">
        <f t="shared" si="8"/>
        <v>37.228995798691393</v>
      </c>
      <c r="AD17" s="348">
        <f t="shared" si="9"/>
        <v>2.9166883141552358E-2</v>
      </c>
    </row>
    <row r="18" spans="1:30" x14ac:dyDescent="0.2">
      <c r="A18" s="10" t="str">
        <f>name!D15</f>
        <v>41 Administrative occupations</v>
      </c>
      <c r="B18" s="11">
        <f t="shared" si="10"/>
        <v>71.993936131271241</v>
      </c>
      <c r="C18" s="11">
        <f t="shared" si="10"/>
        <v>62.848336994329621</v>
      </c>
      <c r="D18" s="11">
        <f t="shared" si="10"/>
        <v>-9.1455991369416232</v>
      </c>
      <c r="E18" s="11">
        <f t="shared" si="10"/>
        <v>33.08620961785401</v>
      </c>
      <c r="F18" s="11">
        <f t="shared" si="10"/>
        <v>23.94061048091238</v>
      </c>
      <c r="G18" s="200">
        <f t="shared" si="3"/>
        <v>2.5529875220603904E-2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20.652676576573825</v>
      </c>
      <c r="R18" s="11">
        <v>21.625396235906869</v>
      </c>
      <c r="S18" s="345">
        <f t="shared" si="4"/>
        <v>0.97271965933304472</v>
      </c>
      <c r="T18" s="345">
        <v>7.5971942732977986</v>
      </c>
      <c r="U18" s="345">
        <f t="shared" si="5"/>
        <v>8.5699139326308433</v>
      </c>
      <c r="V18" s="346">
        <f t="shared" si="6"/>
        <v>2.11025047545077E-2</v>
      </c>
      <c r="X18" s="10" t="str">
        <f>name!B15</f>
        <v>Media</v>
      </c>
      <c r="Y18" s="11">
        <v>7.2089999999999899</v>
      </c>
      <c r="Z18" s="11">
        <v>6.9670000000000085</v>
      </c>
      <c r="AA18" s="345">
        <f t="shared" si="7"/>
        <v>-0.24199999999998134</v>
      </c>
      <c r="AB18" s="11">
        <v>3.3500065804806103</v>
      </c>
      <c r="AC18" s="345">
        <f t="shared" si="8"/>
        <v>3.1080065804806289</v>
      </c>
      <c r="AD18" s="348">
        <f t="shared" si="9"/>
        <v>2.5769706180945873E-2</v>
      </c>
    </row>
    <row r="19" spans="1:30" x14ac:dyDescent="0.2">
      <c r="A19" s="10" t="str">
        <f>name!D16</f>
        <v>42 Secretarial and related occupations</v>
      </c>
      <c r="B19" s="11">
        <f t="shared" si="10"/>
        <v>18.846119390607278</v>
      </c>
      <c r="C19" s="11">
        <f t="shared" si="10"/>
        <v>14.559542879294233</v>
      </c>
      <c r="D19" s="11">
        <f t="shared" si="10"/>
        <v>-4.2865765113130463</v>
      </c>
      <c r="E19" s="11">
        <f t="shared" si="10"/>
        <v>9.5368740226641222</v>
      </c>
      <c r="F19" s="11">
        <f t="shared" si="10"/>
        <v>5.2502975113510741</v>
      </c>
      <c r="G19" s="200">
        <f t="shared" si="3"/>
        <v>2.7674902691491532E-2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1.2747403048510244</v>
      </c>
      <c r="K19" s="11">
        <f t="array" ref="K19:K27">MMULT(aggregation!$B$13:$AA$21,C36:C61)</f>
        <v>2.2041507336582358</v>
      </c>
      <c r="L19" s="11">
        <f t="array" ref="L19:L27">MMULT(aggregation!$B$13:$AA$21,D36:D61)</f>
        <v>0.92941042880721136</v>
      </c>
      <c r="M19" s="11">
        <f t="array" ref="M19:M27">MMULT(aggregation!$B$13:$AA$21,E36:E61)</f>
        <v>1.0121697016377371</v>
      </c>
      <c r="N19" s="11">
        <f t="array" ref="N19:N27">MMULT(aggregation!$B$13:$AA$21,F36:F61)</f>
        <v>1.9415801304449485</v>
      </c>
      <c r="O19" s="11"/>
      <c r="P19" s="10" t="str">
        <f>name!D16</f>
        <v>42 Secretarial and related occupations</v>
      </c>
      <c r="Q19" s="11">
        <v>0.87464028089358492</v>
      </c>
      <c r="R19" s="11">
        <v>1.375044232923649</v>
      </c>
      <c r="S19" s="345">
        <f t="shared" si="4"/>
        <v>0.50040395203006405</v>
      </c>
      <c r="T19" s="345">
        <v>0.38847450132013323</v>
      </c>
      <c r="U19" s="345">
        <f t="shared" si="5"/>
        <v>0.88887845335019722</v>
      </c>
      <c r="V19" s="346">
        <f t="shared" si="6"/>
        <v>2.4804183279600878E-2</v>
      </c>
      <c r="X19" s="10" t="str">
        <f>name!B16</f>
        <v>Information technology</v>
      </c>
      <c r="Y19" s="11">
        <v>17.535000000000007</v>
      </c>
      <c r="Z19" s="11">
        <v>19.281000000000045</v>
      </c>
      <c r="AA19" s="345">
        <f t="shared" si="7"/>
        <v>1.7460000000000377</v>
      </c>
      <c r="AB19" s="11">
        <v>8.0573725369763913</v>
      </c>
      <c r="AC19" s="345">
        <f t="shared" si="8"/>
        <v>9.8033725369764291</v>
      </c>
      <c r="AD19" s="348">
        <f t="shared" si="9"/>
        <v>2.5526731562558025E-2</v>
      </c>
    </row>
    <row r="20" spans="1:30" x14ac:dyDescent="0.2">
      <c r="A20" s="10" t="str">
        <f>name!D17</f>
        <v>51 Skilled agricultural and related trades</v>
      </c>
      <c r="B20" s="11">
        <f t="shared" si="10"/>
        <v>7.3544940081625132</v>
      </c>
      <c r="C20" s="11">
        <f t="shared" si="10"/>
        <v>9.3677221238986235</v>
      </c>
      <c r="D20" s="11">
        <f t="shared" si="10"/>
        <v>2.0132281157361112</v>
      </c>
      <c r="E20" s="11">
        <f t="shared" si="10"/>
        <v>4.6004120661104801</v>
      </c>
      <c r="F20" s="11">
        <f t="shared" si="10"/>
        <v>6.6136401818465913</v>
      </c>
      <c r="G20" s="200">
        <f t="shared" si="3"/>
        <v>3.2918901399867417E-2</v>
      </c>
      <c r="H20" s="11"/>
      <c r="I20" s="11" t="str">
        <f t="shared" si="11"/>
        <v>Professional occupations</v>
      </c>
      <c r="J20" s="11">
        <v>8.6444554431861</v>
      </c>
      <c r="K20" s="11">
        <v>13.719568686210154</v>
      </c>
      <c r="L20" s="11">
        <v>5.0751132430240542</v>
      </c>
      <c r="M20" s="11">
        <v>5.4213017911158952</v>
      </c>
      <c r="N20" s="11">
        <v>10.49641503413995</v>
      </c>
      <c r="O20" s="11"/>
      <c r="P20" s="10" t="str">
        <f>name!D17</f>
        <v>51 Skilled agricultural and related trades</v>
      </c>
      <c r="Q20" s="11">
        <v>5.6044765571564401</v>
      </c>
      <c r="R20" s="11">
        <v>6.8371416253191741</v>
      </c>
      <c r="S20" s="345">
        <f t="shared" si="4"/>
        <v>1.232665068162734</v>
      </c>
      <c r="T20" s="345">
        <v>3.1281840055077557</v>
      </c>
      <c r="U20" s="345">
        <f t="shared" si="5"/>
        <v>4.3608490736704901</v>
      </c>
      <c r="V20" s="346">
        <f t="shared" si="6"/>
        <v>3.0008403947768381E-2</v>
      </c>
      <c r="X20" s="10" t="str">
        <f>name!B17</f>
        <v>Finance and insurance</v>
      </c>
      <c r="Y20" s="11">
        <v>22.744999999999933</v>
      </c>
      <c r="Z20" s="11">
        <v>19.27200000000002</v>
      </c>
      <c r="AA20" s="345">
        <f t="shared" si="7"/>
        <v>-3.4729999999999137</v>
      </c>
      <c r="AB20" s="11">
        <v>10.426491604421331</v>
      </c>
      <c r="AC20" s="345">
        <f t="shared" si="8"/>
        <v>6.9534916044214174</v>
      </c>
      <c r="AD20" s="348">
        <f t="shared" si="9"/>
        <v>2.5475456759475268E-2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28.137860203149177</v>
      </c>
      <c r="C21" s="11">
        <f t="shared" si="10"/>
        <v>28.912413363582694</v>
      </c>
      <c r="D21" s="11">
        <f t="shared" si="10"/>
        <v>0.77455316043351363</v>
      </c>
      <c r="E21" s="11">
        <f t="shared" si="10"/>
        <v>11.064913553927333</v>
      </c>
      <c r="F21" s="11">
        <f t="shared" si="10"/>
        <v>11.839466714360848</v>
      </c>
      <c r="G21" s="200">
        <f t="shared" si="3"/>
        <v>2.2354976274419736E-2</v>
      </c>
      <c r="H21" s="11"/>
      <c r="I21" s="11" t="str">
        <f t="shared" si="11"/>
        <v>Associate professional occupations</v>
      </c>
      <c r="J21" s="11">
        <v>1.2949755284092888</v>
      </c>
      <c r="K21" s="11">
        <v>2.2730085103842645</v>
      </c>
      <c r="L21" s="11">
        <v>0.97803298197497535</v>
      </c>
      <c r="M21" s="11">
        <v>0.89906627923785409</v>
      </c>
      <c r="N21" s="11">
        <v>1.8770992612128297</v>
      </c>
      <c r="O21" s="11"/>
      <c r="P21" s="10" t="str">
        <f>name!D18</f>
        <v>52 Skilled metal, electrical and electronic trades</v>
      </c>
      <c r="Q21" s="11">
        <v>27.418671579233255</v>
      </c>
      <c r="R21" s="11">
        <v>26.875238952339323</v>
      </c>
      <c r="S21" s="345">
        <f t="shared" si="4"/>
        <v>-0.54343262689393157</v>
      </c>
      <c r="T21" s="345">
        <v>10.095892191239024</v>
      </c>
      <c r="U21" s="345">
        <f t="shared" si="5"/>
        <v>9.5524595643450922</v>
      </c>
      <c r="V21" s="346">
        <f t="shared" si="6"/>
        <v>2.1120274842252096E-2</v>
      </c>
      <c r="X21" s="10" t="str">
        <f>name!B18</f>
        <v>Real estate</v>
      </c>
      <c r="Y21" s="11">
        <v>14.614999999999991</v>
      </c>
      <c r="Z21" s="11">
        <v>17.305999999999994</v>
      </c>
      <c r="AA21" s="345">
        <f t="shared" si="7"/>
        <v>2.6910000000000025</v>
      </c>
      <c r="AB21" s="11">
        <v>7.8470324958512139</v>
      </c>
      <c r="AC21" s="345">
        <f t="shared" si="8"/>
        <v>10.538032495851215</v>
      </c>
      <c r="AD21" s="348">
        <f t="shared" si="9"/>
        <v>2.906628262472033E-2</v>
      </c>
    </row>
    <row r="22" spans="1:30" x14ac:dyDescent="0.2">
      <c r="A22" s="10" t="str">
        <f>name!D19</f>
        <v>53 Skilled construction and building trades</v>
      </c>
      <c r="B22" s="11">
        <f t="shared" si="10"/>
        <v>26.45734718274138</v>
      </c>
      <c r="C22" s="11">
        <f t="shared" si="10"/>
        <v>26.972649110972746</v>
      </c>
      <c r="D22" s="11">
        <f t="shared" si="10"/>
        <v>0.51530192823136867</v>
      </c>
      <c r="E22" s="11">
        <f t="shared" si="10"/>
        <v>11.791573054814441</v>
      </c>
      <c r="F22" s="11">
        <f t="shared" si="10"/>
        <v>12.306874983045809</v>
      </c>
      <c r="G22" s="200">
        <f t="shared" si="3"/>
        <v>2.4876477581170509E-2</v>
      </c>
      <c r="H22" s="11"/>
      <c r="I22" s="11" t="str">
        <f t="shared" si="11"/>
        <v>Administrative and secretarial occupations</v>
      </c>
      <c r="J22" s="11">
        <v>0.39507056276677199</v>
      </c>
      <c r="K22" s="11">
        <v>0.80560584987815731</v>
      </c>
      <c r="L22" s="11">
        <v>0.41053528711138532</v>
      </c>
      <c r="M22" s="11">
        <v>0.33502820203194617</v>
      </c>
      <c r="N22" s="11">
        <v>0.74556348914333148</v>
      </c>
      <c r="O22" s="11"/>
      <c r="P22" s="10" t="str">
        <f>name!D19</f>
        <v>53 Skilled construction and building trades</v>
      </c>
      <c r="Q22" s="11">
        <v>25.8105390554</v>
      </c>
      <c r="R22" s="11">
        <v>26.09716929453128</v>
      </c>
      <c r="S22" s="345">
        <f t="shared" si="4"/>
        <v>0.28663023913128072</v>
      </c>
      <c r="T22" s="345">
        <v>11.396318013959817</v>
      </c>
      <c r="U22" s="345">
        <f t="shared" si="5"/>
        <v>11.682948253091098</v>
      </c>
      <c r="V22" s="346">
        <f t="shared" si="6"/>
        <v>2.4680317254356821E-2</v>
      </c>
      <c r="X22" s="10" t="str">
        <f>name!B19</f>
        <v>Professional services</v>
      </c>
      <c r="Y22" s="11">
        <v>75.90600000000002</v>
      </c>
      <c r="Z22" s="11">
        <v>86.137000000000128</v>
      </c>
      <c r="AA22" s="345">
        <f t="shared" si="7"/>
        <v>10.231000000000108</v>
      </c>
      <c r="AB22" s="11">
        <v>38.885590886689293</v>
      </c>
      <c r="AC22" s="345">
        <f t="shared" si="8"/>
        <v>49.116590886689401</v>
      </c>
      <c r="AD22" s="348">
        <f t="shared" si="9"/>
        <v>2.7958537685071505E-2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16.120242365638745</v>
      </c>
      <c r="C23" s="11">
        <f t="shared" si="10"/>
        <v>16.843676994791458</v>
      </c>
      <c r="D23" s="11">
        <f t="shared" si="10"/>
        <v>0.72343462915271184</v>
      </c>
      <c r="E23" s="11">
        <f t="shared" si="10"/>
        <v>7.2304283279749395</v>
      </c>
      <c r="F23" s="11">
        <f t="shared" si="10"/>
        <v>7.9538629571276509</v>
      </c>
      <c r="G23" s="200">
        <f t="shared" si="3"/>
        <v>2.5010984388491808E-2</v>
      </c>
      <c r="H23" s="11"/>
      <c r="I23" s="11" t="str">
        <f t="shared" si="11"/>
        <v>Skilled trades occupations</v>
      </c>
      <c r="J23" s="11">
        <v>0.10630721498755483</v>
      </c>
      <c r="K23" s="11">
        <v>0.21008822626640625</v>
      </c>
      <c r="L23" s="11">
        <v>0.10378101127885142</v>
      </c>
      <c r="M23" s="11">
        <v>8.971013634249729E-2</v>
      </c>
      <c r="N23" s="11">
        <v>0.19349114762134872</v>
      </c>
      <c r="O23" s="11"/>
      <c r="P23" s="10" t="str">
        <f>name!D20</f>
        <v>54 Textiles, printing and other skilled trades</v>
      </c>
      <c r="Q23" s="11">
        <v>9.0306210588933258</v>
      </c>
      <c r="R23" s="11">
        <v>9.0822363548455094</v>
      </c>
      <c r="S23" s="345">
        <f t="shared" si="4"/>
        <v>5.1615295952183615E-2</v>
      </c>
      <c r="T23" s="345">
        <v>2.9273719015509885</v>
      </c>
      <c r="U23" s="345">
        <f t="shared" si="5"/>
        <v>2.9789871975031721</v>
      </c>
      <c r="V23" s="346">
        <f t="shared" si="6"/>
        <v>1.8894876266853933E-2</v>
      </c>
      <c r="X23" s="10" t="str">
        <f>name!B20</f>
        <v>Support services</v>
      </c>
      <c r="Y23" s="11">
        <v>65.131999999999948</v>
      </c>
      <c r="Z23" s="11">
        <v>72.889999999999972</v>
      </c>
      <c r="AA23" s="345">
        <f t="shared" si="7"/>
        <v>7.758000000000024</v>
      </c>
      <c r="AB23" s="11">
        <v>32.630004874927778</v>
      </c>
      <c r="AC23" s="345">
        <f t="shared" si="8"/>
        <v>40.388004874927802</v>
      </c>
      <c r="AD23" s="348">
        <f t="shared" si="9"/>
        <v>2.7444517362399168E-2</v>
      </c>
    </row>
    <row r="24" spans="1:30" x14ac:dyDescent="0.2">
      <c r="A24" s="10" t="str">
        <f>name!D21</f>
        <v>61 Caring personal service occupations</v>
      </c>
      <c r="B24" s="11">
        <f t="shared" si="10"/>
        <v>61.905196418316727</v>
      </c>
      <c r="C24" s="11">
        <f t="shared" si="10"/>
        <v>76.657939722018043</v>
      </c>
      <c r="D24" s="11">
        <f t="shared" si="10"/>
        <v>14.752743303701326</v>
      </c>
      <c r="E24" s="11">
        <f t="shared" si="10"/>
        <v>40.072762637228678</v>
      </c>
      <c r="F24" s="11">
        <f t="shared" si="10"/>
        <v>54.825505940929993</v>
      </c>
      <c r="G24" s="200">
        <f t="shared" si="3"/>
        <v>3.3836705429728164E-2</v>
      </c>
      <c r="H24" s="11"/>
      <c r="I24" s="11" t="str">
        <f t="shared" si="11"/>
        <v>Caring, leisure and other service occupations</v>
      </c>
      <c r="J24" s="11">
        <v>6.3272557114570693E-2</v>
      </c>
      <c r="K24" s="11">
        <v>0.14201408091379666</v>
      </c>
      <c r="L24" s="11">
        <v>7.8741523799225971E-2</v>
      </c>
      <c r="M24" s="11">
        <v>6.0195605876216376E-2</v>
      </c>
      <c r="N24" s="11">
        <v>0.13893712967544236</v>
      </c>
      <c r="O24" s="11"/>
      <c r="P24" s="10" t="str">
        <f>name!D21</f>
        <v>61 Caring personal service occupations</v>
      </c>
      <c r="Q24" s="11">
        <v>8.6083024016589302</v>
      </c>
      <c r="R24" s="11">
        <v>13.098054118124125</v>
      </c>
      <c r="S24" s="345">
        <f t="shared" si="4"/>
        <v>4.4897517164651948</v>
      </c>
      <c r="T24" s="345">
        <v>5.0857322706095349</v>
      </c>
      <c r="U24" s="345">
        <f t="shared" si="5"/>
        <v>9.5754839870747297</v>
      </c>
      <c r="V24" s="346">
        <f t="shared" si="6"/>
        <v>3.1432774287088794E-2</v>
      </c>
      <c r="X24" s="10" t="str">
        <f>name!B21</f>
        <v>Public admin. and defence</v>
      </c>
      <c r="Y24" s="11">
        <v>26.971000000000032</v>
      </c>
      <c r="Z24" s="11">
        <v>29.971999999999998</v>
      </c>
      <c r="AA24" s="345">
        <f t="shared" si="7"/>
        <v>3.0009999999999657</v>
      </c>
      <c r="AB24" s="11">
        <v>14.068900405160475</v>
      </c>
      <c r="AC24" s="345">
        <f t="shared" si="8"/>
        <v>17.069900405160439</v>
      </c>
      <c r="AD24" s="348">
        <f t="shared" si="9"/>
        <v>2.8380776863496937E-2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19.798938786560022</v>
      </c>
      <c r="C25" s="11">
        <f t="shared" si="10"/>
        <v>20.612785762067595</v>
      </c>
      <c r="D25" s="11">
        <f t="shared" si="10"/>
        <v>0.81384697550757246</v>
      </c>
      <c r="E25" s="11">
        <f t="shared" si="10"/>
        <v>10.365474189026839</v>
      </c>
      <c r="F25" s="11">
        <f t="shared" si="10"/>
        <v>11.179321164534414</v>
      </c>
      <c r="G25" s="200">
        <f t="shared" si="3"/>
        <v>2.8466612686961046E-2</v>
      </c>
      <c r="H25" s="11"/>
      <c r="I25" s="11" t="str">
        <f t="shared" si="11"/>
        <v>Sales and customer service occupations</v>
      </c>
      <c r="J25" s="11">
        <v>0.16085229765768358</v>
      </c>
      <c r="K25" s="11">
        <v>0.30224059894873379</v>
      </c>
      <c r="L25" s="11">
        <v>0.14138830129105018</v>
      </c>
      <c r="M25" s="11">
        <v>0.11508880263063229</v>
      </c>
      <c r="N25" s="11">
        <v>0.25647710392168249</v>
      </c>
      <c r="O25" s="11"/>
      <c r="P25" s="10" t="str">
        <f>name!D22</f>
        <v>62 Leisure, travel and related personal service occupations</v>
      </c>
      <c r="Q25" s="11">
        <v>5.2155828357261749</v>
      </c>
      <c r="R25" s="11">
        <v>5.847065900808083</v>
      </c>
      <c r="S25" s="345">
        <f t="shared" si="4"/>
        <v>0.6314830650819081</v>
      </c>
      <c r="T25" s="345">
        <v>2.3732620070698287</v>
      </c>
      <c r="U25" s="345">
        <f t="shared" si="5"/>
        <v>3.0047450721517368</v>
      </c>
      <c r="V25" s="346">
        <f t="shared" si="6"/>
        <v>2.5317071467666263E-2</v>
      </c>
      <c r="X25" s="10" t="str">
        <f>name!B22</f>
        <v>Education</v>
      </c>
      <c r="Y25" s="11">
        <v>75.495999999999952</v>
      </c>
      <c r="Z25" s="11">
        <v>75.677000000000092</v>
      </c>
      <c r="AA25" s="345">
        <f t="shared" si="7"/>
        <v>0.18100000000013949</v>
      </c>
      <c r="AB25" s="11">
        <v>40.091220747797898</v>
      </c>
      <c r="AC25" s="345">
        <f t="shared" si="8"/>
        <v>40.272220747798038</v>
      </c>
      <c r="AD25" s="348">
        <f t="shared" si="9"/>
        <v>2.88034026399413E-2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0.92377134875876299</v>
      </c>
      <c r="C26" s="11">
        <f t="shared" si="10"/>
        <v>0.821588623176426</v>
      </c>
      <c r="D26" s="11">
        <f t="shared" si="10"/>
        <v>-0.10218272558233679</v>
      </c>
      <c r="E26" s="11">
        <f t="shared" si="10"/>
        <v>0.3922890109646307</v>
      </c>
      <c r="F26" s="11">
        <f t="shared" si="10"/>
        <v>0.29010628538229394</v>
      </c>
      <c r="G26" s="200">
        <f t="shared" si="3"/>
        <v>2.3876137260547159E-2</v>
      </c>
      <c r="H26" s="11"/>
      <c r="I26" s="11" t="str">
        <f t="shared" si="11"/>
        <v>Process, plant and machine operatives</v>
      </c>
      <c r="J26" s="11">
        <v>0.12241360006808527</v>
      </c>
      <c r="K26" s="11">
        <v>0.32286773664316526</v>
      </c>
      <c r="L26" s="11">
        <v>0.20045413657507999</v>
      </c>
      <c r="M26" s="11">
        <v>0.14508902427482218</v>
      </c>
      <c r="N26" s="11">
        <v>0.34554316084990216</v>
      </c>
      <c r="O26" s="11"/>
      <c r="P26" s="10" t="str">
        <f>name!D23</f>
        <v>63 Community and civil enforcement occupations</v>
      </c>
      <c r="Q26" s="11">
        <v>0.68870095457383607</v>
      </c>
      <c r="R26" s="11">
        <v>0.50014174248295362</v>
      </c>
      <c r="S26" s="345">
        <f t="shared" si="4"/>
        <v>-0.18855921209088244</v>
      </c>
      <c r="T26" s="345">
        <v>0.194535110864474</v>
      </c>
      <c r="U26" s="345">
        <f t="shared" si="5"/>
        <v>5.9758987735915592E-3</v>
      </c>
      <c r="V26" s="346">
        <f t="shared" si="6"/>
        <v>1.6723996881556902E-2</v>
      </c>
      <c r="X26" s="10" t="str">
        <f>name!B23</f>
        <v>Health and social work</v>
      </c>
      <c r="Y26" s="11">
        <v>105.95600000000002</v>
      </c>
      <c r="Z26" s="11">
        <v>128.30300000000003</v>
      </c>
      <c r="AA26" s="345">
        <f t="shared" si="7"/>
        <v>22.347000000000008</v>
      </c>
      <c r="AB26" s="11">
        <v>66.109122425682756</v>
      </c>
      <c r="AC26" s="345">
        <f t="shared" si="8"/>
        <v>88.456122425682764</v>
      </c>
      <c r="AD26" s="348">
        <f t="shared" si="9"/>
        <v>3.2851345348637651E-2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53.70128059055088</v>
      </c>
      <c r="C27" s="11">
        <f t="shared" si="12"/>
        <v>47.572296639194334</v>
      </c>
      <c r="D27" s="11">
        <f t="shared" si="12"/>
        <v>-6.1289839513565436</v>
      </c>
      <c r="E27" s="11">
        <f t="shared" si="12"/>
        <v>22.665840401803557</v>
      </c>
      <c r="F27" s="11">
        <f t="shared" si="12"/>
        <v>16.536856450447011</v>
      </c>
      <c r="G27" s="200">
        <f t="shared" si="3"/>
        <v>2.3752051522605067E-2</v>
      </c>
      <c r="H27" s="11"/>
      <c r="I27" s="11" t="str">
        <f t="shared" si="11"/>
        <v>Elementary occupations</v>
      </c>
      <c r="J27" s="11">
        <v>4.8241526928478079E-2</v>
      </c>
      <c r="K27" s="11">
        <v>9.34217333324521E-2</v>
      </c>
      <c r="L27" s="11">
        <v>4.5180206403974028E-2</v>
      </c>
      <c r="M27" s="11">
        <v>4.3433641235860389E-2</v>
      </c>
      <c r="N27" s="11">
        <v>8.8613847639834417E-2</v>
      </c>
      <c r="O27" s="11"/>
      <c r="P27" s="10" t="str">
        <f>name!D24</f>
        <v>71 Sales occupations</v>
      </c>
      <c r="Q27" s="11">
        <v>22.617459642950106</v>
      </c>
      <c r="R27" s="11">
        <v>21.301531092450407</v>
      </c>
      <c r="S27" s="345">
        <f t="shared" si="4"/>
        <v>-1.3159285504996987</v>
      </c>
      <c r="T27" s="345">
        <v>7.2656107458332109</v>
      </c>
      <c r="U27" s="345">
        <f t="shared" si="5"/>
        <v>5.9496821953335122</v>
      </c>
      <c r="V27" s="346">
        <f t="shared" si="6"/>
        <v>1.8744849900729221E-2</v>
      </c>
      <c r="X27" s="10" t="str">
        <f>name!B24</f>
        <v>Arts and entertainment</v>
      </c>
      <c r="Y27" s="11">
        <v>28.712999999999916</v>
      </c>
      <c r="Z27" s="11">
        <v>27.970999999999989</v>
      </c>
      <c r="AA27" s="345">
        <f t="shared" si="7"/>
        <v>-0.74199999999992627</v>
      </c>
      <c r="AB27" s="11">
        <v>13.653628893524555</v>
      </c>
      <c r="AC27" s="345">
        <f t="shared" si="8"/>
        <v>12.911628893524629</v>
      </c>
      <c r="AD27" s="348">
        <f t="shared" si="9"/>
        <v>2.6273281723731889E-2</v>
      </c>
    </row>
    <row r="28" spans="1:30" x14ac:dyDescent="0.2">
      <c r="A28" s="10" t="str">
        <f>name!D25</f>
        <v>72 Customer service occupations</v>
      </c>
      <c r="B28" s="11">
        <f t="shared" si="12"/>
        <v>13.315287492912315</v>
      </c>
      <c r="C28" s="11">
        <f t="shared" si="12"/>
        <v>19.571265893450896</v>
      </c>
      <c r="D28" s="11">
        <f t="shared" si="12"/>
        <v>6.2559784005385843</v>
      </c>
      <c r="E28" s="11">
        <f t="shared" si="12"/>
        <v>8.1565160460806982</v>
      </c>
      <c r="F28" s="11">
        <f t="shared" si="12"/>
        <v>14.412494446619281</v>
      </c>
      <c r="G28" s="200">
        <f t="shared" si="3"/>
        <v>3.2367993858286592E-2</v>
      </c>
      <c r="H28" s="11"/>
      <c r="O28" s="11"/>
      <c r="P28" s="10" t="str">
        <f>name!D25</f>
        <v>72 Customer service occupations</v>
      </c>
      <c r="Q28" s="11">
        <v>4.5713843170160953</v>
      </c>
      <c r="R28" s="11">
        <v>7.4657345854372767</v>
      </c>
      <c r="S28" s="345">
        <f t="shared" si="4"/>
        <v>2.8943502684211815</v>
      </c>
      <c r="T28" s="345">
        <v>2.2159580291003587</v>
      </c>
      <c r="U28" s="345">
        <f t="shared" si="5"/>
        <v>5.1103082975215397</v>
      </c>
      <c r="V28" s="346">
        <f t="shared" si="6"/>
        <v>2.6699777891428855E-2</v>
      </c>
      <c r="X28" s="10" t="str">
        <f>name!B25</f>
        <v>Other services</v>
      </c>
      <c r="Y28" s="11">
        <v>26.832000000000036</v>
      </c>
      <c r="Z28" s="11">
        <v>26.958999999999964</v>
      </c>
      <c r="AA28" s="345">
        <f t="shared" si="7"/>
        <v>0.12699999999992784</v>
      </c>
      <c r="AB28" s="11">
        <v>13.965561720409099</v>
      </c>
      <c r="AC28" s="345">
        <f t="shared" si="8"/>
        <v>14.092561720409027</v>
      </c>
      <c r="AD28" s="348">
        <f t="shared" si="9"/>
        <v>2.8328985717162469E-2</v>
      </c>
    </row>
    <row r="29" spans="1:30" x14ac:dyDescent="0.2">
      <c r="A29" s="10" t="str">
        <f>name!D26</f>
        <v>81 Process, plant and machine operatives</v>
      </c>
      <c r="B29" s="11">
        <f t="shared" si="12"/>
        <v>17.370298459108284</v>
      </c>
      <c r="C29" s="11">
        <f t="shared" si="12"/>
        <v>22.312057188650904</v>
      </c>
      <c r="D29" s="11">
        <f t="shared" si="12"/>
        <v>4.9417587295426184</v>
      </c>
      <c r="E29" s="11">
        <f t="shared" si="12"/>
        <v>8.4636715719896713</v>
      </c>
      <c r="F29" s="11">
        <f t="shared" si="12"/>
        <v>13.405430301532292</v>
      </c>
      <c r="G29" s="200">
        <f t="shared" si="3"/>
        <v>2.6815126995919147E-2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13.608230249262359</v>
      </c>
      <c r="R29" s="11">
        <v>17.715318641541938</v>
      </c>
      <c r="S29" s="345">
        <f t="shared" si="4"/>
        <v>4.1070883922795787</v>
      </c>
      <c r="T29" s="345">
        <v>6.1274887345221485</v>
      </c>
      <c r="U29" s="345">
        <f t="shared" si="5"/>
        <v>10.234577126801728</v>
      </c>
      <c r="V29" s="346">
        <f t="shared" si="6"/>
        <v>2.509335963998649E-2</v>
      </c>
      <c r="X29" s="231" t="str">
        <f>name!B3</f>
        <v>All industries</v>
      </c>
      <c r="Y29" s="34">
        <f>SUM(Y7:Y28)</f>
        <v>863.20299999999997</v>
      </c>
      <c r="Z29" s="34">
        <f>SUM(Z7:Z28)</f>
        <v>942.66699999999992</v>
      </c>
      <c r="AA29" s="349">
        <f t="shared" si="7"/>
        <v>79.463999999999942</v>
      </c>
      <c r="AB29" s="34">
        <f>SUM(AB7:AB28)</f>
        <v>438.26962369248429</v>
      </c>
      <c r="AC29" s="349">
        <f t="shared" si="8"/>
        <v>517.73362369248423</v>
      </c>
      <c r="AD29" s="350">
        <f t="shared" si="9"/>
        <v>2.7751548372997537E-2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33.256017604503683</v>
      </c>
      <c r="C30" s="11">
        <f t="shared" si="12"/>
        <v>38.613491347282817</v>
      </c>
      <c r="D30" s="11">
        <f t="shared" si="12"/>
        <v>5.3574737427791286</v>
      </c>
      <c r="E30" s="11">
        <f t="shared" si="12"/>
        <v>19.751937418088819</v>
      </c>
      <c r="F30" s="11">
        <f t="shared" si="12"/>
        <v>25.109411160867946</v>
      </c>
      <c r="G30" s="200">
        <f t="shared" si="3"/>
        <v>3.1568456930337829E-2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10.191847778968071</v>
      </c>
      <c r="K30" s="11">
        <f t="array" ref="K30:K38">MMULT(aggregation!$B$13:$AA$21,C65:C90)</f>
        <v>17.781790894548294</v>
      </c>
      <c r="L30" s="11">
        <f t="array" ref="L30:L38">MMULT(aggregation!$B$13:$AA$21,D65:D90)</f>
        <v>7.5899431155802235</v>
      </c>
      <c r="M30" s="11">
        <f t="array" ref="M30:M38">MMULT(aggregation!$B$13:$AA$21,E65:E90)</f>
        <v>8.0886498323834299</v>
      </c>
      <c r="N30" s="11">
        <f t="array" ref="N30:N38">MMULT(aggregation!$B$13:$AA$21,F65:F90)</f>
        <v>15.678592947963654</v>
      </c>
      <c r="O30" s="11"/>
      <c r="P30" s="10" t="str">
        <f>name!D27</f>
        <v>82 Transport and mobile machine drivers and operatives</v>
      </c>
      <c r="Q30" s="11">
        <v>30.513730009119044</v>
      </c>
      <c r="R30" s="11">
        <v>33.88400878801319</v>
      </c>
      <c r="S30" s="345">
        <f t="shared" si="4"/>
        <v>3.3702787788941464</v>
      </c>
      <c r="T30" s="345">
        <v>17.15871751251516</v>
      </c>
      <c r="U30" s="345">
        <f t="shared" si="5"/>
        <v>20.528996291409307</v>
      </c>
      <c r="V30" s="346">
        <f t="shared" si="6"/>
        <v>3.0191929590587474E-2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12.385454024959362</v>
      </c>
      <c r="C31" s="11">
        <f t="shared" si="12"/>
        <v>11.296168748561383</v>
      </c>
      <c r="D31" s="11">
        <f t="shared" si="12"/>
        <v>-1.0892852763979777</v>
      </c>
      <c r="E31" s="11">
        <f t="shared" si="12"/>
        <v>4.2049103271024562</v>
      </c>
      <c r="F31" s="11">
        <f t="shared" si="12"/>
        <v>3.1156250507044785</v>
      </c>
      <c r="G31" s="200">
        <f t="shared" si="3"/>
        <v>1.9677726511888149E-2</v>
      </c>
      <c r="H31" s="11"/>
      <c r="I31" s="11" t="str">
        <f>I20</f>
        <v>Professional occupations</v>
      </c>
      <c r="J31" s="11">
        <v>45.645415744053707</v>
      </c>
      <c r="K31" s="11">
        <v>72.851026523564016</v>
      </c>
      <c r="L31" s="11">
        <v>27.205610779510309</v>
      </c>
      <c r="M31" s="11">
        <v>30.129919496477051</v>
      </c>
      <c r="N31" s="11">
        <v>57.33553027598736</v>
      </c>
      <c r="O31" s="11"/>
      <c r="P31" s="10" t="str">
        <f>name!D28</f>
        <v>91 Elementary trades and related occupations</v>
      </c>
      <c r="Q31" s="11">
        <v>10.28591968040617</v>
      </c>
      <c r="R31" s="11">
        <v>9.5372129990549404</v>
      </c>
      <c r="S31" s="345">
        <f t="shared" si="4"/>
        <v>-0.74870668135122997</v>
      </c>
      <c r="T31" s="345">
        <v>3.0645749798594641</v>
      </c>
      <c r="U31" s="345">
        <f t="shared" si="5"/>
        <v>2.3158682985082342</v>
      </c>
      <c r="V31" s="346">
        <f t="shared" si="6"/>
        <v>1.7537168166722239E-2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80.366373827141516</v>
      </c>
      <c r="C32" s="11">
        <f t="shared" si="12"/>
        <v>77.943696142798117</v>
      </c>
      <c r="D32" s="11">
        <f t="shared" si="12"/>
        <v>-2.4226776843433964</v>
      </c>
      <c r="E32" s="11">
        <f t="shared" si="12"/>
        <v>39.890498330444643</v>
      </c>
      <c r="F32" s="11">
        <f t="shared" si="12"/>
        <v>37.467820646101252</v>
      </c>
      <c r="G32" s="200">
        <f t="shared" ref="G32" si="13">IF(B32&gt;0,(1+(E32/B32))^(1/($C$6-$B$6))-1,0)</f>
        <v>2.7233171853855209E-2</v>
      </c>
      <c r="H32" s="11"/>
      <c r="I32" s="11" t="str">
        <f>I21</f>
        <v>Associate professional occupations</v>
      </c>
      <c r="J32" s="11">
        <v>13.354655270945795</v>
      </c>
      <c r="K32" s="11">
        <v>21.932823185904567</v>
      </c>
      <c r="L32" s="11">
        <v>8.5781679149587724</v>
      </c>
      <c r="M32" s="11">
        <v>8.916127761609161</v>
      </c>
      <c r="N32" s="11">
        <v>17.494295676567933</v>
      </c>
      <c r="O32" s="11"/>
      <c r="P32" s="10" t="str">
        <f>name!D29</f>
        <v>92 Elementary administration and service occupations</v>
      </c>
      <c r="Q32" s="11">
        <v>37.773252887327992</v>
      </c>
      <c r="R32" s="11">
        <v>38.373963367176778</v>
      </c>
      <c r="S32" s="345">
        <f t="shared" ref="S32" si="14">R32-Q32</f>
        <v>0.60071047984878589</v>
      </c>
      <c r="T32" s="345">
        <v>15.730393749902996</v>
      </c>
      <c r="U32" s="345">
        <f>SUM(S32:T32)</f>
        <v>16.33110422975178</v>
      </c>
      <c r="V32" s="346">
        <f t="shared" ref="V32" si="15">IF(Q32&gt;0,(1+(T32/Q32))^(1/($C$6-$B$6))-1,0)</f>
        <v>2.3481349587622491E-2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863.20300000000009</v>
      </c>
      <c r="C33" s="11">
        <f>SUM(C62,C91,C120,C149,C178,C207,C236,C265,C294)</f>
        <v>942.66699999999958</v>
      </c>
      <c r="D33" s="11">
        <f t="shared" si="12"/>
        <v>79.463999999999515</v>
      </c>
      <c r="E33" s="11">
        <f t="shared" si="12"/>
        <v>438.26962369248429</v>
      </c>
      <c r="F33" s="11">
        <f t="shared" si="12"/>
        <v>517.73362369248377</v>
      </c>
      <c r="G33" s="200">
        <f t="shared" si="3"/>
        <v>2.7751548372997537E-2</v>
      </c>
      <c r="H33" s="11"/>
      <c r="I33" s="11" t="str">
        <f>I22</f>
        <v>Administrative and secretarial occupations</v>
      </c>
      <c r="J33" s="11">
        <v>4.8861683297603555</v>
      </c>
      <c r="K33" s="11">
        <v>8.5259897627666632</v>
      </c>
      <c r="L33" s="11">
        <v>3.6398214330063086</v>
      </c>
      <c r="M33" s="11">
        <v>3.7802979237850307</v>
      </c>
      <c r="N33" s="11">
        <v>7.4201193567913393</v>
      </c>
      <c r="O33" s="11"/>
      <c r="P33" s="10" t="str">
        <f>name!D3</f>
        <v>All occupations</v>
      </c>
      <c r="Q33" s="11">
        <f>SUM(Q7:Q32)</f>
        <v>445.92645080116904</v>
      </c>
      <c r="R33" s="11">
        <f>SUM(R7:R32)</f>
        <v>487.5710671837507</v>
      </c>
      <c r="S33" s="345">
        <f>R33-Q33</f>
        <v>41.64461638258166</v>
      </c>
      <c r="T33" s="11">
        <f>SUM(T7:T32)</f>
        <v>189.59329939838102</v>
      </c>
      <c r="U33" s="345">
        <f>SUM(S33:T33)</f>
        <v>231.23791578096268</v>
      </c>
      <c r="V33" s="346">
        <f t="shared" si="6"/>
        <v>2.3900420104133957E-2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1.2486699680587368</v>
      </c>
      <c r="K34" s="11">
        <v>2.5773353377659127</v>
      </c>
      <c r="L34" s="11">
        <v>1.3286653697071764</v>
      </c>
      <c r="M34" s="11">
        <v>1.0776368435356813</v>
      </c>
      <c r="N34" s="11">
        <v>2.4063022132428578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2.6289126524026623</v>
      </c>
      <c r="K35" s="11">
        <v>5.6409869722254511</v>
      </c>
      <c r="L35" s="11">
        <v>3.0120743198227888</v>
      </c>
      <c r="M35" s="11">
        <v>2.5058915195065876</v>
      </c>
      <c r="N35" s="11">
        <v>5.5179658393293769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0.94160263287319812</v>
      </c>
      <c r="C36" s="11">
        <v>1.4538891207488254</v>
      </c>
      <c r="D36" s="11">
        <f>C36-B36</f>
        <v>0.51228648787562725</v>
      </c>
      <c r="E36" s="11">
        <v>0.65112714920899417</v>
      </c>
      <c r="F36" s="11">
        <f>SUM(D36:E36)</f>
        <v>1.1634136370846213</v>
      </c>
      <c r="G36" s="200">
        <f>IF(B36&gt;0,(1+(E36/B36))^(1/($C$6-$B$6))-1,0)</f>
        <v>3.566260609803007E-2</v>
      </c>
      <c r="I36" s="11" t="str">
        <f t="shared" si="17"/>
        <v>Sales and customer service occupations</v>
      </c>
      <c r="J36" s="11">
        <v>2.1165267305485154</v>
      </c>
      <c r="K36" s="11">
        <v>4.1512044434613662</v>
      </c>
      <c r="L36" s="11">
        <v>2.0346777129128508</v>
      </c>
      <c r="M36" s="11">
        <v>1.568385302315654</v>
      </c>
      <c r="N36" s="11">
        <v>3.6030630152285048</v>
      </c>
      <c r="P36" s="10" t="str">
        <f>name!D4</f>
        <v>11 Corporate managers and directors</v>
      </c>
      <c r="Q36" s="11">
        <v>22.562235240837175</v>
      </c>
      <c r="R36" s="11">
        <v>27.282238085827036</v>
      </c>
      <c r="S36" s="345">
        <f>R36-Q36</f>
        <v>4.7200028449898603</v>
      </c>
      <c r="T36" s="345">
        <v>14.299014020425522</v>
      </c>
      <c r="U36" s="345">
        <f>SUM(S36:T36)</f>
        <v>19.019016865415381</v>
      </c>
      <c r="V36" s="346">
        <f>IF(Q36&gt;0,(1+(T36/Q36))^(1/($C$6-$B$6))-1,0)</f>
        <v>3.3266926566937416E-2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0.33313767197782618</v>
      </c>
      <c r="C37" s="11">
        <v>0.75026161290941029</v>
      </c>
      <c r="D37" s="11">
        <f t="shared" ref="D37:D60" si="25">C37-B37</f>
        <v>0.41712394093158411</v>
      </c>
      <c r="E37" s="11">
        <v>0.361042552428743</v>
      </c>
      <c r="F37" s="11">
        <f t="shared" ref="F37:F60" si="26">SUM(D37:E37)</f>
        <v>0.77816649336032717</v>
      </c>
      <c r="G37" s="200">
        <f t="shared" ref="G37:G62" si="27">IF(B37&gt;0,(1+(E37/B37))^(1/($C$6-$B$6))-1,0)</f>
        <v>5.0162644974103276E-2</v>
      </c>
      <c r="I37" s="11" t="str">
        <f t="shared" si="17"/>
        <v>Process, plant and machine operatives</v>
      </c>
      <c r="J37" s="11">
        <v>0.67617542909145834</v>
      </c>
      <c r="K37" s="11">
        <v>1.5597964231241106</v>
      </c>
      <c r="L37" s="11">
        <v>0.88362099403265226</v>
      </c>
      <c r="M37" s="11">
        <v>0.69305443835927139</v>
      </c>
      <c r="N37" s="11">
        <v>1.5766754323919236</v>
      </c>
      <c r="P37" s="10" t="str">
        <f>name!D5</f>
        <v>12 Other managers and proprietors</v>
      </c>
      <c r="Q37" s="11">
        <v>12.530315040211677</v>
      </c>
      <c r="R37" s="11">
        <v>17.827401825097983</v>
      </c>
      <c r="S37" s="345">
        <f t="shared" ref="S37:S60" si="28">R37-Q37</f>
        <v>5.2970867848863055</v>
      </c>
      <c r="T37" s="345">
        <v>10.188796624519041</v>
      </c>
      <c r="U37" s="345">
        <f t="shared" ref="U37:U60" si="29">SUM(S37:T37)</f>
        <v>15.485883409405346</v>
      </c>
      <c r="V37" s="346">
        <f t="shared" ref="V37:V62" si="30">IF(Q37&gt;0,(1+(T37/Q37))^(1/($C$6-$B$6))-1,0)</f>
        <v>4.0467750520380319E-2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2.6183430654324296</v>
      </c>
      <c r="C38" s="11">
        <v>4.0638847845404777</v>
      </c>
      <c r="D38" s="11">
        <f t="shared" si="25"/>
        <v>1.4455417191080482</v>
      </c>
      <c r="E38" s="11">
        <v>1.3428654682923256</v>
      </c>
      <c r="F38" s="11">
        <f t="shared" si="26"/>
        <v>2.7884071874003737</v>
      </c>
      <c r="G38" s="200">
        <f t="shared" si="27"/>
        <v>2.7984919937089847E-2</v>
      </c>
      <c r="I38" s="11" t="str">
        <f t="shared" si="17"/>
        <v>Elementary occupations</v>
      </c>
      <c r="J38" s="11">
        <v>1.6262328944298496</v>
      </c>
      <c r="K38" s="11">
        <v>3.418782858673262</v>
      </c>
      <c r="L38" s="11">
        <v>1.7925499642434126</v>
      </c>
      <c r="M38" s="11">
        <v>1.4904223367552507</v>
      </c>
      <c r="N38" s="11">
        <v>3.2829723009986633</v>
      </c>
      <c r="P38" s="10" t="str">
        <f>name!D6</f>
        <v>21 Science, research, engineering and technology professionals</v>
      </c>
      <c r="Q38" s="11">
        <v>12.640807976483853</v>
      </c>
      <c r="R38" s="11">
        <v>18.088412002010401</v>
      </c>
      <c r="S38" s="345">
        <f t="shared" si="28"/>
        <v>5.4476040255265481</v>
      </c>
      <c r="T38" s="345">
        <v>7.9673144989106737</v>
      </c>
      <c r="U38" s="345">
        <f t="shared" si="29"/>
        <v>13.414918524437223</v>
      </c>
      <c r="V38" s="346">
        <f t="shared" si="30"/>
        <v>3.3120326169640668E-2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1.8500775171992043</v>
      </c>
      <c r="C39" s="11">
        <v>3.4427567630242906</v>
      </c>
      <c r="D39" s="11">
        <f t="shared" si="25"/>
        <v>1.5926792458250862</v>
      </c>
      <c r="E39" s="11">
        <v>1.4006110800264246</v>
      </c>
      <c r="F39" s="11">
        <f t="shared" si="26"/>
        <v>2.9932903258515111</v>
      </c>
      <c r="G39" s="200">
        <f t="shared" si="27"/>
        <v>3.8290856469926249E-2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24.769198726552492</v>
      </c>
      <c r="R39" s="11">
        <v>30.385281197439156</v>
      </c>
      <c r="S39" s="345">
        <f t="shared" si="28"/>
        <v>5.6160824708866635</v>
      </c>
      <c r="T39" s="345">
        <v>16.485769521584473</v>
      </c>
      <c r="U39" s="345">
        <f t="shared" si="29"/>
        <v>22.101851992471136</v>
      </c>
      <c r="V39" s="346">
        <f t="shared" si="30"/>
        <v>3.4596377158867098E-2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3.282608703725383</v>
      </c>
      <c r="C40" s="11">
        <v>4.5650814175049463</v>
      </c>
      <c r="D40" s="11">
        <f>C40-B40</f>
        <v>1.2824727137795633</v>
      </c>
      <c r="E40" s="11">
        <v>2.0115287195040072</v>
      </c>
      <c r="F40" s="11">
        <f>SUM(D40:E40)</f>
        <v>3.2940014332835705</v>
      </c>
      <c r="G40" s="200">
        <f>IF(B40&gt;0,(1+(E40/B40))^(1/($C$6-$B$6))-1,0)</f>
        <v>3.2377203899267126E-2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27.252941897535596</v>
      </c>
      <c r="R40" s="11">
        <v>30.289156874079499</v>
      </c>
      <c r="S40" s="345">
        <f t="shared" si="28"/>
        <v>3.0362149765439028</v>
      </c>
      <c r="T40" s="345">
        <v>15.674606436414606</v>
      </c>
      <c r="U40" s="345">
        <f t="shared" si="29"/>
        <v>18.710821412958509</v>
      </c>
      <c r="V40" s="346">
        <f t="shared" si="30"/>
        <v>3.0753566968168E-2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0.89342615682908277</v>
      </c>
      <c r="C41" s="11">
        <v>1.6478457211404403</v>
      </c>
      <c r="D41" s="11">
        <f t="shared" si="25"/>
        <v>0.75441956431135748</v>
      </c>
      <c r="E41" s="11">
        <v>0.6662965232931376</v>
      </c>
      <c r="F41" s="11">
        <f t="shared" si="26"/>
        <v>1.4207160876044951</v>
      </c>
      <c r="G41" s="200">
        <f t="shared" si="27"/>
        <v>3.7845201303314591E-2</v>
      </c>
      <c r="I41" s="11" t="str">
        <f>I30</f>
        <v>Managers, directors and senior officials</v>
      </c>
      <c r="J41" s="11">
        <f t="array" ref="J41:J49">MMULT(aggregation!$B$13:$AA$21,B94:B119)</f>
        <v>25.828915649042791</v>
      </c>
      <c r="K41" s="11">
        <f t="array" ref="K41:K49">MMULT(aggregation!$B$13:$AA$21,C94:C119)</f>
        <v>33.30312451644464</v>
      </c>
      <c r="L41" s="11">
        <f t="array" ref="L41:L49">MMULT(aggregation!$B$13:$AA$21,D94:D119)</f>
        <v>7.4742088674018481</v>
      </c>
      <c r="M41" s="11">
        <f t="array" ref="M41:M49">MMULT(aggregation!$B$13:$AA$21,E94:E119)</f>
        <v>17.165535746708535</v>
      </c>
      <c r="N41" s="11">
        <f t="array" ref="N41:N49">MMULT(aggregation!$B$13:$AA$21,F94:F119)</f>
        <v>24.639744614110384</v>
      </c>
      <c r="P41" s="10" t="str">
        <f>name!D9</f>
        <v>24 Business, media and public service professionals</v>
      </c>
      <c r="Q41" s="11">
        <v>24.832097617299599</v>
      </c>
      <c r="R41" s="11">
        <v>32.922576230231918</v>
      </c>
      <c r="S41" s="345">
        <f t="shared" si="28"/>
        <v>8.0904786129323192</v>
      </c>
      <c r="T41" s="345">
        <v>15.953441247114689</v>
      </c>
      <c r="U41" s="345">
        <f t="shared" si="29"/>
        <v>24.043919860047009</v>
      </c>
      <c r="V41" s="346">
        <f t="shared" si="30"/>
        <v>3.3632572225211987E-2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0.35074985855029106</v>
      </c>
      <c r="C42" s="11">
        <v>0.61550807066189206</v>
      </c>
      <c r="D42" s="11">
        <f t="shared" si="25"/>
        <v>0.264758212111601</v>
      </c>
      <c r="E42" s="11">
        <v>0.22646400539003292</v>
      </c>
      <c r="F42" s="11">
        <f t="shared" si="26"/>
        <v>0.49122221750163392</v>
      </c>
      <c r="G42" s="200">
        <f t="shared" si="27"/>
        <v>3.3766886090676351E-2</v>
      </c>
      <c r="I42" s="11" t="str">
        <f>I31</f>
        <v>Professional occupations</v>
      </c>
      <c r="J42" s="11">
        <v>66.346267883950489</v>
      </c>
      <c r="K42" s="11">
        <v>75.486769360524562</v>
      </c>
      <c r="L42" s="11">
        <v>9.1405014765740731</v>
      </c>
      <c r="M42" s="11">
        <v>34.695996789485719</v>
      </c>
      <c r="N42" s="11">
        <v>43.836498266059792</v>
      </c>
      <c r="P42" s="10" t="str">
        <f>name!D10</f>
        <v>31 Science, engineering and technology associate professionals</v>
      </c>
      <c r="Q42" s="11">
        <v>4.9086698925032533</v>
      </c>
      <c r="R42" s="11">
        <v>6.0207339897129959</v>
      </c>
      <c r="S42" s="345">
        <f t="shared" si="28"/>
        <v>1.1120640972097426</v>
      </c>
      <c r="T42" s="345">
        <v>2.6898869926942077</v>
      </c>
      <c r="U42" s="345">
        <f t="shared" si="29"/>
        <v>3.8019510899039504</v>
      </c>
      <c r="V42" s="346">
        <f t="shared" si="30"/>
        <v>2.9558794776622932E-2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6.2488267793596536E-2</v>
      </c>
      <c r="C43" s="11">
        <v>0.13969614379738052</v>
      </c>
      <c r="D43" s="11">
        <f t="shared" si="25"/>
        <v>7.7207876003783982E-2</v>
      </c>
      <c r="E43" s="11">
        <v>6.2820358172500534E-2</v>
      </c>
      <c r="F43" s="11">
        <f t="shared" si="26"/>
        <v>0.14002823417628452</v>
      </c>
      <c r="G43" s="200">
        <f t="shared" si="27"/>
        <v>4.7479419341720952E-2</v>
      </c>
      <c r="I43" s="11" t="str">
        <f>I32</f>
        <v>Associate professional occupations</v>
      </c>
      <c r="J43" s="11">
        <v>33.264187854245939</v>
      </c>
      <c r="K43" s="11">
        <v>39.080469515786248</v>
      </c>
      <c r="L43" s="11">
        <v>5.8162816615403079</v>
      </c>
      <c r="M43" s="11">
        <v>17.864117629300331</v>
      </c>
      <c r="N43" s="11">
        <v>23.680399290840636</v>
      </c>
      <c r="P43" s="10" t="str">
        <f>name!D11</f>
        <v>32 Health and social care associate professionals</v>
      </c>
      <c r="Q43" s="11">
        <v>12.108991345246546</v>
      </c>
      <c r="R43" s="11">
        <v>14.527137691503585</v>
      </c>
      <c r="S43" s="345">
        <f t="shared" si="28"/>
        <v>2.4181463462570392</v>
      </c>
      <c r="T43" s="345">
        <v>8.0793636223118916</v>
      </c>
      <c r="U43" s="345">
        <f t="shared" si="29"/>
        <v>10.497509968568931</v>
      </c>
      <c r="V43" s="346">
        <f t="shared" si="30"/>
        <v>3.4664458248388152E-2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3.6988445677862213E-2</v>
      </c>
      <c r="C44" s="11">
        <v>9.3344795067133973E-2</v>
      </c>
      <c r="D44" s="11">
        <f t="shared" si="25"/>
        <v>5.6356349389271761E-2</v>
      </c>
      <c r="E44" s="11">
        <v>2.7301957789334256E-2</v>
      </c>
      <c r="F44" s="11">
        <f t="shared" si="26"/>
        <v>8.365830717860602E-2</v>
      </c>
      <c r="G44" s="200">
        <f t="shared" si="27"/>
        <v>3.7541168272619219E-2</v>
      </c>
      <c r="I44" s="11" t="str">
        <f>I33</f>
        <v>Administrative and secretarial occupations</v>
      </c>
      <c r="J44" s="11">
        <v>17.148208054625155</v>
      </c>
      <c r="K44" s="11">
        <v>21.388557501665641</v>
      </c>
      <c r="L44" s="11">
        <v>4.2403494470404866</v>
      </c>
      <c r="M44" s="11">
        <v>10.867378214522146</v>
      </c>
      <c r="N44" s="11">
        <v>15.107727661562633</v>
      </c>
      <c r="P44" s="10" t="str">
        <f>name!D12</f>
        <v>33 Protective service occupations</v>
      </c>
      <c r="Q44" s="11">
        <v>2.729315482107407</v>
      </c>
      <c r="R44" s="11">
        <v>5.1097783669186647</v>
      </c>
      <c r="S44" s="345">
        <f t="shared" si="28"/>
        <v>2.3804628848112577</v>
      </c>
      <c r="T44" s="345">
        <v>2.0663272718060841</v>
      </c>
      <c r="U44" s="345">
        <f t="shared" si="29"/>
        <v>4.4467901566173413</v>
      </c>
      <c r="V44" s="346">
        <f t="shared" si="30"/>
        <v>3.8292074515956953E-2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0.24276473083780009</v>
      </c>
      <c r="C45" s="11">
        <v>0.4115219761506263</v>
      </c>
      <c r="D45" s="11">
        <f t="shared" ref="D45:D46" si="31">C45-B45</f>
        <v>0.16875724531282621</v>
      </c>
      <c r="E45" s="11">
        <v>0.18175336555634494</v>
      </c>
      <c r="F45" s="11">
        <f t="shared" ref="F45:F46" si="32">SUM(D45:E45)</f>
        <v>0.35051061086917112</v>
      </c>
      <c r="G45" s="200">
        <f t="shared" si="27"/>
        <v>3.7960215959205179E-2</v>
      </c>
      <c r="I45" s="11" t="str">
        <f t="shared" ref="I45:I49" si="33">I34</f>
        <v>Skilled trades occupations</v>
      </c>
      <c r="J45" s="11">
        <v>4.856618108795753</v>
      </c>
      <c r="K45" s="11">
        <v>7.7101937200411399</v>
      </c>
      <c r="L45" s="11">
        <v>2.8535756112453878</v>
      </c>
      <c r="M45" s="11">
        <v>3.5773590316678692</v>
      </c>
      <c r="N45" s="11">
        <v>6.4309346429132574</v>
      </c>
      <c r="P45" s="10" t="str">
        <f>name!D13</f>
        <v>34 Culture, media and sports occupations</v>
      </c>
      <c r="Q45" s="11">
        <v>8.9241940568626195</v>
      </c>
      <c r="R45" s="11">
        <v>8.9587140416709463</v>
      </c>
      <c r="S45" s="345">
        <f t="shared" si="28"/>
        <v>3.4519984808326853E-2</v>
      </c>
      <c r="T45" s="345">
        <v>4.4957980881454276</v>
      </c>
      <c r="U45" s="345">
        <f t="shared" si="29"/>
        <v>4.5303180729537544</v>
      </c>
      <c r="V45" s="346">
        <f t="shared" si="30"/>
        <v>2.7571894194207802E-2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0.60198422554973896</v>
      </c>
      <c r="C46" s="11">
        <v>1.0129375247072314</v>
      </c>
      <c r="D46" s="11">
        <f t="shared" si="31"/>
        <v>0.41095329915749246</v>
      </c>
      <c r="E46" s="11">
        <v>0.40072659232964142</v>
      </c>
      <c r="F46" s="11">
        <f t="shared" si="32"/>
        <v>0.81167989148713393</v>
      </c>
      <c r="G46" s="200">
        <f t="shared" si="27"/>
        <v>3.4600552397401785E-2</v>
      </c>
      <c r="I46" s="11" t="str">
        <f t="shared" si="33"/>
        <v>Caring, leisure and other service occupations</v>
      </c>
      <c r="J46" s="11">
        <v>10.540181462887942</v>
      </c>
      <c r="K46" s="11">
        <v>16.209613305133384</v>
      </c>
      <c r="L46" s="11">
        <v>5.6694318422454426</v>
      </c>
      <c r="M46" s="11">
        <v>8.4721881811953192</v>
      </c>
      <c r="N46" s="11">
        <v>14.141620023440762</v>
      </c>
      <c r="P46" s="10" t="str">
        <f>name!D14</f>
        <v>35 Business and public service associate professionals</v>
      </c>
      <c r="Q46" s="11">
        <v>25.359352175000229</v>
      </c>
      <c r="R46" s="11">
        <v>28.394128908642585</v>
      </c>
      <c r="S46" s="345">
        <f t="shared" si="28"/>
        <v>3.0347767336423566</v>
      </c>
      <c r="T46" s="345">
        <v>14.251403421254087</v>
      </c>
      <c r="U46" s="345">
        <f t="shared" si="29"/>
        <v>17.286180154896442</v>
      </c>
      <c r="V46" s="346">
        <f t="shared" si="30"/>
        <v>3.0176561912741429E-2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0.35829985696724242</v>
      </c>
      <c r="C47" s="11">
        <v>0.69648617582036054</v>
      </c>
      <c r="D47" s="11">
        <f t="shared" si="25"/>
        <v>0.33818631885311812</v>
      </c>
      <c r="E47" s="11">
        <v>0.28824518731338711</v>
      </c>
      <c r="F47" s="11">
        <f t="shared" si="26"/>
        <v>0.62643150616650523</v>
      </c>
      <c r="G47" s="200">
        <f t="shared" si="27"/>
        <v>4.0136037251852663E-2</v>
      </c>
      <c r="I47" s="11" t="str">
        <f t="shared" si="33"/>
        <v>Sales and customer service occupations</v>
      </c>
      <c r="J47" s="11">
        <v>9.5191037971912671</v>
      </c>
      <c r="K47" s="11">
        <v>13.94608037753326</v>
      </c>
      <c r="L47" s="11">
        <v>4.4269765803419929</v>
      </c>
      <c r="M47" s="11">
        <v>6.1704169621413341</v>
      </c>
      <c r="N47" s="11">
        <v>10.597393542483328</v>
      </c>
      <c r="P47" s="10" t="str">
        <f>name!D15</f>
        <v>41 Administrative occupations</v>
      </c>
      <c r="Q47" s="11">
        <v>51.341259554697395</v>
      </c>
      <c r="R47" s="11">
        <v>41.222940758422745</v>
      </c>
      <c r="S47" s="345">
        <f t="shared" si="28"/>
        <v>-10.11831879627465</v>
      </c>
      <c r="T47" s="345">
        <v>25.489015344556211</v>
      </c>
      <c r="U47" s="345">
        <f t="shared" si="29"/>
        <v>15.370696548281561</v>
      </c>
      <c r="V47" s="346">
        <f t="shared" si="30"/>
        <v>2.7237955662730462E-2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3.6770705799529582E-2</v>
      </c>
      <c r="C48" s="11">
        <v>0.10911967405779675</v>
      </c>
      <c r="D48" s="11">
        <f t="shared" si="25"/>
        <v>7.2348968258267171E-2</v>
      </c>
      <c r="E48" s="11">
        <v>4.678301471855905E-2</v>
      </c>
      <c r="F48" s="11">
        <f t="shared" si="26"/>
        <v>0.11913198297682623</v>
      </c>
      <c r="G48" s="200">
        <f t="shared" si="27"/>
        <v>5.6244000449234166E-2</v>
      </c>
      <c r="I48" s="11" t="str">
        <f t="shared" si="33"/>
        <v>Process, plant and machine operatives</v>
      </c>
      <c r="J48" s="11">
        <v>2.3842048312302064</v>
      </c>
      <c r="K48" s="11">
        <v>4.8312648488730563</v>
      </c>
      <c r="L48" s="11">
        <v>2.4470600176428494</v>
      </c>
      <c r="M48" s="11">
        <v>2.2537319672571368</v>
      </c>
      <c r="N48" s="11">
        <v>4.7007919848999862</v>
      </c>
      <c r="P48" s="10" t="str">
        <f>name!D16</f>
        <v>42 Secretarial and related occupations</v>
      </c>
      <c r="Q48" s="11">
        <v>17.971479109713687</v>
      </c>
      <c r="R48" s="11">
        <v>13.18449864637059</v>
      </c>
      <c r="S48" s="345">
        <f t="shared" si="28"/>
        <v>-4.786980463343097</v>
      </c>
      <c r="T48" s="345">
        <v>9.1483995213439862</v>
      </c>
      <c r="U48" s="345">
        <f t="shared" si="29"/>
        <v>4.3614190580008891</v>
      </c>
      <c r="V48" s="346">
        <f t="shared" si="30"/>
        <v>2.7811788715234265E-2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2.2881006167870244E-2</v>
      </c>
      <c r="C49" s="11">
        <v>4.9503614501884841E-2</v>
      </c>
      <c r="D49" s="11">
        <f t="shared" si="25"/>
        <v>2.6622608334014596E-2</v>
      </c>
      <c r="E49" s="11">
        <v>2.4358605233142139E-2</v>
      </c>
      <c r="F49" s="11">
        <f t="shared" si="26"/>
        <v>5.0981213567156736E-2</v>
      </c>
      <c r="G49" s="200">
        <f t="shared" si="27"/>
        <v>4.9515233228434097E-2</v>
      </c>
      <c r="I49" s="11" t="str">
        <f t="shared" si="33"/>
        <v>Elementary occupations</v>
      </c>
      <c r="J49" s="11">
        <v>6.6026619402097957</v>
      </c>
      <c r="K49" s="11">
        <v>10.116711169513241</v>
      </c>
      <c r="L49" s="11">
        <v>3.5140492293034455</v>
      </c>
      <c r="M49" s="11">
        <v>5.3019856514350892</v>
      </c>
      <c r="N49" s="11">
        <v>8.8160348807385347</v>
      </c>
      <c r="P49" s="10" t="str">
        <f>name!D17</f>
        <v>51 Skilled agricultural and related trades</v>
      </c>
      <c r="Q49" s="11">
        <v>1.75001745100608</v>
      </c>
      <c r="R49" s="11">
        <v>2.5305804985794467</v>
      </c>
      <c r="S49" s="345">
        <f t="shared" si="28"/>
        <v>0.7805630475733667</v>
      </c>
      <c r="T49" s="345">
        <v>1.4722280606027258</v>
      </c>
      <c r="U49" s="345">
        <f t="shared" si="29"/>
        <v>2.2527911081760923</v>
      </c>
      <c r="V49" s="346">
        <f t="shared" si="30"/>
        <v>4.1536313897862609E-2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2.1771281139101064E-2</v>
      </c>
      <c r="C50" s="11">
        <v>3.6178047842735553E-2</v>
      </c>
      <c r="D50" s="11">
        <f t="shared" si="25"/>
        <v>1.4406766703634489E-2</v>
      </c>
      <c r="E50" s="11">
        <v>1.3615207728921316E-2</v>
      </c>
      <c r="F50" s="11">
        <f t="shared" si="26"/>
        <v>2.8021974432555805E-2</v>
      </c>
      <c r="G50" s="200">
        <f t="shared" si="27"/>
        <v>3.2912577636885265E-2</v>
      </c>
      <c r="O50" s="71"/>
      <c r="P50" s="10" t="str">
        <f>name!D18</f>
        <v>52 Skilled metal, electrical and electronic trades</v>
      </c>
      <c r="Q50" s="11">
        <v>0.71918862391591498</v>
      </c>
      <c r="R50" s="11">
        <v>2.0371744112433805</v>
      </c>
      <c r="S50" s="345">
        <f t="shared" si="28"/>
        <v>1.3179857873274656</v>
      </c>
      <c r="T50" s="345">
        <v>0.96902136268831029</v>
      </c>
      <c r="U50" s="345">
        <f t="shared" si="29"/>
        <v>2.2870071500157758</v>
      </c>
      <c r="V50" s="346">
        <f t="shared" si="30"/>
        <v>5.8535864551721328E-2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7.5154460926353571E-3</v>
      </c>
      <c r="C51" s="11">
        <v>1.4009220142021665E-2</v>
      </c>
      <c r="D51" s="11">
        <f t="shared" ref="D51" si="34">C51-B51</f>
        <v>6.4937740493863074E-3</v>
      </c>
      <c r="E51" s="11">
        <v>6.1427592481913358E-3</v>
      </c>
      <c r="F51" s="11">
        <f t="shared" ref="F51" si="35">SUM(D51:E51)</f>
        <v>1.2636533297577643E-2</v>
      </c>
      <c r="G51" s="200">
        <f t="shared" si="27"/>
        <v>4.0629000888760869E-2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0.64680812734136772</v>
      </c>
      <c r="R51" s="11">
        <v>0.87547981644148321</v>
      </c>
      <c r="S51" s="345">
        <f t="shared" si="28"/>
        <v>0.22867168910011548</v>
      </c>
      <c r="T51" s="345">
        <v>0.3952550408546272</v>
      </c>
      <c r="U51" s="345">
        <f t="shared" si="29"/>
        <v>0.62392672995474263</v>
      </c>
      <c r="V51" s="346">
        <f t="shared" si="30"/>
        <v>3.2304701250597034E-2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5.4139481587948166E-2</v>
      </c>
      <c r="C52" s="11">
        <v>0.11039734377976419</v>
      </c>
      <c r="D52" s="11">
        <f t="shared" si="25"/>
        <v>5.6257862191816027E-2</v>
      </c>
      <c r="E52" s="11">
        <v>4.5593564132242505E-2</v>
      </c>
      <c r="F52" s="11">
        <f t="shared" si="26"/>
        <v>0.10185142632405852</v>
      </c>
      <c r="G52" s="200">
        <f t="shared" si="27"/>
        <v>4.1569688338219501E-2</v>
      </c>
      <c r="I52" s="11" t="str">
        <f>I41</f>
        <v>Managers, directors and senior officials</v>
      </c>
      <c r="J52" s="11">
        <f t="array" ref="J52:J60">MMULT(aggregation!$B$13:$AA$21,B123:B148)</f>
        <v>5.924262860293906</v>
      </c>
      <c r="K52" s="11">
        <f t="array" ref="K52:K60">MMULT(aggregation!$B$13:$AA$21,C123:C148)</f>
        <v>7.2773042270664412</v>
      </c>
      <c r="L52" s="11">
        <f t="array" ref="L52:L60">MMULT(aggregation!$B$13:$AA$21,D123:D148)</f>
        <v>1.3530413667725347</v>
      </c>
      <c r="M52" s="11">
        <f t="array" ref="M52:M60">MMULT(aggregation!$B$13:$AA$21,E123:E148)</f>
        <v>3.7419245285601637</v>
      </c>
      <c r="N52" s="11">
        <f t="array" ref="N52:N60">MMULT(aggregation!$B$13:$AA$21,F123:F148)</f>
        <v>5.0949658953326988</v>
      </c>
      <c r="P52" s="10" t="str">
        <f>name!D20</f>
        <v>54 Textiles, printing and other skilled trades</v>
      </c>
      <c r="Q52" s="11">
        <v>7.0896213067454203</v>
      </c>
      <c r="R52" s="11">
        <v>7.7614406399459401</v>
      </c>
      <c r="S52" s="345">
        <f t="shared" si="28"/>
        <v>0.67181933320051979</v>
      </c>
      <c r="T52" s="345">
        <v>4.3030564264239501</v>
      </c>
      <c r="U52" s="345">
        <f t="shared" si="29"/>
        <v>4.9748757596244699</v>
      </c>
      <c r="V52" s="346">
        <f t="shared" si="30"/>
        <v>3.212790108617658E-2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4.242776635209141E-2</v>
      </c>
      <c r="C53" s="11">
        <v>9.7171727394912463E-2</v>
      </c>
      <c r="D53" s="11">
        <f t="shared" si="25"/>
        <v>5.4743961042821053E-2</v>
      </c>
      <c r="E53" s="11">
        <v>4.1625926178810307E-2</v>
      </c>
      <c r="F53" s="11">
        <f t="shared" si="26"/>
        <v>9.6369887221631367E-2</v>
      </c>
      <c r="G53" s="200">
        <f t="shared" si="27"/>
        <v>4.6631437014929222E-2</v>
      </c>
      <c r="I53" s="11" t="str">
        <f>I42</f>
        <v>Professional occupations</v>
      </c>
      <c r="J53" s="11">
        <v>9.2141265957505141</v>
      </c>
      <c r="K53" s="11">
        <v>6.3981500358068883</v>
      </c>
      <c r="L53" s="11">
        <v>-2.8159765599436248</v>
      </c>
      <c r="M53" s="11">
        <v>2.6755404221901342</v>
      </c>
      <c r="N53" s="11">
        <v>-0.1404361377534904</v>
      </c>
      <c r="P53" s="10" t="str">
        <f>name!D21</f>
        <v>61 Caring personal service occupations</v>
      </c>
      <c r="Q53" s="11">
        <v>53.296894016657795</v>
      </c>
      <c r="R53" s="11">
        <v>63.559885603893918</v>
      </c>
      <c r="S53" s="345">
        <f t="shared" si="28"/>
        <v>10.262991587236122</v>
      </c>
      <c r="T53" s="345">
        <v>34.98703036661913</v>
      </c>
      <c r="U53" s="345">
        <f t="shared" si="29"/>
        <v>45.250021953855253</v>
      </c>
      <c r="V53" s="346">
        <f t="shared" si="30"/>
        <v>3.4217737623651434E-2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1.8697538335181025E-2</v>
      </c>
      <c r="C54" s="11">
        <v>4.0598518271575512E-2</v>
      </c>
      <c r="D54" s="11">
        <f t="shared" ref="D54:D55" si="36">C54-B54</f>
        <v>2.1900979936394487E-2</v>
      </c>
      <c r="E54" s="11">
        <v>1.6590009336899872E-2</v>
      </c>
      <c r="F54" s="11">
        <f t="shared" ref="F54:F55" si="37">SUM(D54:E54)</f>
        <v>3.8490989273294363E-2</v>
      </c>
      <c r="G54" s="200">
        <f t="shared" si="27"/>
        <v>4.3251784781992209E-2</v>
      </c>
      <c r="I54" s="11" t="str">
        <f>I43</f>
        <v>Associate professional occupations</v>
      </c>
      <c r="J54" s="11">
        <v>8.5631804950794699</v>
      </c>
      <c r="K54" s="11">
        <v>8.8853359663399836</v>
      </c>
      <c r="L54" s="11">
        <v>0.32215547126051436</v>
      </c>
      <c r="M54" s="11">
        <v>3.8421607120479013</v>
      </c>
      <c r="N54" s="11">
        <v>4.1643161833084159</v>
      </c>
      <c r="P54" s="10" t="str">
        <f>name!D22</f>
        <v>62 Leisure, travel and related personal service occupations</v>
      </c>
      <c r="Q54" s="11">
        <v>14.583355950833852</v>
      </c>
      <c r="R54" s="11">
        <v>14.765719861259523</v>
      </c>
      <c r="S54" s="345">
        <f t="shared" si="28"/>
        <v>0.18236391042567135</v>
      </c>
      <c r="T54" s="345">
        <v>7.9922121819570124</v>
      </c>
      <c r="U54" s="345">
        <f t="shared" si="29"/>
        <v>8.1745760923826829</v>
      </c>
      <c r="V54" s="346">
        <f t="shared" si="30"/>
        <v>2.9560994747769298E-2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2.1472524272982533E-3</v>
      </c>
      <c r="C55" s="11">
        <v>4.2438352473086827E-3</v>
      </c>
      <c r="D55" s="11">
        <f t="shared" si="36"/>
        <v>2.0965828200104294E-3</v>
      </c>
      <c r="E55" s="11">
        <v>1.9796703605061937E-3</v>
      </c>
      <c r="F55" s="11">
        <f t="shared" si="37"/>
        <v>4.0762531805166227E-3</v>
      </c>
      <c r="G55" s="200">
        <f t="shared" si="27"/>
        <v>4.4518691651825648E-2</v>
      </c>
      <c r="I55" s="11" t="str">
        <f>I44</f>
        <v>Administrative and secretarial occupations</v>
      </c>
      <c r="J55" s="11">
        <v>7.4166875917229635</v>
      </c>
      <c r="K55" s="11">
        <v>8.8482886278963733</v>
      </c>
      <c r="L55" s="11">
        <v>1.4316010361734093</v>
      </c>
      <c r="M55" s="11">
        <v>4.7394362440139934</v>
      </c>
      <c r="N55" s="11">
        <v>6.1710372801874032</v>
      </c>
      <c r="P55" s="10" t="str">
        <f>name!D23</f>
        <v>63 Community and civil enforcement occupations</v>
      </c>
      <c r="Q55" s="11">
        <v>0.23507039418492609</v>
      </c>
      <c r="R55" s="11">
        <v>0.32144688069347183</v>
      </c>
      <c r="S55" s="345">
        <f t="shared" si="28"/>
        <v>8.6376486508545736E-2</v>
      </c>
      <c r="T55" s="345">
        <v>0.19775390010015678</v>
      </c>
      <c r="U55" s="345">
        <f t="shared" si="29"/>
        <v>0.28413038660870249</v>
      </c>
      <c r="V55" s="346">
        <f t="shared" si="30"/>
        <v>4.1535905566507658E-2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0.1171319550633748</v>
      </c>
      <c r="C56" s="11">
        <v>0.1934310168323162</v>
      </c>
      <c r="D56" s="11">
        <f t="shared" si="25"/>
        <v>7.6299061768941398E-2</v>
      </c>
      <c r="E56" s="11">
        <v>7.7480186567878695E-2</v>
      </c>
      <c r="F56" s="11">
        <f t="shared" si="26"/>
        <v>0.15377924833682011</v>
      </c>
      <c r="G56" s="200">
        <f t="shared" si="27"/>
        <v>3.442649567428302E-2</v>
      </c>
      <c r="I56" s="11" t="str">
        <f t="shared" ref="I56:I60" si="38">I45</f>
        <v>Skilled trades occupations</v>
      </c>
      <c r="J56" s="11">
        <v>2.2152839492195544</v>
      </c>
      <c r="K56" s="11">
        <v>3.2534502396154767</v>
      </c>
      <c r="L56" s="11">
        <v>1.0381662903959228</v>
      </c>
      <c r="M56" s="11">
        <v>1.5561097264971915</v>
      </c>
      <c r="N56" s="11">
        <v>2.5942760168931143</v>
      </c>
      <c r="P56" s="10" t="str">
        <f>name!D24</f>
        <v>71 Sales occupations</v>
      </c>
      <c r="Q56" s="11">
        <v>31.083820947600778</v>
      </c>
      <c r="R56" s="11">
        <v>26.270765546743945</v>
      </c>
      <c r="S56" s="345">
        <f t="shared" si="28"/>
        <v>-4.8130554008568325</v>
      </c>
      <c r="T56" s="345">
        <v>15.400229655970337</v>
      </c>
      <c r="U56" s="345">
        <f t="shared" si="29"/>
        <v>10.587174255113505</v>
      </c>
      <c r="V56" s="346">
        <f t="shared" si="30"/>
        <v>2.7191233886926014E-2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4.3720342594308785E-2</v>
      </c>
      <c r="C57" s="11">
        <v>0.10880958211641759</v>
      </c>
      <c r="D57" s="11">
        <f t="shared" si="25"/>
        <v>6.5089239522108794E-2</v>
      </c>
      <c r="E57" s="11">
        <v>3.7608616062753585E-2</v>
      </c>
      <c r="F57" s="11">
        <f t="shared" si="26"/>
        <v>0.10269785558486239</v>
      </c>
      <c r="G57" s="200">
        <f t="shared" si="27"/>
        <v>4.2247295859175749E-2</v>
      </c>
      <c r="I57" s="11" t="str">
        <f t="shared" si="38"/>
        <v>Caring, leisure and other service occupations</v>
      </c>
      <c r="J57" s="11">
        <v>8.1964172746376054</v>
      </c>
      <c r="K57" s="11">
        <v>9.7272703216368281</v>
      </c>
      <c r="L57" s="11">
        <v>1.5308530469992208</v>
      </c>
      <c r="M57" s="11">
        <v>5.1708507625712423</v>
      </c>
      <c r="N57" s="11">
        <v>6.7017038095704633</v>
      </c>
      <c r="P57" s="10" t="str">
        <f>name!D25</f>
        <v>72 Customer service occupations</v>
      </c>
      <c r="Q57" s="11">
        <v>8.7439031758962198</v>
      </c>
      <c r="R57" s="11">
        <v>12.105531308013612</v>
      </c>
      <c r="S57" s="345">
        <f t="shared" si="28"/>
        <v>3.3616281321173922</v>
      </c>
      <c r="T57" s="345">
        <v>5.9405580169803383</v>
      </c>
      <c r="U57" s="345">
        <f t="shared" si="29"/>
        <v>9.3021861490977304</v>
      </c>
      <c r="V57" s="346">
        <f t="shared" si="30"/>
        <v>3.5166427208295881E-2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4.1789955588832743E-2</v>
      </c>
      <c r="C58" s="11">
        <v>0.13684780447695069</v>
      </c>
      <c r="D58" s="11">
        <f t="shared" ref="D58:D59" si="39">C58-B58</f>
        <v>9.5057848888117941E-2</v>
      </c>
      <c r="E58" s="11">
        <v>5.0867515536367688E-2</v>
      </c>
      <c r="F58" s="11">
        <f t="shared" ref="F58:F59" si="40">SUM(D58:E58)</f>
        <v>0.14592536442448562</v>
      </c>
      <c r="G58" s="200">
        <f t="shared" si="27"/>
        <v>5.4517769167131025E-2</v>
      </c>
      <c r="I58" s="11" t="str">
        <f t="shared" si="38"/>
        <v>Sales and customer service occupations</v>
      </c>
      <c r="J58" s="11">
        <v>3.1230835776254167</v>
      </c>
      <c r="K58" s="11">
        <v>4.1716134176471193</v>
      </c>
      <c r="L58" s="11">
        <v>1.0485298400217031</v>
      </c>
      <c r="M58" s="11">
        <v>1.9258793339903459</v>
      </c>
      <c r="N58" s="11">
        <v>2.9744091740120489</v>
      </c>
      <c r="P58" s="10" t="str">
        <f>name!D26</f>
        <v>81 Process, plant and machine operatives</v>
      </c>
      <c r="Q58" s="11">
        <v>3.7620682098459244</v>
      </c>
      <c r="R58" s="11">
        <v>4.5967385471089743</v>
      </c>
      <c r="S58" s="345">
        <f t="shared" si="28"/>
        <v>0.83467033726304996</v>
      </c>
      <c r="T58" s="345">
        <v>2.336182837467526</v>
      </c>
      <c r="U58" s="345">
        <f t="shared" si="29"/>
        <v>3.1708531747305759</v>
      </c>
      <c r="V58" s="346">
        <f t="shared" si="30"/>
        <v>3.2726312092228094E-2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8.0623644479252535E-2</v>
      </c>
      <c r="C59" s="11">
        <v>0.18601993216621457</v>
      </c>
      <c r="D59" s="11">
        <f t="shared" si="39"/>
        <v>0.10539628768696203</v>
      </c>
      <c r="E59" s="11">
        <v>9.4221508738454501E-2</v>
      </c>
      <c r="F59" s="11">
        <f t="shared" si="40"/>
        <v>0.19961779642541655</v>
      </c>
      <c r="G59" s="200">
        <f t="shared" si="27"/>
        <v>5.296211260963779E-2</v>
      </c>
      <c r="I59" s="11" t="str">
        <f t="shared" si="38"/>
        <v>Process, plant and machine operatives</v>
      </c>
      <c r="J59" s="11">
        <v>1.1347197986896209</v>
      </c>
      <c r="K59" s="11">
        <v>2.0310599666885016</v>
      </c>
      <c r="L59" s="11">
        <v>0.89634016799888072</v>
      </c>
      <c r="M59" s="11">
        <v>1.004044401371321</v>
      </c>
      <c r="N59" s="11">
        <v>1.9003845693702017</v>
      </c>
      <c r="P59" s="10" t="str">
        <f>name!D27</f>
        <v>82 Transport and mobile machine drivers and operatives</v>
      </c>
      <c r="Q59" s="11">
        <v>2.7422875953846404</v>
      </c>
      <c r="R59" s="11">
        <v>4.7294825592696181</v>
      </c>
      <c r="S59" s="345">
        <f t="shared" si="28"/>
        <v>1.9871949638849777</v>
      </c>
      <c r="T59" s="345">
        <v>2.5932199055736582</v>
      </c>
      <c r="U59" s="345">
        <f t="shared" si="29"/>
        <v>4.580414869458636</v>
      </c>
      <c r="V59" s="346">
        <f t="shared" si="30"/>
        <v>4.5371965297371863E-2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5.9021338857030551E-4</v>
      </c>
      <c r="C60" s="11">
        <v>1.036684648516129E-3</v>
      </c>
      <c r="D60" s="11">
        <f t="shared" si="25"/>
        <v>4.4647125994582348E-4</v>
      </c>
      <c r="E60" s="11">
        <v>5.1289649800220099E-4</v>
      </c>
      <c r="F60" s="11">
        <f t="shared" si="26"/>
        <v>9.5936775794802447E-4</v>
      </c>
      <c r="G60" s="200">
        <f t="shared" si="27"/>
        <v>4.2575019056849683E-2</v>
      </c>
      <c r="I60" s="11" t="str">
        <f t="shared" si="38"/>
        <v>Elementary occupations</v>
      </c>
      <c r="J60" s="11">
        <v>3.4887513305741522</v>
      </c>
      <c r="K60" s="11">
        <v>5.4677813673353404</v>
      </c>
      <c r="L60" s="11">
        <v>1.9790300367611884</v>
      </c>
      <c r="M60" s="11">
        <v>2.6959224352521378</v>
      </c>
      <c r="N60" s="11">
        <v>4.6749524720133264</v>
      </c>
      <c r="P60" s="10" t="str">
        <f>name!D28</f>
        <v>91 Elementary trades and related occupations</v>
      </c>
      <c r="Q60" s="11">
        <v>2.0995343445532022</v>
      </c>
      <c r="R60" s="11">
        <v>1.7589557495064427</v>
      </c>
      <c r="S60" s="345">
        <f t="shared" si="28"/>
        <v>-0.34057859504675947</v>
      </c>
      <c r="T60" s="345">
        <v>1.1403353472429916</v>
      </c>
      <c r="U60" s="345">
        <f t="shared" si="29"/>
        <v>0.7997567521962321</v>
      </c>
      <c r="V60" s="346">
        <f t="shared" si="30"/>
        <v>2.9343446826310293E-2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4.7651313539907772E-2</v>
      </c>
      <c r="C61" s="11">
        <v>9.2385048683935975E-2</v>
      </c>
      <c r="D61" s="11">
        <f t="shared" ref="D61" si="41">C61-B61</f>
        <v>4.4733735144028203E-2</v>
      </c>
      <c r="E61" s="11">
        <v>4.2920744737858188E-2</v>
      </c>
      <c r="F61" s="11">
        <f t="shared" ref="F61" si="42">SUM(D61:E61)</f>
        <v>8.7654479881886391E-2</v>
      </c>
      <c r="G61" s="200">
        <f t="shared" ref="G61" si="43">IF(B61&gt;0,(1+(E61/B61))^(1/($C$6-$B$6))-1,0)</f>
        <v>4.3745519125967691E-2</v>
      </c>
      <c r="P61" s="10" t="str">
        <f>name!D29</f>
        <v>92 Elementary administration and service occupations</v>
      </c>
      <c r="Q61" s="11">
        <v>42.593120939813481</v>
      </c>
      <c r="R61" s="11">
        <v>39.569732775621397</v>
      </c>
      <c r="S61" s="345">
        <f t="shared" ref="S61" si="44">R61-Q61</f>
        <v>-3.0233881641920846</v>
      </c>
      <c r="T61" s="345">
        <v>24.160104580541649</v>
      </c>
      <c r="U61" s="345">
        <f t="shared" ref="U61" si="45">SUM(S61:T61)</f>
        <v>21.136716416349564</v>
      </c>
      <c r="V61" s="346">
        <f t="shared" ref="V61" si="46">IF(Q61&gt;0,(1+(T61/Q61))^(1/($C$6-$B$6))-1,0)</f>
        <v>3.0407124419469689E-2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12.110329035969553</v>
      </c>
      <c r="C62" s="11">
        <f t="shared" ref="C62:F62" si="47">SUM(C36:C61)</f>
        <v>20.07296615623536</v>
      </c>
      <c r="D62" s="11">
        <f t="shared" si="47"/>
        <v>7.9626371202658097</v>
      </c>
      <c r="E62" s="11">
        <f t="shared" si="47"/>
        <v>8.1210831843834601</v>
      </c>
      <c r="F62" s="11">
        <f t="shared" si="47"/>
        <v>16.083720304649265</v>
      </c>
      <c r="G62" s="200">
        <f t="shared" si="27"/>
        <v>3.4803805257997755E-2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417.27654919883116</v>
      </c>
      <c r="R62" s="11">
        <f>SUM(R36:R61)</f>
        <v>455.09593281624939</v>
      </c>
      <c r="S62" s="345">
        <f>R62-Q62</f>
        <v>37.819383617418225</v>
      </c>
      <c r="T62" s="11">
        <f>SUM(T36:T61)</f>
        <v>248.67632429410332</v>
      </c>
      <c r="U62" s="345">
        <f>SUM(S62:T62)</f>
        <v>286.49570791152155</v>
      </c>
      <c r="V62" s="346">
        <f t="shared" si="30"/>
        <v>3.1655349756322337E-2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7.8342905808339687</v>
      </c>
      <c r="K63" s="11">
        <f t="array" ref="K63:K71">MMULT(aggregation!$B$13:$AA$21,C152:C177)</f>
        <v>9.5544319458232962</v>
      </c>
      <c r="L63" s="11">
        <f t="array" ref="L63:L71">MMULT(aggregation!$B$13:$AA$21,D152:D177)</f>
        <v>1.7201413649893289</v>
      </c>
      <c r="M63" s="11">
        <f t="array" ref="M63:M71">MMULT(aggregation!$B$13:$AA$21,E152:E177)</f>
        <v>4.683112870477192</v>
      </c>
      <c r="N63" s="11">
        <f t="array" ref="N63:N71">MMULT(aggregation!$B$13:$AA$21,F152:F177)</f>
        <v>6.4032542354665214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9.8030438867229499</v>
      </c>
      <c r="K64" s="11">
        <v>10.786583442168354</v>
      </c>
      <c r="L64" s="11">
        <v>0.98353955544540406</v>
      </c>
      <c r="M64" s="11">
        <v>4.3604069445271243</v>
      </c>
      <c r="N64" s="11">
        <v>5.3439464999725281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7.4280898292496014</v>
      </c>
      <c r="C65" s="11">
        <v>11.613487403402432</v>
      </c>
      <c r="D65" s="11">
        <f>C65-B65</f>
        <v>4.1853975741528311</v>
      </c>
      <c r="E65" s="11">
        <v>5.1824872228543581</v>
      </c>
      <c r="F65" s="11">
        <f>SUM(D65:E65)</f>
        <v>9.3678847970071892</v>
      </c>
      <c r="G65" s="200">
        <f>IF(B65&gt;0,(1+(E65/B65))^(1/($C$6-$B$6))-1,0)</f>
        <v>3.591436198441067E-2</v>
      </c>
      <c r="I65" s="11" t="str">
        <f>I54</f>
        <v>Associate professional occupations</v>
      </c>
      <c r="J65" s="11">
        <v>7.9088167930748376</v>
      </c>
      <c r="K65" s="11">
        <v>8.1747744385975931</v>
      </c>
      <c r="L65" s="11">
        <v>0.26595764552275553</v>
      </c>
      <c r="M65" s="11">
        <v>3.4940947735585968</v>
      </c>
      <c r="N65" s="11">
        <v>3.7600524190813522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2.763757949718471</v>
      </c>
      <c r="C66" s="11">
        <v>6.1683034911458634</v>
      </c>
      <c r="D66" s="11">
        <f t="shared" ref="D66:D89" si="50">C66-B66</f>
        <v>3.4045455414273924</v>
      </c>
      <c r="E66" s="11">
        <v>2.9061626095290718</v>
      </c>
      <c r="F66" s="11">
        <f t="shared" ref="F66:F89" si="51">SUM(D66:E66)</f>
        <v>6.3107081509564642</v>
      </c>
      <c r="G66" s="200">
        <f t="shared" ref="G66:G89" si="52">IF(B66&gt;0,(1+(E66/B66))^(1/($C$6-$B$6))-1,0)</f>
        <v>4.9071602715188956E-2</v>
      </c>
      <c r="I66" s="11" t="str">
        <f>I55</f>
        <v>Administrative and secretarial occupations</v>
      </c>
      <c r="J66" s="11">
        <v>6.023965916595694</v>
      </c>
      <c r="K66" s="11">
        <v>6.4724594804270508</v>
      </c>
      <c r="L66" s="11">
        <v>0.44849356383135652</v>
      </c>
      <c r="M66" s="11">
        <v>3.4211783629661947</v>
      </c>
      <c r="N66" s="11">
        <v>3.8696719267975515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10.2768039638199</v>
      </c>
      <c r="C67" s="11">
        <v>17.303439434321547</v>
      </c>
      <c r="D67" s="11">
        <f t="shared" si="50"/>
        <v>7.0266354705016472</v>
      </c>
      <c r="E67" s="11">
        <v>5.8117450950212888</v>
      </c>
      <c r="F67" s="11">
        <f t="shared" si="51"/>
        <v>12.838380565522936</v>
      </c>
      <c r="G67" s="200">
        <f t="shared" si="52"/>
        <v>3.0332155312964959E-2</v>
      </c>
      <c r="I67" s="11" t="str">
        <f t="shared" ref="I67:I71" si="53">I56</f>
        <v>Skilled trades occupations</v>
      </c>
      <c r="J67" s="11">
        <v>4.5135754438627975</v>
      </c>
      <c r="K67" s="11">
        <v>6.6558051620173844</v>
      </c>
      <c r="L67" s="11">
        <v>2.1422297181545873</v>
      </c>
      <c r="M67" s="11">
        <v>2.9155018978333787</v>
      </c>
      <c r="N67" s="11">
        <v>5.0577316159879651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5.6101792346058437</v>
      </c>
      <c r="C68" s="11">
        <v>10.141237983692118</v>
      </c>
      <c r="D68" s="11">
        <f t="shared" si="50"/>
        <v>4.5310587490862746</v>
      </c>
      <c r="E68" s="11">
        <v>4.3572646233255163</v>
      </c>
      <c r="F68" s="11">
        <f t="shared" si="51"/>
        <v>8.88832337241179</v>
      </c>
      <c r="G68" s="200">
        <f t="shared" si="52"/>
        <v>3.9059627693097454E-2</v>
      </c>
      <c r="I68" s="11" t="str">
        <f t="shared" si="53"/>
        <v>Caring, leisure and other service occupations</v>
      </c>
      <c r="J68" s="11">
        <v>5.7482729722970651</v>
      </c>
      <c r="K68" s="11">
        <v>7.806942717894036</v>
      </c>
      <c r="L68" s="11">
        <v>2.0586697455969714</v>
      </c>
      <c r="M68" s="11">
        <v>4.0097825084539878</v>
      </c>
      <c r="N68" s="11">
        <v>6.0684522540509596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18.748514732884374</v>
      </c>
      <c r="C69" s="11">
        <v>26.335405213113159</v>
      </c>
      <c r="D69" s="11">
        <f t="shared" ref="D69" si="54">C69-B69</f>
        <v>7.5868904802287851</v>
      </c>
      <c r="E69" s="11">
        <v>12.066608617254303</v>
      </c>
      <c r="F69" s="11">
        <f t="shared" ref="F69" si="55">SUM(D69:E69)</f>
        <v>19.653499097483088</v>
      </c>
      <c r="G69" s="200">
        <f t="shared" si="52"/>
        <v>3.3680847329984331E-2</v>
      </c>
      <c r="I69" s="11" t="str">
        <f t="shared" si="53"/>
        <v>Sales and customer service occupations</v>
      </c>
      <c r="J69" s="11">
        <v>2.7330779228334161</v>
      </c>
      <c r="K69" s="11">
        <v>3.4376223768695793</v>
      </c>
      <c r="L69" s="11">
        <v>0.70454445403616317</v>
      </c>
      <c r="M69" s="11">
        <v>1.4365259790010769</v>
      </c>
      <c r="N69" s="11">
        <v>2.1410704330372399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11.009917812743591</v>
      </c>
      <c r="C70" s="11">
        <v>19.070943892437192</v>
      </c>
      <c r="D70" s="11">
        <f t="shared" si="50"/>
        <v>8.0610260796936011</v>
      </c>
      <c r="E70" s="11">
        <v>7.8943011608759424</v>
      </c>
      <c r="F70" s="11">
        <f t="shared" si="51"/>
        <v>15.955327240569543</v>
      </c>
      <c r="G70" s="200">
        <f t="shared" si="52"/>
        <v>3.6696528245672821E-2</v>
      </c>
      <c r="I70" s="11" t="str">
        <f t="shared" si="53"/>
        <v>Process, plant and machine operatives</v>
      </c>
      <c r="J70" s="11">
        <v>1.8944388399610119</v>
      </c>
      <c r="K70" s="11">
        <v>3.3863278112944108</v>
      </c>
      <c r="L70" s="11">
        <v>1.4918889713333989</v>
      </c>
      <c r="M70" s="11">
        <v>1.6425831051022524</v>
      </c>
      <c r="N70" s="11">
        <v>3.1344720764356513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1.8575531116216326</v>
      </c>
      <c r="C71" s="11">
        <v>2.6761968933812517</v>
      </c>
      <c r="D71" s="11">
        <f t="shared" si="50"/>
        <v>0.81864378175961905</v>
      </c>
      <c r="E71" s="11">
        <v>1.0002830941851153</v>
      </c>
      <c r="F71" s="11">
        <f t="shared" si="51"/>
        <v>1.8189268759447343</v>
      </c>
      <c r="G71" s="200">
        <f t="shared" si="52"/>
        <v>2.9136716810998164E-2</v>
      </c>
      <c r="I71" s="11" t="str">
        <f t="shared" si="53"/>
        <v>Elementary occupations</v>
      </c>
      <c r="J71" s="11">
        <v>3.3230070264989853</v>
      </c>
      <c r="K71" s="11">
        <v>5.0207913629813765</v>
      </c>
      <c r="L71" s="11">
        <v>1.6977843364823915</v>
      </c>
      <c r="M71" s="11">
        <v>2.4326234393093369</v>
      </c>
      <c r="N71" s="11">
        <v>4.1304077757917286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1.3617375024381406</v>
      </c>
      <c r="C72" s="11">
        <v>2.735508311971989</v>
      </c>
      <c r="D72" s="11">
        <f t="shared" si="50"/>
        <v>1.3737708095338483</v>
      </c>
      <c r="E72" s="11">
        <v>1.218745716826805</v>
      </c>
      <c r="F72" s="11">
        <f t="shared" si="51"/>
        <v>2.5925165263606536</v>
      </c>
      <c r="G72" s="200">
        <f t="shared" si="52"/>
        <v>4.3535375457821157E-2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0.47326462564826477</v>
      </c>
      <c r="C73" s="11">
        <v>1.1363329279538124</v>
      </c>
      <c r="D73" s="11">
        <f t="shared" si="50"/>
        <v>0.66306830230554759</v>
      </c>
      <c r="E73" s="11">
        <v>0.29576998093840151</v>
      </c>
      <c r="F73" s="11">
        <f t="shared" si="51"/>
        <v>0.95883828324394904</v>
      </c>
      <c r="G73" s="200">
        <f t="shared" si="52"/>
        <v>3.2894875161602721E-2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3.4274644780638535</v>
      </c>
      <c r="C74" s="11">
        <v>5.2660650576507351</v>
      </c>
      <c r="D74" s="11">
        <f t="shared" ref="D74:D75" si="56">C74-B74</f>
        <v>1.8386005795868816</v>
      </c>
      <c r="E74" s="11">
        <v>2.230571791681013</v>
      </c>
      <c r="F74" s="11">
        <f t="shared" ref="F74:F75" si="57">SUM(D74:E74)</f>
        <v>4.0691723712678947</v>
      </c>
      <c r="G74" s="200">
        <f t="shared" si="52"/>
        <v>3.3981696522537908E-2</v>
      </c>
      <c r="I74" s="11" t="str">
        <f>I63</f>
        <v>Managers, directors and senior officials</v>
      </c>
      <c r="J74" s="11">
        <f t="array" ref="J74:J82">MMULT(aggregation!$B$13:$AA$21,B181:B206)</f>
        <v>18.063033836644852</v>
      </c>
      <c r="K74" s="11">
        <f t="array" ref="K74:K82">MMULT(aggregation!$B$13:$AA$21,C181:C206)</f>
        <v>21.484488484650257</v>
      </c>
      <c r="L74" s="11">
        <f t="array" ref="L74:L82">MMULT(aggregation!$B$13:$AA$21,D181:D206)</f>
        <v>3.4214546480054064</v>
      </c>
      <c r="M74" s="11">
        <f t="array" ref="M74:M82">MMULT(aggregation!$B$13:$AA$21,E181:E206)</f>
        <v>9.0094404775778756</v>
      </c>
      <c r="N74" s="11">
        <f t="array" ref="N74:N82">MMULT(aggregation!$B$13:$AA$21,F181:F206)</f>
        <v>12.430895125583282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6.2346355531739048</v>
      </c>
      <c r="C75" s="11">
        <v>10.118719994946781</v>
      </c>
      <c r="D75" s="11">
        <f t="shared" si="56"/>
        <v>3.8840844417728766</v>
      </c>
      <c r="E75" s="11">
        <v>4.1707571779778254</v>
      </c>
      <c r="F75" s="11">
        <f t="shared" si="57"/>
        <v>8.054841619750702</v>
      </c>
      <c r="G75" s="200">
        <f t="shared" si="52"/>
        <v>3.4736638238793471E-2</v>
      </c>
      <c r="I75" s="11" t="str">
        <f>I64</f>
        <v>Professional occupations</v>
      </c>
      <c r="J75" s="11">
        <v>20.134551117925625</v>
      </c>
      <c r="K75" s="11">
        <v>25.339701393595128</v>
      </c>
      <c r="L75" s="11">
        <v>5.2051502756695056</v>
      </c>
      <c r="M75" s="11">
        <v>9.3919377048067396</v>
      </c>
      <c r="N75" s="11">
        <v>14.597087980476244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4.0963796020667225</v>
      </c>
      <c r="C76" s="11">
        <v>6.9700985062981164</v>
      </c>
      <c r="D76" s="11">
        <f t="shared" si="50"/>
        <v>2.873718904231394</v>
      </c>
      <c r="E76" s="11">
        <v>3.0353430456260444</v>
      </c>
      <c r="F76" s="11">
        <f t="shared" si="51"/>
        <v>5.9090619498574384</v>
      </c>
      <c r="G76" s="200">
        <f t="shared" si="52"/>
        <v>3.7654920983744233E-2</v>
      </c>
      <c r="I76" s="11" t="str">
        <f>I65</f>
        <v>Associate professional occupations</v>
      </c>
      <c r="J76" s="11">
        <v>19.520418025246858</v>
      </c>
      <c r="K76" s="11">
        <v>19.438665571992182</v>
      </c>
      <c r="L76" s="11">
        <v>-8.1752453254677393E-2</v>
      </c>
      <c r="M76" s="11">
        <v>8.3090331356624603</v>
      </c>
      <c r="N76" s="11">
        <v>8.2272806824077822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0.78978872769363284</v>
      </c>
      <c r="C77" s="11">
        <v>1.5558912564685476</v>
      </c>
      <c r="D77" s="11">
        <f t="shared" si="50"/>
        <v>0.7661025287749148</v>
      </c>
      <c r="E77" s="11">
        <v>0.74495487815898631</v>
      </c>
      <c r="F77" s="11">
        <f t="shared" si="51"/>
        <v>1.5110574069339011</v>
      </c>
      <c r="G77" s="200">
        <f t="shared" si="52"/>
        <v>4.5285662366942647E-2</v>
      </c>
      <c r="I77" s="11" t="str">
        <f>I66</f>
        <v>Administrative and secretarial occupations</v>
      </c>
      <c r="J77" s="11">
        <v>17.705213878879324</v>
      </c>
      <c r="K77" s="11">
        <v>14.679788667093355</v>
      </c>
      <c r="L77" s="11">
        <v>-3.0254252117859681</v>
      </c>
      <c r="M77" s="11">
        <v>8.5882334915243064</v>
      </c>
      <c r="N77" s="11">
        <v>5.5628082797383378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9.0070541746013283E-2</v>
      </c>
      <c r="C78" s="11">
        <v>0.1670711184841614</v>
      </c>
      <c r="D78" s="11">
        <f t="shared" si="50"/>
        <v>7.7000576738148113E-2</v>
      </c>
      <c r="E78" s="11">
        <v>7.7444708221091688E-2</v>
      </c>
      <c r="F78" s="11">
        <f t="shared" si="51"/>
        <v>0.15444528495923981</v>
      </c>
      <c r="G78" s="200">
        <f t="shared" si="52"/>
        <v>4.2232883930234166E-2</v>
      </c>
      <c r="I78" s="11" t="str">
        <f t="shared" ref="I78:I82" si="58">I67</f>
        <v>Skilled trades occupations</v>
      </c>
      <c r="J78" s="11">
        <v>24.04377040483168</v>
      </c>
      <c r="K78" s="11">
        <v>26.628904088575901</v>
      </c>
      <c r="L78" s="11">
        <v>2.5851336837442189</v>
      </c>
      <c r="M78" s="11">
        <v>9.9145438728382818</v>
      </c>
      <c r="N78" s="11">
        <v>12.499677556582501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0.42270586811094124</v>
      </c>
      <c r="C79" s="11">
        <v>1.0050135780718117</v>
      </c>
      <c r="D79" s="11">
        <f t="shared" si="50"/>
        <v>0.58230770996087045</v>
      </c>
      <c r="E79" s="11">
        <v>0.38107523176443092</v>
      </c>
      <c r="F79" s="11">
        <f t="shared" si="51"/>
        <v>0.96338294172530137</v>
      </c>
      <c r="G79" s="200">
        <f t="shared" si="52"/>
        <v>4.3774383718451659E-2</v>
      </c>
      <c r="I79" s="11" t="str">
        <f t="shared" si="58"/>
        <v>Caring, leisure and other service occupations</v>
      </c>
      <c r="J79" s="11">
        <v>26.475581313355278</v>
      </c>
      <c r="K79" s="11">
        <v>34.135250686260356</v>
      </c>
      <c r="L79" s="11">
        <v>7.6596693729050802</v>
      </c>
      <c r="M79" s="11">
        <v>17.964677446412466</v>
      </c>
      <c r="N79" s="11">
        <v>25.624346819317548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0.23193026417616233</v>
      </c>
      <c r="C80" s="11">
        <v>0.39997619132537748</v>
      </c>
      <c r="D80" s="11">
        <f t="shared" ref="D80" si="59">C80-B80</f>
        <v>0.16804592714921515</v>
      </c>
      <c r="E80" s="11">
        <v>0.17358681234491413</v>
      </c>
      <c r="F80" s="11">
        <f t="shared" ref="F80" si="60">SUM(D80:E80)</f>
        <v>0.34163273949412931</v>
      </c>
      <c r="G80" s="200">
        <f t="shared" si="52"/>
        <v>3.7950832678009139E-2</v>
      </c>
      <c r="I80" s="11" t="str">
        <f t="shared" si="58"/>
        <v>Sales and customer service occupations</v>
      </c>
      <c r="J80" s="11">
        <v>16.806044999219278</v>
      </c>
      <c r="K80" s="11">
        <v>19.497472008494935</v>
      </c>
      <c r="L80" s="11">
        <v>2.6914270092756549</v>
      </c>
      <c r="M80" s="11">
        <v>8.4323752917154771</v>
      </c>
      <c r="N80" s="11">
        <v>11.123802300991134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0.5039632940256199</v>
      </c>
      <c r="C81" s="11">
        <v>1.0052744498845625</v>
      </c>
      <c r="D81" s="11">
        <f t="shared" si="50"/>
        <v>0.50131115585894259</v>
      </c>
      <c r="E81" s="11">
        <v>0.44553009120524478</v>
      </c>
      <c r="F81" s="11">
        <f t="shared" si="51"/>
        <v>0.94684124706418737</v>
      </c>
      <c r="G81" s="200">
        <f t="shared" si="52"/>
        <v>4.3132642381234598E-2</v>
      </c>
      <c r="I81" s="11" t="str">
        <f t="shared" si="58"/>
        <v>Process, plant and machine operatives</v>
      </c>
      <c r="J81" s="11">
        <v>9.8140220816280959</v>
      </c>
      <c r="K81" s="11">
        <v>16.022755245063351</v>
      </c>
      <c r="L81" s="11">
        <v>6.2087331634352534</v>
      </c>
      <c r="M81" s="11">
        <v>6.1350012434827335</v>
      </c>
      <c r="N81" s="11">
        <v>12.343734406917987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2.2132729944844809</v>
      </c>
      <c r="C82" s="11">
        <v>4.8841599159652889</v>
      </c>
      <c r="D82" s="11">
        <f t="shared" si="50"/>
        <v>2.670886921480808</v>
      </c>
      <c r="E82" s="11">
        <v>2.1770011209089484</v>
      </c>
      <c r="F82" s="11">
        <f t="shared" si="51"/>
        <v>4.8478880423897568</v>
      </c>
      <c r="G82" s="200">
        <f t="shared" si="52"/>
        <v>4.6719809675831891E-2</v>
      </c>
      <c r="I82" s="11" t="str">
        <f t="shared" si="58"/>
        <v>Elementary occupations</v>
      </c>
      <c r="J82" s="11">
        <v>15.682889626300629</v>
      </c>
      <c r="K82" s="11">
        <v>17.604315797178135</v>
      </c>
      <c r="L82" s="11">
        <v>1.9214261708775053</v>
      </c>
      <c r="M82" s="11">
        <v>8.367676509169284</v>
      </c>
      <c r="N82" s="11">
        <v>10.289102680046788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0.38357782327231899</v>
      </c>
      <c r="C83" s="11">
        <v>0.70799264985787125</v>
      </c>
      <c r="D83" s="11">
        <f t="shared" ref="D83:D84" si="61">C83-B83</f>
        <v>0.32441482658555226</v>
      </c>
      <c r="E83" s="11">
        <v>0.30703899925762024</v>
      </c>
      <c r="F83" s="11">
        <f t="shared" ref="F83:F84" si="62">SUM(D83:E83)</f>
        <v>0.63145382584317256</v>
      </c>
      <c r="G83" s="200">
        <f t="shared" si="52"/>
        <v>3.9981413108186814E-2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3.2061834645862236E-2</v>
      </c>
      <c r="C84" s="11">
        <v>4.8834406402290781E-2</v>
      </c>
      <c r="D84" s="11">
        <f t="shared" si="61"/>
        <v>1.6772571756428545E-2</v>
      </c>
      <c r="E84" s="11">
        <v>2.1851399340019242E-2</v>
      </c>
      <c r="F84" s="11">
        <f t="shared" si="62"/>
        <v>3.8623971096447787E-2</v>
      </c>
      <c r="G84" s="200">
        <f t="shared" si="52"/>
        <v>3.5254517405360453E-2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1.6099415609738981</v>
      </c>
      <c r="C85" s="11">
        <v>2.8668023068126192</v>
      </c>
      <c r="D85" s="11">
        <f t="shared" si="50"/>
        <v>1.2568607458387211</v>
      </c>
      <c r="E85" s="11">
        <v>1.1008323949026679</v>
      </c>
      <c r="F85" s="11">
        <f t="shared" si="51"/>
        <v>2.357693140741389</v>
      </c>
      <c r="G85" s="200">
        <f t="shared" si="52"/>
        <v>3.5346086303493562E-2</v>
      </c>
      <c r="I85" s="11" t="str">
        <f>I74</f>
        <v>Managers, directors and senior officials</v>
      </c>
      <c r="J85" s="11">
        <f t="array" ref="J85:J93">MMULT(aggregation!$B$13:$AA$21,B210:B235)</f>
        <v>16.791868859080985</v>
      </c>
      <c r="K85" s="11">
        <f t="array" ref="K85:K93">MMULT(aggregation!$B$13:$AA$21,C210:C235)</f>
        <v>14.322311646762515</v>
      </c>
      <c r="L85" s="11">
        <f t="array" ref="L85:L93">MMULT(aggregation!$B$13:$AA$21,D210:D235)</f>
        <v>-2.4695572123184721</v>
      </c>
      <c r="M85" s="11">
        <f t="array" ref="M85:M93">MMULT(aggregation!$B$13:$AA$21,E210:E235)</f>
        <v>7.7349565419592778</v>
      </c>
      <c r="N85" s="11">
        <f t="array" ref="N85:N93">MMULT(aggregation!$B$13:$AA$21,F210:F235)</f>
        <v>5.2653993296408048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0.5065851695746173</v>
      </c>
      <c r="C86" s="11">
        <v>1.284402136648747</v>
      </c>
      <c r="D86" s="11">
        <f t="shared" si="50"/>
        <v>0.77781696707412973</v>
      </c>
      <c r="E86" s="11">
        <v>0.46755290741298616</v>
      </c>
      <c r="F86" s="11">
        <f t="shared" si="51"/>
        <v>1.2453698744871158</v>
      </c>
      <c r="G86" s="200">
        <f t="shared" si="52"/>
        <v>4.4554737655116083E-2</v>
      </c>
      <c r="I86" s="11" t="str">
        <f>I75</f>
        <v>Professional occupations</v>
      </c>
      <c r="J86" s="11">
        <v>16.635917883577946</v>
      </c>
      <c r="K86" s="11">
        <v>14.94554681321682</v>
      </c>
      <c r="L86" s="11">
        <v>-1.6903710703611261</v>
      </c>
      <c r="M86" s="11">
        <v>6.3911882900017449</v>
      </c>
      <c r="N86" s="11">
        <v>4.7008172196406193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0.18871993461487963</v>
      </c>
      <c r="C87" s="11">
        <v>0.54414034403302125</v>
      </c>
      <c r="D87" s="11">
        <f t="shared" ref="D87:D88" si="63">C87-B87</f>
        <v>0.35542040941814163</v>
      </c>
      <c r="E87" s="11">
        <v>0.18720925328003427</v>
      </c>
      <c r="F87" s="11">
        <f t="shared" ref="F87:F88" si="64">SUM(D87:E87)</f>
        <v>0.54262966269817592</v>
      </c>
      <c r="G87" s="200">
        <f t="shared" si="52"/>
        <v>4.7014150553843281E-2</v>
      </c>
      <c r="I87" s="11" t="str">
        <f>I76</f>
        <v>Associate professional occupations</v>
      </c>
      <c r="J87" s="11">
        <v>17.67222277474594</v>
      </c>
      <c r="K87" s="11">
        <v>13.989712884888338</v>
      </c>
      <c r="L87" s="11">
        <v>-3.6825098898576005</v>
      </c>
      <c r="M87" s="11">
        <v>6.2327962397950429</v>
      </c>
      <c r="N87" s="11">
        <v>2.5502863499374424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0.48745549447657871</v>
      </c>
      <c r="C88" s="11">
        <v>1.0156560790910893</v>
      </c>
      <c r="D88" s="11">
        <f t="shared" si="63"/>
        <v>0.52820058461451058</v>
      </c>
      <c r="E88" s="11">
        <v>0.50584518507923715</v>
      </c>
      <c r="F88" s="11">
        <f t="shared" si="64"/>
        <v>1.0340457696937477</v>
      </c>
      <c r="G88" s="200">
        <f t="shared" si="52"/>
        <v>4.8599671936954358E-2</v>
      </c>
      <c r="I88" s="11" t="str">
        <f>I77</f>
        <v>Administrative and secretarial occupations</v>
      </c>
      <c r="J88" s="11">
        <v>21.722541689449137</v>
      </c>
      <c r="K88" s="11">
        <v>11.193190878190016</v>
      </c>
      <c r="L88" s="11">
        <v>-10.529350811259123</v>
      </c>
      <c r="M88" s="11">
        <v>7.2988252835458258</v>
      </c>
      <c r="N88" s="11">
        <v>-3.2305255277132963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0.1195303100767439</v>
      </c>
      <c r="C89" s="11">
        <v>0.21872262705379883</v>
      </c>
      <c r="D89" s="11">
        <f t="shared" si="50"/>
        <v>9.9192316977054926E-2</v>
      </c>
      <c r="E89" s="11">
        <v>8.7656893732322716E-2</v>
      </c>
      <c r="F89" s="11">
        <f t="shared" si="51"/>
        <v>0.18684921070937766</v>
      </c>
      <c r="G89" s="200">
        <f t="shared" si="52"/>
        <v>3.7350830255512335E-2</v>
      </c>
      <c r="I89" s="11" t="str">
        <f t="shared" ref="I89:I93" si="65">I78</f>
        <v>Skilled trades occupations</v>
      </c>
      <c r="J89" s="11">
        <v>23.597326397882625</v>
      </c>
      <c r="K89" s="11">
        <v>21.862225620088701</v>
      </c>
      <c r="L89" s="11">
        <v>-1.735100777793924</v>
      </c>
      <c r="M89" s="11">
        <v>9.6151390391197715</v>
      </c>
      <c r="N89" s="11">
        <v>7.8800382613258471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1.5067025843531057</v>
      </c>
      <c r="C90" s="11">
        <v>3.2000602316194633</v>
      </c>
      <c r="D90" s="11">
        <f t="shared" ref="D90" si="66">C90-B90</f>
        <v>1.6933576472663576</v>
      </c>
      <c r="E90" s="11">
        <v>1.4027654430229279</v>
      </c>
      <c r="F90" s="11">
        <f t="shared" ref="F90" si="67">SUM(D90:E90)</f>
        <v>3.0961230902892858</v>
      </c>
      <c r="G90" s="200">
        <f t="shared" ref="G90:G91" si="68">IF(B90&gt;0,(1+(E90/B90))^(1/($C$6-$B$6))-1,0)</f>
        <v>4.4846286977916927E-2</v>
      </c>
      <c r="I90" s="11" t="str">
        <f t="shared" si="65"/>
        <v>Caring, leisure and other service occupations</v>
      </c>
      <c r="J90" s="11">
        <v>21.417848802983773</v>
      </c>
      <c r="K90" s="11">
        <v>19.446226870024145</v>
      </c>
      <c r="L90" s="11">
        <v>-1.9716219329596276</v>
      </c>
      <c r="M90" s="11">
        <v>10.410587211349632</v>
      </c>
      <c r="N90" s="11">
        <v>8.4389652783900075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82.374604798259142</v>
      </c>
      <c r="C91" s="11">
        <f t="shared" ref="C91:F91" si="69">SUM(C65:C90)</f>
        <v>138.43973640203362</v>
      </c>
      <c r="D91" s="11">
        <f t="shared" si="69"/>
        <v>56.06513160377451</v>
      </c>
      <c r="E91" s="11">
        <f t="shared" si="69"/>
        <v>58.250385454727123</v>
      </c>
      <c r="F91" s="11">
        <f t="shared" si="69"/>
        <v>114.3155170585016</v>
      </c>
      <c r="G91" s="200">
        <f t="shared" si="68"/>
        <v>3.629788251711652E-2</v>
      </c>
      <c r="I91" s="11" t="str">
        <f t="shared" si="65"/>
        <v>Sales and customer service occupations</v>
      </c>
      <c r="J91" s="11">
        <v>17.726877302227589</v>
      </c>
      <c r="K91" s="11">
        <v>14.424407014588041</v>
      </c>
      <c r="L91" s="11">
        <v>-3.3024702876395469</v>
      </c>
      <c r="M91" s="11">
        <v>7.5483801231711753</v>
      </c>
      <c r="N91" s="11">
        <v>4.2459098355316289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17.117445459908339</v>
      </c>
      <c r="K92" s="11">
        <v>20.890855776524358</v>
      </c>
      <c r="L92" s="11">
        <v>3.7734103166160171</v>
      </c>
      <c r="M92" s="11">
        <v>9.8653824246139301</v>
      </c>
      <c r="N92" s="11">
        <v>13.638792741229947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27.729913160249222</v>
      </c>
      <c r="K93" s="11">
        <v>25.682608313738942</v>
      </c>
      <c r="L93" s="11">
        <v>-2.0473048465102774</v>
      </c>
      <c r="M93" s="11">
        <v>12.950482823377346</v>
      </c>
      <c r="N93" s="11">
        <v>10.903177976867067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19.222533579137654</v>
      </c>
      <c r="C94" s="11">
        <v>22.510737283888183</v>
      </c>
      <c r="D94" s="11">
        <f>C94-B94</f>
        <v>3.2882037047505293</v>
      </c>
      <c r="E94" s="11">
        <v>11.456692655825565</v>
      </c>
      <c r="F94" s="11">
        <f>SUM(D94:E94)</f>
        <v>14.744896360576094</v>
      </c>
      <c r="G94" s="200">
        <f>IF(B94&gt;0,(1+(E94/B94))^(1/($C$6-$B$6))-1,0)</f>
        <v>3.1657607219294892E-2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6.6063820699051368</v>
      </c>
      <c r="C95" s="11">
        <v>10.792387232556456</v>
      </c>
      <c r="D95" s="11">
        <f t="shared" ref="D95:D118" si="72">C95-B95</f>
        <v>4.1860051626513188</v>
      </c>
      <c r="E95" s="11">
        <v>5.7088430908829695</v>
      </c>
      <c r="F95" s="11">
        <f t="shared" ref="F95:F118" si="73">SUM(D95:E95)</f>
        <v>9.8948482535342883</v>
      </c>
      <c r="G95" s="200">
        <f t="shared" ref="G95:G120" si="74">IF(B95&gt;0,(1+(E95/B95))^(1/($C$6-$B$6))-1,0)</f>
        <v>4.2394020139401078E-2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19.166787120590413</v>
      </c>
      <c r="C96" s="11">
        <v>22.245110116045971</v>
      </c>
      <c r="D96" s="11">
        <f t="shared" si="72"/>
        <v>3.078322995455558</v>
      </c>
      <c r="E96" s="11">
        <v>8.0685241161382741</v>
      </c>
      <c r="F96" s="11">
        <f t="shared" si="73"/>
        <v>11.146847111593832</v>
      </c>
      <c r="G96" s="200">
        <f t="shared" si="74"/>
        <v>2.3698817338527078E-2</v>
      </c>
      <c r="I96" s="11" t="str">
        <f>I85</f>
        <v>Managers, directors and senior officials</v>
      </c>
      <c r="J96" s="11">
        <f t="array" ref="J96:J104">MMULT(aggregation!$B$13:$AA$21,B239:B264)</f>
        <v>11.001950287870898</v>
      </c>
      <c r="K96" s="11">
        <f t="array" ref="K96:K104">MMULT(aggregation!$B$13:$AA$21,C239:C264)</f>
        <v>8.7511784151005365</v>
      </c>
      <c r="L96" s="11">
        <f t="array" ref="L96:L104">MMULT(aggregation!$B$13:$AA$21,D239:D264)</f>
        <v>-2.2507718727703594</v>
      </c>
      <c r="M96" s="11">
        <f t="array" ref="M96:M104">MMULT(aggregation!$B$13:$AA$21,E239:E264)</f>
        <v>4.5185197627003397</v>
      </c>
      <c r="N96" s="11">
        <f t="array" ref="N96:N104">MMULT(aggregation!$B$13:$AA$21,F239:F264)</f>
        <v>2.2677478899299799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13.08995434258305</v>
      </c>
      <c r="C97" s="11">
        <v>17.161972319038767</v>
      </c>
      <c r="D97" s="11">
        <f t="shared" si="72"/>
        <v>4.0720179764557169</v>
      </c>
      <c r="E97" s="11">
        <v>8.6961429077937122</v>
      </c>
      <c r="F97" s="11">
        <f t="shared" si="73"/>
        <v>12.768160884249429</v>
      </c>
      <c r="G97" s="200">
        <f t="shared" si="74"/>
        <v>3.4545081770661623E-2</v>
      </c>
      <c r="I97" s="11" t="str">
        <f>I86</f>
        <v>Professional occupations</v>
      </c>
      <c r="J97" s="11">
        <v>9.7321771731821549</v>
      </c>
      <c r="K97" s="11">
        <v>7.103046188682054</v>
      </c>
      <c r="L97" s="11">
        <v>-2.6291309845001001</v>
      </c>
      <c r="M97" s="11">
        <v>3.341806968216555</v>
      </c>
      <c r="N97" s="11">
        <v>0.71267598371645502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12.355827005260698</v>
      </c>
      <c r="C98" s="11">
        <v>8.6955418120439099</v>
      </c>
      <c r="D98" s="11">
        <f t="shared" ref="D98" si="75">C98-B98</f>
        <v>-3.6602851932167884</v>
      </c>
      <c r="E98" s="11">
        <v>5.1741374691079862</v>
      </c>
      <c r="F98" s="11">
        <f t="shared" ref="F98" si="76">SUM(D98:E98)</f>
        <v>1.5138522758911979</v>
      </c>
      <c r="G98" s="200">
        <f t="shared" si="74"/>
        <v>2.3592938462322799E-2</v>
      </c>
      <c r="I98" s="11" t="str">
        <f>I87</f>
        <v>Associate professional occupations</v>
      </c>
      <c r="J98" s="11">
        <v>10.5138209727263</v>
      </c>
      <c r="K98" s="11">
        <v>6.9334280503258423</v>
      </c>
      <c r="L98" s="11">
        <v>-3.5803929224004576</v>
      </c>
      <c r="M98" s="11">
        <v>3.2048422483047831</v>
      </c>
      <c r="N98" s="11">
        <v>-0.37555067409567477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21.733699415516327</v>
      </c>
      <c r="C99" s="11">
        <v>27.384145113395913</v>
      </c>
      <c r="D99" s="11">
        <f t="shared" si="72"/>
        <v>5.6504456978795865</v>
      </c>
      <c r="E99" s="11">
        <v>12.757192296445744</v>
      </c>
      <c r="F99" s="11">
        <f t="shared" si="73"/>
        <v>18.407637994325331</v>
      </c>
      <c r="G99" s="200">
        <f t="shared" si="74"/>
        <v>3.1267626030596629E-2</v>
      </c>
      <c r="I99" s="11" t="str">
        <f>I88</f>
        <v>Administrative and secretarial occupations</v>
      </c>
      <c r="J99" s="11">
        <v>12.862378418316542</v>
      </c>
      <c r="K99" s="11">
        <v>3.3964812440874579</v>
      </c>
      <c r="L99" s="11">
        <v>-9.4658971742290845</v>
      </c>
      <c r="M99" s="11">
        <v>2.8720419960795298</v>
      </c>
      <c r="N99" s="11">
        <v>-6.5938551781495534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4.4200345589465124</v>
      </c>
      <c r="C100" s="11">
        <v>4.6304347755194586</v>
      </c>
      <c r="D100" s="11">
        <f t="shared" si="72"/>
        <v>0.21040021657294616</v>
      </c>
      <c r="E100" s="11">
        <v>1.9029143659456345</v>
      </c>
      <c r="F100" s="11">
        <f t="shared" si="73"/>
        <v>2.1133145825185808</v>
      </c>
      <c r="G100" s="200">
        <f t="shared" si="74"/>
        <v>2.4156362215759675E-2</v>
      </c>
      <c r="I100" s="11" t="str">
        <f t="shared" ref="I100:I104" si="77">I89</f>
        <v>Skilled trades occupations</v>
      </c>
      <c r="J100" s="11">
        <v>13.016942859965733</v>
      </c>
      <c r="K100" s="11">
        <v>11.235545569032453</v>
      </c>
      <c r="L100" s="11">
        <v>-1.781397290933282</v>
      </c>
      <c r="M100" s="11">
        <v>4.9973385623524944</v>
      </c>
      <c r="N100" s="11">
        <v>3.2159412714192124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4.5963367999995777</v>
      </c>
      <c r="C101" s="11">
        <v>6.5114442918941133</v>
      </c>
      <c r="D101" s="11">
        <f t="shared" si="72"/>
        <v>1.9151074918945357</v>
      </c>
      <c r="E101" s="11">
        <v>3.5111604473630442</v>
      </c>
      <c r="F101" s="11">
        <f t="shared" si="73"/>
        <v>5.4262679392575794</v>
      </c>
      <c r="G101" s="200">
        <f t="shared" si="74"/>
        <v>3.8560173558695343E-2</v>
      </c>
      <c r="I101" s="11" t="str">
        <f t="shared" si="77"/>
        <v>Caring, leisure and other service occupations</v>
      </c>
      <c r="J101" s="11">
        <v>6.1627896971109957</v>
      </c>
      <c r="K101" s="11">
        <v>4.0243800043908733</v>
      </c>
      <c r="L101" s="11">
        <v>-2.1384096927201224</v>
      </c>
      <c r="M101" s="11">
        <v>1.9127562849851196</v>
      </c>
      <c r="N101" s="11">
        <v>-0.22565340773500264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2.2662470583227194</v>
      </c>
      <c r="C102" s="11">
        <v>4.5393886642174204</v>
      </c>
      <c r="D102" s="11">
        <f t="shared" si="72"/>
        <v>2.2731416058947009</v>
      </c>
      <c r="E102" s="11">
        <v>1.5226973508861252</v>
      </c>
      <c r="F102" s="11">
        <f t="shared" si="73"/>
        <v>3.7958389567808259</v>
      </c>
      <c r="G102" s="200">
        <f t="shared" si="74"/>
        <v>3.485793009164273E-2</v>
      </c>
      <c r="I102" s="11" t="str">
        <f t="shared" si="77"/>
        <v>Sales and customer service occupations</v>
      </c>
      <c r="J102" s="11">
        <v>11.396473106263006</v>
      </c>
      <c r="K102" s="11">
        <v>5.167590381139739</v>
      </c>
      <c r="L102" s="11">
        <v>-6.2288827251232686</v>
      </c>
      <c r="M102" s="11">
        <v>2.9424510927872749</v>
      </c>
      <c r="N102" s="11">
        <v>-3.2864316323359932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7.4837333063670215</v>
      </c>
      <c r="C103" s="11">
        <v>7.7265926315565112</v>
      </c>
      <c r="D103" s="11">
        <f t="shared" ref="D103:D104" si="78">C103-B103</f>
        <v>0.24285932518948972</v>
      </c>
      <c r="E103" s="11">
        <v>3.5282327119707735</v>
      </c>
      <c r="F103" s="11">
        <f t="shared" ref="F103:F104" si="79">SUM(D103:E103)</f>
        <v>3.7710920371602632</v>
      </c>
      <c r="G103" s="200">
        <f t="shared" si="74"/>
        <v>2.6084445160544423E-2</v>
      </c>
      <c r="I103" s="11" t="str">
        <f t="shared" si="77"/>
        <v>Process, plant and machine operatives</v>
      </c>
      <c r="J103" s="11">
        <v>13.161725938386297</v>
      </c>
      <c r="K103" s="11">
        <v>9.9860024324934216</v>
      </c>
      <c r="L103" s="11">
        <v>-3.1757235058928748</v>
      </c>
      <c r="M103" s="11">
        <v>5.4530339231617795</v>
      </c>
      <c r="N103" s="11">
        <v>2.2773104172689043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14.497836130610109</v>
      </c>
      <c r="C104" s="11">
        <v>15.672609152598744</v>
      </c>
      <c r="D104" s="11">
        <f t="shared" si="78"/>
        <v>1.174773021988635</v>
      </c>
      <c r="E104" s="11">
        <v>7.3991127531347516</v>
      </c>
      <c r="F104" s="11">
        <f t="shared" si="79"/>
        <v>8.5738857751233866</v>
      </c>
      <c r="G104" s="200">
        <f t="shared" si="74"/>
        <v>2.7871192496775166E-2</v>
      </c>
      <c r="I104" s="11" t="str">
        <f t="shared" si="77"/>
        <v>Elementary occupations</v>
      </c>
      <c r="J104" s="11">
        <v>26.105252749718652</v>
      </c>
      <c r="K104" s="11">
        <v>18.796719682454906</v>
      </c>
      <c r="L104" s="11">
        <v>-7.3085330672637436</v>
      </c>
      <c r="M104" s="11">
        <v>9.5030833115536684</v>
      </c>
      <c r="N104" s="11">
        <v>2.1945502442899256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14.304896344083874</v>
      </c>
      <c r="C105" s="11">
        <v>16.684286351923493</v>
      </c>
      <c r="D105" s="11">
        <f t="shared" si="72"/>
        <v>2.3793900078396195</v>
      </c>
      <c r="E105" s="11">
        <v>8.3891921246833387</v>
      </c>
      <c r="F105" s="11">
        <f t="shared" si="73"/>
        <v>10.768582132522958</v>
      </c>
      <c r="G105" s="200">
        <f t="shared" si="74"/>
        <v>3.1245030098458582E-2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2.8433117105412817</v>
      </c>
      <c r="C106" s="11">
        <v>4.7042711497421488</v>
      </c>
      <c r="D106" s="11">
        <f t="shared" si="72"/>
        <v>1.860959439200867</v>
      </c>
      <c r="E106" s="11">
        <v>2.4781860898388071</v>
      </c>
      <c r="F106" s="11">
        <f t="shared" si="73"/>
        <v>4.3391455290396745</v>
      </c>
      <c r="G106" s="200">
        <f t="shared" si="74"/>
        <v>4.2670999084650552E-2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1.080778662496253</v>
      </c>
      <c r="C107" s="11">
        <v>1.6600394907990936</v>
      </c>
      <c r="D107" s="11">
        <f t="shared" si="72"/>
        <v>0.57926082830284065</v>
      </c>
      <c r="E107" s="11">
        <v>0.91170314134116226</v>
      </c>
      <c r="F107" s="11">
        <f t="shared" si="73"/>
        <v>1.4909639696440029</v>
      </c>
      <c r="G107" s="200">
        <f t="shared" si="74"/>
        <v>4.1622870112689503E-2</v>
      </c>
      <c r="I107" s="11" t="str">
        <f>I96</f>
        <v>Managers, directors and senior officials</v>
      </c>
      <c r="J107" s="11">
        <f t="array" ref="J107:J115">MMULT(aggregation!$B$13:$AA$21,B268:B293)</f>
        <v>2.3388014591208113</v>
      </c>
      <c r="K107" s="11">
        <f t="array" ref="K107:K115">MMULT(aggregation!$B$13:$AA$21,C268:C293)</f>
        <v>2.1027076004159042</v>
      </c>
      <c r="L107" s="11">
        <f t="array" ref="L107:L115">MMULT(aggregation!$B$13:$AA$21,D268:D293)</f>
        <v>-0.23609385870490684</v>
      </c>
      <c r="M107" s="11">
        <f t="array" ref="M107:M115">MMULT(aggregation!$B$13:$AA$21,E268:E293)</f>
        <v>0.72357159368413326</v>
      </c>
      <c r="N107" s="11">
        <f t="array" ref="N107:N115">MMULT(aggregation!$B$13:$AA$21,F268:F293)</f>
        <v>0.48747773497922642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1.4501718623273863</v>
      </c>
      <c r="C108" s="11">
        <v>2.3668471125702255</v>
      </c>
      <c r="D108" s="11">
        <f t="shared" si="72"/>
        <v>0.91667525024283925</v>
      </c>
      <c r="E108" s="11">
        <v>0.97832979833481037</v>
      </c>
      <c r="F108" s="11">
        <f t="shared" si="73"/>
        <v>1.8950050485776497</v>
      </c>
      <c r="G108" s="200">
        <f t="shared" si="74"/>
        <v>3.4970398782557366E-2</v>
      </c>
      <c r="I108" s="11" t="str">
        <f>I97</f>
        <v>Professional occupations</v>
      </c>
      <c r="J108" s="11">
        <v>1.817786585668369</v>
      </c>
      <c r="K108" s="11">
        <v>1.8478828361549362</v>
      </c>
      <c r="L108" s="11">
        <v>3.0096250486566972E-2</v>
      </c>
      <c r="M108" s="11">
        <v>0.58985759847847619</v>
      </c>
      <c r="N108" s="11">
        <v>0.61995384896504313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0.89346204415636299</v>
      </c>
      <c r="C109" s="11">
        <v>1.4156018048336629</v>
      </c>
      <c r="D109" s="11">
        <f t="shared" ref="D109" si="80">C109-B109</f>
        <v>0.52213976067729995</v>
      </c>
      <c r="E109" s="11">
        <v>0.64173723572509256</v>
      </c>
      <c r="F109" s="11">
        <f t="shared" ref="F109" si="81">SUM(D109:E109)</f>
        <v>1.1638769964023925</v>
      </c>
      <c r="G109" s="200">
        <f t="shared" si="74"/>
        <v>3.6746497153808955E-2</v>
      </c>
      <c r="I109" s="11" t="str">
        <f>I98</f>
        <v>Associate professional occupations</v>
      </c>
      <c r="J109" s="11">
        <v>1.9546505204186235</v>
      </c>
      <c r="K109" s="11">
        <v>1.7933865973176479</v>
      </c>
      <c r="L109" s="11">
        <v>-0.16126392310097554</v>
      </c>
      <c r="M109" s="11">
        <v>0.55723727590476968</v>
      </c>
      <c r="N109" s="11">
        <v>0.3959733528037942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1.4322055398157507</v>
      </c>
      <c r="C110" s="11">
        <v>2.2677053118381587</v>
      </c>
      <c r="D110" s="11">
        <f t="shared" si="72"/>
        <v>0.83549977202240799</v>
      </c>
      <c r="E110" s="11">
        <v>1.0455888562668041</v>
      </c>
      <c r="F110" s="11">
        <f t="shared" si="73"/>
        <v>1.8810886282892121</v>
      </c>
      <c r="G110" s="200">
        <f t="shared" si="74"/>
        <v>3.7219471620068445E-2</v>
      </c>
      <c r="I110" s="11" t="str">
        <f>I99</f>
        <v>Administrative and secretarial occupations</v>
      </c>
      <c r="J110" s="11">
        <v>2.6798210797625797</v>
      </c>
      <c r="K110" s="11">
        <v>2.0975178616191394</v>
      </c>
      <c r="L110" s="11">
        <v>-0.58230321814344055</v>
      </c>
      <c r="M110" s="11">
        <v>0.72066392204915175</v>
      </c>
      <c r="N110" s="11">
        <v>0.13836070390571115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8.0429792695316653</v>
      </c>
      <c r="C111" s="11">
        <v>12.030331510229654</v>
      </c>
      <c r="D111" s="11">
        <f>C111-B111</f>
        <v>3.9873522406979891</v>
      </c>
      <c r="E111" s="11">
        <v>6.4428176436386728</v>
      </c>
      <c r="F111" s="11">
        <f>SUM(D111:E111)</f>
        <v>10.430169884336662</v>
      </c>
      <c r="G111" s="200">
        <f t="shared" si="74"/>
        <v>4.0004047576069901E-2</v>
      </c>
      <c r="I111" s="11" t="str">
        <f t="shared" ref="I111:I115" si="82">I100</f>
        <v>Skilled trades occupations</v>
      </c>
      <c r="J111" s="11">
        <v>4.47144941208738</v>
      </c>
      <c r="K111" s="11">
        <v>1.9629136298421459</v>
      </c>
      <c r="L111" s="11">
        <v>-2.5085357822452341</v>
      </c>
      <c r="M111" s="11">
        <v>0.94398789264002714</v>
      </c>
      <c r="N111" s="11">
        <v>-1.5645478896052067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2.3479179342644647</v>
      </c>
      <c r="C112" s="11">
        <v>3.9610838154368433</v>
      </c>
      <c r="D112" s="11">
        <f t="shared" ref="D112:D113" si="83">C112-B112</f>
        <v>1.6131658811723786</v>
      </c>
      <c r="E112" s="11">
        <v>1.9086019813804027</v>
      </c>
      <c r="F112" s="11">
        <f t="shared" ref="F112:F113" si="84">SUM(D112:E112)</f>
        <v>3.5217678625527813</v>
      </c>
      <c r="G112" s="200">
        <f t="shared" si="74"/>
        <v>4.0458550941540272E-2</v>
      </c>
      <c r="I112" s="11" t="str">
        <f t="shared" si="82"/>
        <v>Caring, leisure and other service occupations</v>
      </c>
      <c r="J112" s="11">
        <v>1.3946298208456112</v>
      </c>
      <c r="K112" s="11">
        <v>0.95962914878319283</v>
      </c>
      <c r="L112" s="11">
        <v>-0.43500067206241833</v>
      </c>
      <c r="M112" s="11">
        <v>0.32359631686956619</v>
      </c>
      <c r="N112" s="11">
        <v>-0.11140435519285213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0.14928425909181239</v>
      </c>
      <c r="C113" s="11">
        <v>0.21819797946688743</v>
      </c>
      <c r="D113" s="11">
        <f t="shared" si="83"/>
        <v>6.8913720375075038E-2</v>
      </c>
      <c r="E113" s="11">
        <v>0.12076855617624302</v>
      </c>
      <c r="F113" s="11">
        <f t="shared" si="84"/>
        <v>0.18968227655131806</v>
      </c>
      <c r="G113" s="200">
        <f t="shared" si="74"/>
        <v>4.0308897236136509E-2</v>
      </c>
      <c r="I113" s="11" t="str">
        <f t="shared" si="82"/>
        <v>Sales and customer service occupations</v>
      </c>
      <c r="J113" s="11">
        <v>3.4345283498970129</v>
      </c>
      <c r="K113" s="11">
        <v>2.0453319139624528</v>
      </c>
      <c r="L113" s="11">
        <v>-1.3891964359345603</v>
      </c>
      <c r="M113" s="11">
        <v>0.68285356013128229</v>
      </c>
      <c r="N113" s="11">
        <v>-0.70634287580327804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7.275531633600866</v>
      </c>
      <c r="C114" s="11">
        <v>9.8649736175159877</v>
      </c>
      <c r="D114" s="11">
        <f t="shared" si="72"/>
        <v>2.5894419839151217</v>
      </c>
      <c r="E114" s="11">
        <v>4.4775849308316857</v>
      </c>
      <c r="F114" s="11">
        <f t="shared" si="73"/>
        <v>7.0670269147468074</v>
      </c>
      <c r="G114" s="200">
        <f t="shared" si="74"/>
        <v>3.2490079097925451E-2</v>
      </c>
      <c r="I114" s="11" t="str">
        <f t="shared" si="82"/>
        <v>Process, plant and machine operatives</v>
      </c>
      <c r="J114" s="11">
        <v>4.3211700846488545</v>
      </c>
      <c r="K114" s="11">
        <v>1.8946182952293449</v>
      </c>
      <c r="L114" s="11">
        <v>-2.4265517894195097</v>
      </c>
      <c r="M114" s="11">
        <v>1.0236884624552447</v>
      </c>
      <c r="N114" s="11">
        <v>-1.402863326964265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2.243572163590402</v>
      </c>
      <c r="C115" s="11">
        <v>4.0811067600172732</v>
      </c>
      <c r="D115" s="11">
        <f t="shared" si="72"/>
        <v>1.8375345964268712</v>
      </c>
      <c r="E115" s="11">
        <v>1.6928320313096481</v>
      </c>
      <c r="F115" s="11">
        <f t="shared" si="73"/>
        <v>3.5303666277365195</v>
      </c>
      <c r="G115" s="200">
        <f t="shared" si="74"/>
        <v>3.8191119136759433E-2</v>
      </c>
      <c r="I115" s="11" t="str">
        <f t="shared" si="82"/>
        <v>Elementary occupations</v>
      </c>
      <c r="J115" s="11">
        <v>8.1448775971911225</v>
      </c>
      <c r="K115" s="11">
        <v>3.0387326061518518</v>
      </c>
      <c r="L115" s="11">
        <v>-5.1061449910392716</v>
      </c>
      <c r="M115" s="11">
        <v>1.3097785094591292</v>
      </c>
      <c r="N115" s="11">
        <v>-3.7963664815801419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0.73721606556694097</v>
      </c>
      <c r="C116" s="11">
        <v>1.9732185305941923</v>
      </c>
      <c r="D116" s="11">
        <f t="shared" ref="D116:D117" si="85">C116-B116</f>
        <v>1.2360024650272514</v>
      </c>
      <c r="E116" s="11">
        <v>0.70629527723351626</v>
      </c>
      <c r="F116" s="11">
        <f t="shared" ref="F116:F117" si="86">SUM(D116:E116)</f>
        <v>1.9422977422607677</v>
      </c>
      <c r="G116" s="200">
        <f t="shared" si="74"/>
        <v>4.5815387114794603E-2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1.6469887656632656</v>
      </c>
      <c r="C117" s="11">
        <v>2.8580463182788636</v>
      </c>
      <c r="D117" s="11">
        <f t="shared" si="85"/>
        <v>1.211057552615598</v>
      </c>
      <c r="E117" s="11">
        <v>1.5474366900236203</v>
      </c>
      <c r="F117" s="11">
        <f t="shared" si="86"/>
        <v>2.7584942426392183</v>
      </c>
      <c r="G117" s="200">
        <f t="shared" si="74"/>
        <v>4.5153649580749855E-2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0.45656696558386928</v>
      </c>
      <c r="C118" s="11">
        <v>0.50390044724256289</v>
      </c>
      <c r="D118" s="11">
        <f t="shared" si="72"/>
        <v>4.733348165869361E-2</v>
      </c>
      <c r="E118" s="11">
        <v>0.26101099757663559</v>
      </c>
      <c r="F118" s="11">
        <f t="shared" si="73"/>
        <v>0.30834447923532921</v>
      </c>
      <c r="G118" s="200">
        <f t="shared" si="74"/>
        <v>3.0601983201227201E-2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6.1460949746259264</v>
      </c>
      <c r="C119" s="11">
        <v>9.6128107222706785</v>
      </c>
      <c r="D119" s="11">
        <f t="shared" ref="D119" si="87">C119-B119</f>
        <v>3.4667157476447521</v>
      </c>
      <c r="E119" s="11">
        <v>5.0409746538584539</v>
      </c>
      <c r="F119" s="11">
        <f t="shared" ref="F119" si="88">SUM(D119:E119)</f>
        <v>8.507690401503206</v>
      </c>
      <c r="G119" s="200">
        <f t="shared" si="74"/>
        <v>4.0737343921140257E-2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176.49034958217933</v>
      </c>
      <c r="C120" s="11">
        <f t="shared" ref="C120:F120" si="89">SUM(C94:C119)</f>
        <v>222.07278431551515</v>
      </c>
      <c r="D120" s="11">
        <f t="shared" si="89"/>
        <v>45.582434733335845</v>
      </c>
      <c r="E120" s="11">
        <f t="shared" si="89"/>
        <v>106.36871017371347</v>
      </c>
      <c r="F120" s="11">
        <f t="shared" si="89"/>
        <v>151.95114490704927</v>
      </c>
      <c r="G120" s="200">
        <f t="shared" si="74"/>
        <v>3.1945136715656242E-2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3.7733532103725773</v>
      </c>
      <c r="C123" s="11">
        <v>3.9309336821467959</v>
      </c>
      <c r="D123" s="11">
        <f>C123-B123</f>
        <v>0.15758047177421863</v>
      </c>
      <c r="E123" s="11">
        <v>1.9244527985188766</v>
      </c>
      <c r="F123" s="11">
        <f>SUM(D123:E123)</f>
        <v>2.0820332702930955</v>
      </c>
      <c r="G123" s="200">
        <f>IF(B123&gt;0,(1+(E123/B123))^(1/($C$6-$B$6))-1,0)</f>
        <v>2.7855379665842062E-2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2.1509096499213287</v>
      </c>
      <c r="C124" s="11">
        <v>3.3463705449196448</v>
      </c>
      <c r="D124" s="11">
        <f t="shared" ref="D124:D139" si="92">C124-B124</f>
        <v>1.1954608949983161</v>
      </c>
      <c r="E124" s="11">
        <v>1.817471730041287</v>
      </c>
      <c r="F124" s="11">
        <f t="shared" ref="F124:F131" si="93">SUM(D124:E124)</f>
        <v>3.0129326250396034</v>
      </c>
      <c r="G124" s="200">
        <f t="shared" ref="G124:G147" si="94">IF(B124&gt;0,(1+(E124/B124))^(1/($C$6-$B$6))-1,0)</f>
        <v>4.167621776978625E-2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1.992085295485531</v>
      </c>
      <c r="C125" s="11">
        <v>2.379398741518155</v>
      </c>
      <c r="D125" s="11">
        <f t="shared" si="92"/>
        <v>0.38731344603262396</v>
      </c>
      <c r="E125" s="11">
        <v>0.82156464233077131</v>
      </c>
      <c r="F125" s="11">
        <f t="shared" si="93"/>
        <v>1.2088780883633952</v>
      </c>
      <c r="G125" s="200">
        <f t="shared" si="94"/>
        <v>2.3287044205101193E-2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4.1937954765367325</v>
      </c>
      <c r="C126" s="11">
        <v>1.1466030172480612</v>
      </c>
      <c r="D126" s="11">
        <f t="shared" si="92"/>
        <v>-3.047192459288671</v>
      </c>
      <c r="E126" s="11">
        <v>0.87336731393562672</v>
      </c>
      <c r="F126" s="11">
        <f t="shared" si="93"/>
        <v>-2.1738251453530442</v>
      </c>
      <c r="G126" s="200">
        <f t="shared" si="94"/>
        <v>1.2691521552999685E-2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0.9163036374343202</v>
      </c>
      <c r="C127" s="11">
        <v>0.57612840008822175</v>
      </c>
      <c r="D127" s="11">
        <f t="shared" si="92"/>
        <v>-0.34017523734609845</v>
      </c>
      <c r="E127" s="11">
        <v>0.18588050570945347</v>
      </c>
      <c r="F127" s="11">
        <f t="shared" si="93"/>
        <v>-0.15429473163664498</v>
      </c>
      <c r="G127" s="200">
        <f>IF(B127&gt;0,(1+(E127/B127))^(1/($C$6-$B$6))-1,0)</f>
        <v>1.2389541138679405E-2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2.1119421862939296</v>
      </c>
      <c r="C128" s="11">
        <v>2.2960198769524505</v>
      </c>
      <c r="D128" s="11">
        <f t="shared" si="92"/>
        <v>0.18407769065852086</v>
      </c>
      <c r="E128" s="11">
        <v>0.79472796021428271</v>
      </c>
      <c r="F128" s="11">
        <f t="shared" si="93"/>
        <v>0.97880565087280358</v>
      </c>
      <c r="G128" s="200">
        <f t="shared" si="94"/>
        <v>2.1521664593764367E-2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0.84667056775458627</v>
      </c>
      <c r="C129" s="11">
        <v>1.1313122832052716</v>
      </c>
      <c r="D129" s="11">
        <f t="shared" si="92"/>
        <v>0.28464171545068528</v>
      </c>
      <c r="E129" s="11">
        <v>0.4387129203843862</v>
      </c>
      <c r="F129" s="11">
        <f t="shared" si="93"/>
        <v>0.72335463583507154</v>
      </c>
      <c r="G129" s="200">
        <f t="shared" si="94"/>
        <v>2.8224347971672614E-2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2.1958102637088901</v>
      </c>
      <c r="C130" s="11">
        <v>0.91525407338210218</v>
      </c>
      <c r="D130" s="11">
        <f t="shared" si="92"/>
        <v>-1.2805561903267879</v>
      </c>
      <c r="E130" s="11">
        <v>0.60310997723071003</v>
      </c>
      <c r="F130" s="11">
        <f t="shared" si="93"/>
        <v>-0.67744621309607789</v>
      </c>
      <c r="G130" s="200">
        <f t="shared" si="94"/>
        <v>1.6310425807306128E-2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0.56615102559175023</v>
      </c>
      <c r="C131" s="11">
        <v>1.0642203005512481</v>
      </c>
      <c r="D131" s="11">
        <f t="shared" si="92"/>
        <v>0.49806927495949782</v>
      </c>
      <c r="E131" s="11">
        <v>0.32343857839066487</v>
      </c>
      <c r="F131" s="11">
        <f t="shared" si="93"/>
        <v>0.82150785335016274</v>
      </c>
      <c r="G131" s="200">
        <f t="shared" si="94"/>
        <v>3.0585022831846498E-2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0.92068024202221455</v>
      </c>
      <c r="C132" s="11">
        <v>1.0904084806780703</v>
      </c>
      <c r="D132" s="11">
        <f t="shared" si="92"/>
        <v>0.16972823865585573</v>
      </c>
      <c r="E132" s="11">
        <v>0.43270320130120549</v>
      </c>
      <c r="F132" s="11">
        <f t="shared" ref="F132:F133" si="95">SUM(D132:E132)</f>
        <v>0.60243143995706117</v>
      </c>
      <c r="G132" s="200">
        <f t="shared" si="94"/>
        <v>2.6016005640779438E-2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4.0338683960020294</v>
      </c>
      <c r="C133" s="11">
        <v>4.6841408285232928</v>
      </c>
      <c r="D133" s="11">
        <f t="shared" si="92"/>
        <v>0.65027243252126343</v>
      </c>
      <c r="E133" s="11">
        <v>2.0441960347409349</v>
      </c>
      <c r="F133" s="11">
        <f t="shared" si="95"/>
        <v>2.6944684672621984</v>
      </c>
      <c r="G133" s="200">
        <f t="shared" si="94"/>
        <v>2.7707608094823311E-2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5.9214561457588051</v>
      </c>
      <c r="C134" s="11">
        <v>6.8540170428558049</v>
      </c>
      <c r="D134" s="11">
        <f t="shared" si="92"/>
        <v>0.93256089709699985</v>
      </c>
      <c r="E134" s="11">
        <v>3.6032444270942885</v>
      </c>
      <c r="F134" s="11">
        <f t="shared" ref="F134:F137" si="96">SUM(D134:E134)</f>
        <v>4.5358053241912888</v>
      </c>
      <c r="G134" s="200">
        <f t="shared" si="94"/>
        <v>3.2194453274392298E-2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1.4952314459641587</v>
      </c>
      <c r="C135" s="11">
        <v>1.9942715850405681</v>
      </c>
      <c r="D135" s="11">
        <f t="shared" si="92"/>
        <v>0.49904013907640943</v>
      </c>
      <c r="E135" s="11">
        <v>1.1361918169197052</v>
      </c>
      <c r="F135" s="11">
        <f t="shared" si="96"/>
        <v>1.6352319559961146</v>
      </c>
      <c r="G135" s="200">
        <f t="shared" si="94"/>
        <v>3.840192808061671E-2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0.43696442372284222</v>
      </c>
      <c r="C136" s="11">
        <v>0.68493437642246657</v>
      </c>
      <c r="D136" s="11">
        <f t="shared" si="92"/>
        <v>0.24796995269962435</v>
      </c>
      <c r="E136" s="11">
        <v>0.39987588861413348</v>
      </c>
      <c r="F136" s="11">
        <f t="shared" si="96"/>
        <v>0.64784584131375778</v>
      </c>
      <c r="G136" s="200">
        <f t="shared" si="94"/>
        <v>4.4270719454224006E-2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0.54018151632024591</v>
      </c>
      <c r="C137" s="11">
        <v>0.7785788754094598</v>
      </c>
      <c r="D137" s="11">
        <f t="shared" si="92"/>
        <v>0.23839735908921389</v>
      </c>
      <c r="E137" s="11">
        <v>0.29431555669195608</v>
      </c>
      <c r="F137" s="11">
        <f t="shared" si="96"/>
        <v>0.53271291578116997</v>
      </c>
      <c r="G137" s="200">
        <f t="shared" si="94"/>
        <v>2.9419379506492982E-2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0.6376997376697251</v>
      </c>
      <c r="C138" s="11">
        <v>0.98750910519201063</v>
      </c>
      <c r="D138" s="11">
        <f t="shared" si="92"/>
        <v>0.34980936752228553</v>
      </c>
      <c r="E138" s="11">
        <v>0.47611546895867268</v>
      </c>
      <c r="F138" s="11">
        <f t="shared" ref="F138" si="97">SUM(D138:E138)</f>
        <v>0.82592483648095816</v>
      </c>
      <c r="G138" s="200">
        <f t="shared" si="94"/>
        <v>3.7878368119854455E-2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0.60043827150674101</v>
      </c>
      <c r="C139" s="11">
        <v>0.80242788259154008</v>
      </c>
      <c r="D139" s="11">
        <f t="shared" si="92"/>
        <v>0.20198961108479907</v>
      </c>
      <c r="E139" s="11">
        <v>0.3858028122324294</v>
      </c>
      <c r="F139" s="11">
        <f t="shared" ref="F139" si="98">SUM(D139:E139)</f>
        <v>0.58779242331722847</v>
      </c>
      <c r="G139" s="200">
        <f t="shared" si="94"/>
        <v>3.3636051203465689E-2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6.7922796439310043</v>
      </c>
      <c r="C140" s="11">
        <v>7.7119959833862621</v>
      </c>
      <c r="D140" s="11">
        <f>C140-B140</f>
        <v>0.91971633945525788</v>
      </c>
      <c r="E140" s="11">
        <v>4.1598207262100626</v>
      </c>
      <c r="F140" s="11">
        <f>SUM(D140:E140)</f>
        <v>5.0795370656653205</v>
      </c>
      <c r="G140" s="200">
        <f t="shared" si="94"/>
        <v>3.2362269831719637E-2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1.3598109988628493</v>
      </c>
      <c r="C141" s="11">
        <v>1.9649556282372009</v>
      </c>
      <c r="D141" s="11">
        <f t="shared" ref="D141:D147" si="99">C141-B141</f>
        <v>0.60514462937435165</v>
      </c>
      <c r="E141" s="11">
        <v>0.98483226249585032</v>
      </c>
      <c r="F141" s="11">
        <f t="shared" ref="F141:F142" si="100">SUM(D141:E141)</f>
        <v>1.589976891870202</v>
      </c>
      <c r="G141" s="200">
        <f t="shared" si="94"/>
        <v>3.6986768351307875E-2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4.4326631843752462E-2</v>
      </c>
      <c r="C142" s="11">
        <v>5.0318710013363681E-2</v>
      </c>
      <c r="D142" s="11">
        <f t="shared" si="99"/>
        <v>5.9920781696112188E-3</v>
      </c>
      <c r="E142" s="11">
        <v>2.6197773865329999E-2</v>
      </c>
      <c r="F142" s="11">
        <f t="shared" si="100"/>
        <v>3.2189852034941221E-2</v>
      </c>
      <c r="G142" s="200">
        <f t="shared" si="94"/>
        <v>3.1442399934497489E-2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2.3252716946074381</v>
      </c>
      <c r="C143" s="11">
        <v>2.6994153147344373</v>
      </c>
      <c r="D143" s="11">
        <f t="shared" si="99"/>
        <v>0.3741436201269992</v>
      </c>
      <c r="E143" s="11">
        <v>1.2941536408039744</v>
      </c>
      <c r="F143" s="11">
        <f t="shared" ref="F143:F144" si="101">SUM(D143:E143)</f>
        <v>1.6682972609309736</v>
      </c>
      <c r="G143" s="200">
        <f t="shared" si="94"/>
        <v>2.9937950712578099E-2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0.79781188301797856</v>
      </c>
      <c r="C144" s="11">
        <v>1.4721981029126825</v>
      </c>
      <c r="D144" s="11">
        <f t="shared" si="99"/>
        <v>0.67438621989470393</v>
      </c>
      <c r="E144" s="11">
        <v>0.63172569318637151</v>
      </c>
      <c r="F144" s="11">
        <f t="shared" si="101"/>
        <v>1.3061119130810754</v>
      </c>
      <c r="G144" s="200">
        <f t="shared" si="94"/>
        <v>3.9648038031967925E-2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0.30442669641003184</v>
      </c>
      <c r="C145" s="11">
        <v>0.62202492365791007</v>
      </c>
      <c r="D145" s="11">
        <f t="shared" si="99"/>
        <v>0.31759822724787823</v>
      </c>
      <c r="E145" s="11">
        <v>0.22859772708314857</v>
      </c>
      <c r="F145" s="11">
        <f t="shared" ref="F145:F146" si="102">SUM(D145:E145)</f>
        <v>0.54619595433102686</v>
      </c>
      <c r="G145" s="200">
        <f t="shared" si="94"/>
        <v>3.8048451563796659E-2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0.83029310227958908</v>
      </c>
      <c r="C146" s="11">
        <v>1.4090350430305916</v>
      </c>
      <c r="D146" s="11">
        <f t="shared" si="99"/>
        <v>0.57874194075100249</v>
      </c>
      <c r="E146" s="11">
        <v>0.77544667428817238</v>
      </c>
      <c r="F146" s="11">
        <f t="shared" si="102"/>
        <v>1.3541886150391749</v>
      </c>
      <c r="G146" s="200">
        <f t="shared" si="94"/>
        <v>4.4951777453904995E-2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0.34778702474252021</v>
      </c>
      <c r="C147" s="11">
        <v>0.46101534301657771</v>
      </c>
      <c r="D147" s="11">
        <f t="shared" si="99"/>
        <v>0.11322831827405749</v>
      </c>
      <c r="E147" s="11">
        <v>0.22492392914509285</v>
      </c>
      <c r="F147" s="11">
        <f t="shared" ref="F147" si="103">SUM(D147:E147)</f>
        <v>0.33815224741915034</v>
      </c>
      <c r="G147" s="200">
        <f t="shared" si="94"/>
        <v>3.3811774684134432E-2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3.1409643058316319</v>
      </c>
      <c r="C148" s="11">
        <v>5.0067660243187628</v>
      </c>
      <c r="D148" s="11">
        <f t="shared" ref="D148" si="104">C148-B148</f>
        <v>1.8658017184871309</v>
      </c>
      <c r="E148" s="11">
        <v>2.470998506107045</v>
      </c>
      <c r="F148" s="11">
        <f t="shared" ref="F148" si="105">SUM(D148:E148)</f>
        <v>4.3368002245941764</v>
      </c>
      <c r="G148" s="200">
        <f t="shared" ref="G148:G149" si="106">IF(B148&gt;0,(1+(E148/B148))^(1/($C$6-$B$6))-1,0)</f>
        <v>3.9449637750798461E-2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49.276513473593198</v>
      </c>
      <c r="C149" s="11">
        <f t="shared" ref="C149:F149" si="107">SUM(C123:C148)</f>
        <v>56.060254170032955</v>
      </c>
      <c r="D149" s="11">
        <f t="shared" si="107"/>
        <v>6.7837406964397502</v>
      </c>
      <c r="E149" s="11">
        <f t="shared" si="107"/>
        <v>27.351868566494431</v>
      </c>
      <c r="F149" s="11">
        <f t="shared" si="107"/>
        <v>34.135609262934182</v>
      </c>
      <c r="G149" s="200">
        <f t="shared" si="106"/>
        <v>2.9872145782849913E-2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5.7191727988251353</v>
      </c>
      <c r="C152" s="11">
        <v>6.1837929243028249</v>
      </c>
      <c r="D152" s="11">
        <f>C152-B152</f>
        <v>0.46462012547768961</v>
      </c>
      <c r="E152" s="11">
        <v>2.9806429640968566</v>
      </c>
      <c r="F152" s="11">
        <f>SUM(D152:E152)</f>
        <v>3.4452630895745462</v>
      </c>
      <c r="G152" s="200">
        <f>IF(B152&gt;0,(1+(E152/B152))^(1/($C$6-$B$6))-1,0)</f>
        <v>2.8359874210415636E-2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2.1151177820088329</v>
      </c>
      <c r="C153" s="11">
        <v>3.3706390215204722</v>
      </c>
      <c r="D153" s="11">
        <f t="shared" ref="D153:D168" si="110">C153-B153</f>
        <v>1.2555212395116393</v>
      </c>
      <c r="E153" s="11">
        <v>1.7024699063803359</v>
      </c>
      <c r="F153" s="11">
        <f t="shared" ref="F153:F160" si="111">SUM(D153:E153)</f>
        <v>2.9579911458919752</v>
      </c>
      <c r="G153" s="200">
        <f t="shared" ref="G153:G155" si="112">IF(B153&gt;0,(1+(E153/B153))^(1/($C$6-$B$6))-1,0)</f>
        <v>4.015237329776089E-2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4.7668533842679759</v>
      </c>
      <c r="C154" s="11">
        <v>4.6350279261203857</v>
      </c>
      <c r="D154" s="11">
        <f t="shared" si="110"/>
        <v>-0.13182545814759017</v>
      </c>
      <c r="E154" s="11">
        <v>1.6176858646399572</v>
      </c>
      <c r="F154" s="11">
        <f t="shared" si="111"/>
        <v>1.4858604064923671</v>
      </c>
      <c r="G154" s="200">
        <f t="shared" si="112"/>
        <v>1.9670491003617396E-2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1.0732738644884261</v>
      </c>
      <c r="C155" s="11">
        <v>1.3222815648440402</v>
      </c>
      <c r="D155" s="11">
        <f t="shared" si="110"/>
        <v>0.24900770035561415</v>
      </c>
      <c r="E155" s="11">
        <v>0.61290020367569387</v>
      </c>
      <c r="F155" s="11">
        <f t="shared" si="111"/>
        <v>0.86190790403130801</v>
      </c>
      <c r="G155" s="200">
        <f t="shared" si="112"/>
        <v>3.0574653065409407E-2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0.42263810308326794</v>
      </c>
      <c r="C156" s="11">
        <v>0.29997774191379223</v>
      </c>
      <c r="D156" s="11">
        <f t="shared" si="110"/>
        <v>-0.12266036116947571</v>
      </c>
      <c r="E156" s="11">
        <v>0.15922931673092536</v>
      </c>
      <c r="F156" s="11">
        <f t="shared" si="111"/>
        <v>3.6568955561449651E-2</v>
      </c>
      <c r="G156" s="200">
        <f>IF(B156&gt;0,(1+(E156/B156))^(1/($C$6-$B$6))-1,0)</f>
        <v>2.1543879614643879E-2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3.5402785348832793</v>
      </c>
      <c r="C157" s="11">
        <v>4.529296209290135</v>
      </c>
      <c r="D157" s="11">
        <f t="shared" si="110"/>
        <v>0.98901767440685573</v>
      </c>
      <c r="E157" s="11">
        <v>1.9705915594805479</v>
      </c>
      <c r="F157" s="11">
        <f t="shared" si="111"/>
        <v>2.9596092338874036</v>
      </c>
      <c r="G157" s="200">
        <f t="shared" ref="G157:G178" si="113">IF(B157&gt;0,(1+(E157/B157))^(1/($C$6-$B$6))-1,0)</f>
        <v>2.9940610725466055E-2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2.0400034901214736</v>
      </c>
      <c r="C158" s="11">
        <v>1.7907762940094405</v>
      </c>
      <c r="D158" s="11">
        <f t="shared" si="110"/>
        <v>-0.24922719611203314</v>
      </c>
      <c r="E158" s="11">
        <v>0.68315831344144184</v>
      </c>
      <c r="F158" s="11">
        <f t="shared" si="111"/>
        <v>0.4339311173294087</v>
      </c>
      <c r="G158" s="200">
        <f t="shared" si="113"/>
        <v>1.9442736212269551E-2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0.77704592252845428</v>
      </c>
      <c r="C159" s="11">
        <v>0.85547439542565462</v>
      </c>
      <c r="D159" s="11">
        <f t="shared" si="110"/>
        <v>7.8428472897200341E-2</v>
      </c>
      <c r="E159" s="11">
        <v>0.45450086960139779</v>
      </c>
      <c r="F159" s="11">
        <f t="shared" si="111"/>
        <v>0.53292934249859814</v>
      </c>
      <c r="G159" s="200">
        <f t="shared" si="113"/>
        <v>3.1177944398658619E-2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0.47420293494698967</v>
      </c>
      <c r="C160" s="11">
        <v>0.7070610578684805</v>
      </c>
      <c r="D160" s="11">
        <f t="shared" si="110"/>
        <v>0.23285812292149083</v>
      </c>
      <c r="E160" s="11">
        <v>0.22830651354028594</v>
      </c>
      <c r="F160" s="11">
        <f t="shared" si="111"/>
        <v>0.46116463646177674</v>
      </c>
      <c r="G160" s="200">
        <f t="shared" si="113"/>
        <v>2.6547844630502748E-2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1.0472295369368767</v>
      </c>
      <c r="C161" s="11">
        <v>0.89976992235461573</v>
      </c>
      <c r="D161" s="11">
        <f t="shared" si="110"/>
        <v>-0.14745961458226098</v>
      </c>
      <c r="E161" s="11">
        <v>0.40308880933924157</v>
      </c>
      <c r="F161" s="11">
        <f t="shared" ref="F161:F162" si="114">SUM(D161:E161)</f>
        <v>0.25562919475698059</v>
      </c>
      <c r="G161" s="200">
        <f t="shared" si="113"/>
        <v>2.1946350763373701E-2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3.5703349085410436</v>
      </c>
      <c r="C162" s="11">
        <v>3.9216927689394021</v>
      </c>
      <c r="D162" s="11">
        <f t="shared" si="110"/>
        <v>0.35135786039835848</v>
      </c>
      <c r="E162" s="11">
        <v>1.7250402676362295</v>
      </c>
      <c r="F162" s="11">
        <f t="shared" si="114"/>
        <v>2.076398128034588</v>
      </c>
      <c r="G162" s="200">
        <f t="shared" si="113"/>
        <v>2.6626613983370184E-2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4.8939833455586585</v>
      </c>
      <c r="C163" s="11">
        <v>5.4002936959917847</v>
      </c>
      <c r="D163" s="11">
        <f t="shared" si="110"/>
        <v>0.50631035043312611</v>
      </c>
      <c r="E163" s="11">
        <v>2.7237679959872434</v>
      </c>
      <c r="F163" s="11">
        <f t="shared" ref="F163:F166" si="115">SUM(D163:E163)</f>
        <v>3.2300783464203695</v>
      </c>
      <c r="G163" s="200">
        <f t="shared" si="113"/>
        <v>2.9937695880340343E-2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1.1299825710370359</v>
      </c>
      <c r="C164" s="11">
        <v>1.0721657844352663</v>
      </c>
      <c r="D164" s="11">
        <f t="shared" si="110"/>
        <v>-5.7816786601769588E-2</v>
      </c>
      <c r="E164" s="11">
        <v>0.69741036697895142</v>
      </c>
      <c r="F164" s="11">
        <f t="shared" si="115"/>
        <v>0.63959358037718184</v>
      </c>
      <c r="G164" s="200">
        <f t="shared" si="113"/>
        <v>3.256487267318664E-2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0.70895641636679063</v>
      </c>
      <c r="C165" s="11">
        <v>1.1938795387493459</v>
      </c>
      <c r="D165" s="11">
        <f t="shared" si="110"/>
        <v>0.4849231223825553</v>
      </c>
      <c r="E165" s="11">
        <v>0.60498713842772556</v>
      </c>
      <c r="F165" s="11">
        <f t="shared" si="115"/>
        <v>1.0899102608102809</v>
      </c>
      <c r="G165" s="200">
        <f t="shared" si="113"/>
        <v>4.1990624731465198E-2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2.2171978839660862</v>
      </c>
      <c r="C166" s="11">
        <v>3.1391797601662956</v>
      </c>
      <c r="D166" s="11">
        <f t="shared" si="110"/>
        <v>0.92198187620020944</v>
      </c>
      <c r="E166" s="11">
        <v>1.1975226471612264</v>
      </c>
      <c r="F166" s="11">
        <f t="shared" si="115"/>
        <v>2.119504523361436</v>
      </c>
      <c r="G166" s="200">
        <f t="shared" si="113"/>
        <v>2.9208538855925337E-2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0.92194393766428795</v>
      </c>
      <c r="C167" s="11">
        <v>1.4115268908118141</v>
      </c>
      <c r="D167" s="11">
        <f t="shared" si="110"/>
        <v>0.4895829531475262</v>
      </c>
      <c r="E167" s="11">
        <v>0.69077069030405958</v>
      </c>
      <c r="F167" s="11">
        <f t="shared" ref="F167" si="116">SUM(D167:E167)</f>
        <v>1.1803536434515858</v>
      </c>
      <c r="G167" s="200">
        <f t="shared" si="113"/>
        <v>3.7982904606128853E-2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0.6654772058656333</v>
      </c>
      <c r="C168" s="11">
        <v>0.91121897228992943</v>
      </c>
      <c r="D168" s="11">
        <f t="shared" si="110"/>
        <v>0.24574176642429613</v>
      </c>
      <c r="E168" s="11">
        <v>0.42222142194036694</v>
      </c>
      <c r="F168" s="11">
        <f t="shared" ref="F168" si="117">SUM(D168:E168)</f>
        <v>0.66796318836466306</v>
      </c>
      <c r="G168" s="200">
        <f t="shared" si="113"/>
        <v>3.3296661954769213E-2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3.9695296654154109</v>
      </c>
      <c r="C169" s="11">
        <v>4.9694546012626484</v>
      </c>
      <c r="D169" s="11">
        <f>C169-B169</f>
        <v>0.99992493584723752</v>
      </c>
      <c r="E169" s="11">
        <v>2.6106920636038771</v>
      </c>
      <c r="F169" s="11">
        <f>SUM(D169:E169)</f>
        <v>3.6106169994511146</v>
      </c>
      <c r="G169" s="200">
        <f t="shared" si="113"/>
        <v>3.4268818784680688E-2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1.7380252567028269</v>
      </c>
      <c r="C170" s="11">
        <v>2.7970681350591629</v>
      </c>
      <c r="D170" s="11">
        <f t="shared" ref="D170:D176" si="118">C170-B170</f>
        <v>1.0590428783563359</v>
      </c>
      <c r="E170" s="11">
        <v>1.3761702100021953</v>
      </c>
      <c r="F170" s="11">
        <f t="shared" ref="F170:F171" si="119">SUM(D170:E170)</f>
        <v>2.4352130883585312</v>
      </c>
      <c r="G170" s="200">
        <f t="shared" si="113"/>
        <v>3.964719379449555E-2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4.0718050178827785E-2</v>
      </c>
      <c r="C171" s="11">
        <v>4.0419981572225622E-2</v>
      </c>
      <c r="D171" s="11">
        <f t="shared" si="118"/>
        <v>-2.9806860660216289E-4</v>
      </c>
      <c r="E171" s="11">
        <v>2.2920234847915676E-2</v>
      </c>
      <c r="F171" s="11">
        <f t="shared" si="119"/>
        <v>2.2622166241313513E-2</v>
      </c>
      <c r="G171" s="200">
        <f t="shared" si="113"/>
        <v>3.0217128615351418E-2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1.9054101044330407</v>
      </c>
      <c r="C172" s="11">
        <v>2.1262654145718107</v>
      </c>
      <c r="D172" s="11">
        <f t="shared" si="118"/>
        <v>0.22085531013877002</v>
      </c>
      <c r="E172" s="11">
        <v>0.88823337709496064</v>
      </c>
      <c r="F172" s="11">
        <f t="shared" ref="F172:F173" si="120">SUM(D172:E172)</f>
        <v>1.1090886872337307</v>
      </c>
      <c r="G172" s="200">
        <f t="shared" si="113"/>
        <v>2.5838122740331038E-2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0.8276678184003754</v>
      </c>
      <c r="C173" s="11">
        <v>1.3113569622977685</v>
      </c>
      <c r="D173" s="11">
        <f t="shared" si="118"/>
        <v>0.48368914389739315</v>
      </c>
      <c r="E173" s="11">
        <v>0.54829260190611628</v>
      </c>
      <c r="F173" s="11">
        <f t="shared" si="120"/>
        <v>1.0319817458035094</v>
      </c>
      <c r="G173" s="200">
        <f t="shared" si="113"/>
        <v>3.4467040826318129E-2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0.66771245528608369</v>
      </c>
      <c r="C174" s="11">
        <v>1.3840219846963766</v>
      </c>
      <c r="D174" s="11">
        <f t="shared" si="118"/>
        <v>0.71630952941029291</v>
      </c>
      <c r="E174" s="11">
        <v>0.51479070160010121</v>
      </c>
      <c r="F174" s="11">
        <f t="shared" ref="F174:F175" si="121">SUM(D174:E174)</f>
        <v>1.231100231010394</v>
      </c>
      <c r="G174" s="200">
        <f t="shared" si="113"/>
        <v>3.8837269573688715E-2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1.2267263846749283</v>
      </c>
      <c r="C175" s="11">
        <v>2.0023058265980342</v>
      </c>
      <c r="D175" s="11">
        <f t="shared" si="118"/>
        <v>0.77557944192310591</v>
      </c>
      <c r="E175" s="11">
        <v>1.1277924035021512</v>
      </c>
      <c r="F175" s="11">
        <f t="shared" si="121"/>
        <v>1.9033718454252571</v>
      </c>
      <c r="G175" s="200">
        <f t="shared" si="113"/>
        <v>4.4424290048465487E-2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0.45775483225898517</v>
      </c>
      <c r="C176" s="11">
        <v>0.54401995409592019</v>
      </c>
      <c r="D176" s="11">
        <f t="shared" si="118"/>
        <v>8.6265121836935021E-2</v>
      </c>
      <c r="E176" s="11">
        <v>0.23793589309575361</v>
      </c>
      <c r="F176" s="11">
        <f t="shared" ref="F176" si="122">SUM(D176:E176)</f>
        <v>0.3242010149326886</v>
      </c>
      <c r="G176" s="200">
        <f t="shared" si="113"/>
        <v>2.8297748890234509E-2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2.86525219424</v>
      </c>
      <c r="C177" s="11">
        <v>4.4767714088854564</v>
      </c>
      <c r="D177" s="11">
        <f t="shared" ref="D177" si="123">C177-B177</f>
        <v>1.6115192146454564</v>
      </c>
      <c r="E177" s="11">
        <v>2.1946875462135833</v>
      </c>
      <c r="F177" s="11">
        <f t="shared" ref="F177" si="124">SUM(D177:E177)</f>
        <v>3.8062067608590398</v>
      </c>
      <c r="G177" s="200">
        <f t="shared" si="113"/>
        <v>3.8641088908938803E-2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49.782489382680723</v>
      </c>
      <c r="C178" s="11">
        <f t="shared" ref="C178:F178" si="125">SUM(C152:C177)</f>
        <v>61.295738738073076</v>
      </c>
      <c r="D178" s="11">
        <f t="shared" si="125"/>
        <v>11.513249355392356</v>
      </c>
      <c r="E178" s="11">
        <f t="shared" si="125"/>
        <v>28.395809881229138</v>
      </c>
      <c r="F178" s="11">
        <f t="shared" si="125"/>
        <v>39.909059236621495</v>
      </c>
      <c r="G178" s="200">
        <f t="shared" si="113"/>
        <v>3.0545822710937642E-2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12.912030154193133</v>
      </c>
      <c r="C181" s="11">
        <v>14.057403657310825</v>
      </c>
      <c r="D181" s="11">
        <f>C181-B181</f>
        <v>1.1453735031176926</v>
      </c>
      <c r="E181" s="11">
        <v>5.7496731214058983</v>
      </c>
      <c r="F181" s="11">
        <f>SUM(D181:E181)</f>
        <v>6.8950466245235909</v>
      </c>
      <c r="G181" s="200">
        <f>IF(B181&gt;0,(1+(E181/B181))^(1/($C$6-$B$6))-1,0)</f>
        <v>2.4858206867929722E-2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5.1510036824517185</v>
      </c>
      <c r="C182" s="11">
        <v>7.4270848273394323</v>
      </c>
      <c r="D182" s="11">
        <f t="shared" ref="D182:D197" si="128">C182-B182</f>
        <v>2.2760811448877138</v>
      </c>
      <c r="E182" s="11">
        <v>3.2597673561719778</v>
      </c>
      <c r="F182" s="11">
        <f t="shared" ref="F182:F189" si="129">SUM(D182:E182)</f>
        <v>5.5358485010596912</v>
      </c>
      <c r="G182" s="200">
        <f t="shared" ref="G182:G184" si="130">IF(B182&gt;0,(1+(E182/B182))^(1/($C$6-$B$6))-1,0)</f>
        <v>3.3228229605106518E-2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7.3091400186052535</v>
      </c>
      <c r="C183" s="11">
        <v>8.073518871801598</v>
      </c>
      <c r="D183" s="11">
        <f t="shared" si="128"/>
        <v>0.76437885319634447</v>
      </c>
      <c r="E183" s="11">
        <v>2.233962346120169</v>
      </c>
      <c r="F183" s="11">
        <f t="shared" si="129"/>
        <v>2.9983411993165134</v>
      </c>
      <c r="G183" s="200">
        <f t="shared" si="130"/>
        <v>1.7938530523629259E-2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3.3629575098045144</v>
      </c>
      <c r="C184" s="11">
        <v>4.2700693556934457</v>
      </c>
      <c r="D184" s="11">
        <f t="shared" si="128"/>
        <v>0.90711184588893135</v>
      </c>
      <c r="E184" s="11">
        <v>2.3251049948725515</v>
      </c>
      <c r="F184" s="11">
        <f t="shared" si="129"/>
        <v>3.2322168407614829</v>
      </c>
      <c r="G184" s="200">
        <f t="shared" si="130"/>
        <v>3.5657605113061708E-2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1.6271192966583721</v>
      </c>
      <c r="C185" s="11">
        <v>2.1794433868069372</v>
      </c>
      <c r="D185" s="11">
        <f t="shared" si="128"/>
        <v>0.55232409014856509</v>
      </c>
      <c r="E185" s="11">
        <v>0.78555529589461182</v>
      </c>
      <c r="F185" s="11">
        <f t="shared" si="129"/>
        <v>1.337879386043177</v>
      </c>
      <c r="G185" s="200">
        <f>IF(B185&gt;0,(1+(E185/B185))^(1/($C$6-$B$6))-1,0)</f>
        <v>2.660952728835686E-2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7.8353342928574836</v>
      </c>
      <c r="C186" s="11">
        <v>10.816669779293148</v>
      </c>
      <c r="D186" s="11">
        <f t="shared" si="128"/>
        <v>2.9813354864356647</v>
      </c>
      <c r="E186" s="11">
        <v>4.0473150679194063</v>
      </c>
      <c r="F186" s="11">
        <f t="shared" si="129"/>
        <v>7.028650554355071</v>
      </c>
      <c r="G186" s="200">
        <f t="shared" ref="G186:G205" si="131">IF(B186&gt;0,(1+(E186/B186))^(1/($C$6-$B$6))-1,0)</f>
        <v>2.8151350027175503E-2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2.8064140376198803</v>
      </c>
      <c r="C187" s="11">
        <v>1.7866279113610193</v>
      </c>
      <c r="D187" s="11">
        <f t="shared" si="128"/>
        <v>-1.019786126258861</v>
      </c>
      <c r="E187" s="11">
        <v>0.76400192830958524</v>
      </c>
      <c r="F187" s="11">
        <f t="shared" si="129"/>
        <v>-0.25578419794927576</v>
      </c>
      <c r="G187" s="200">
        <f t="shared" si="131"/>
        <v>1.6181158351349145E-2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2.6980331815997718</v>
      </c>
      <c r="C188" s="11">
        <v>3.3959255562760804</v>
      </c>
      <c r="D188" s="11">
        <f t="shared" si="128"/>
        <v>0.6978923746763086</v>
      </c>
      <c r="E188" s="11">
        <v>1.9251886502965905</v>
      </c>
      <c r="F188" s="11">
        <f t="shared" si="129"/>
        <v>2.6230810249728993</v>
      </c>
      <c r="G188" s="200">
        <f t="shared" si="131"/>
        <v>3.6556938481749679E-2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1.598086069998973</v>
      </c>
      <c r="C189" s="11">
        <v>2.1149107023466907</v>
      </c>
      <c r="D189" s="11">
        <f t="shared" si="128"/>
        <v>0.51682463234771769</v>
      </c>
      <c r="E189" s="11">
        <v>0.52079635677825897</v>
      </c>
      <c r="F189" s="11">
        <f t="shared" si="129"/>
        <v>1.0376209891259767</v>
      </c>
      <c r="G189" s="200">
        <f t="shared" si="131"/>
        <v>1.8983408908112676E-2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2.72585760682863</v>
      </c>
      <c r="C190" s="11">
        <v>2.6427653781624061</v>
      </c>
      <c r="D190" s="11">
        <f t="shared" si="128"/>
        <v>-8.30922286662239E-2</v>
      </c>
      <c r="E190" s="11">
        <v>0.96038308875114198</v>
      </c>
      <c r="F190" s="11">
        <f t="shared" ref="F190:F191" si="132">SUM(D190:E190)</f>
        <v>0.87729086008491808</v>
      </c>
      <c r="G190" s="200">
        <f t="shared" si="131"/>
        <v>2.0325408157876756E-2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9.6920271291996034</v>
      </c>
      <c r="C191" s="11">
        <v>9.4984360238459846</v>
      </c>
      <c r="D191" s="11">
        <f t="shared" si="128"/>
        <v>-0.19359110535361879</v>
      </c>
      <c r="E191" s="11">
        <v>4.138663111526883</v>
      </c>
      <c r="F191" s="11">
        <f t="shared" si="132"/>
        <v>3.9450720061732643</v>
      </c>
      <c r="G191" s="200">
        <f t="shared" si="131"/>
        <v>2.3988978544843054E-2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14.196480788528888</v>
      </c>
      <c r="C192" s="11">
        <v>11.910338947682822</v>
      </c>
      <c r="D192" s="11">
        <f t="shared" si="128"/>
        <v>-2.2861418408460654</v>
      </c>
      <c r="E192" s="11">
        <v>6.5571811753893199</v>
      </c>
      <c r="F192" s="11">
        <f t="shared" ref="F192:F195" si="133">SUM(D192:E192)</f>
        <v>4.2710393345432545</v>
      </c>
      <c r="G192" s="200">
        <f t="shared" si="131"/>
        <v>2.563839244319488E-2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3.5087330903504363</v>
      </c>
      <c r="C193" s="11">
        <v>2.7694497194105336</v>
      </c>
      <c r="D193" s="11">
        <f t="shared" si="128"/>
        <v>-0.73928337093990271</v>
      </c>
      <c r="E193" s="11">
        <v>2.031052316134986</v>
      </c>
      <c r="F193" s="11">
        <f t="shared" si="133"/>
        <v>1.2917689451950833</v>
      </c>
      <c r="G193" s="200">
        <f t="shared" si="131"/>
        <v>3.0914956990730547E-2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0.91751472597665606</v>
      </c>
      <c r="C194" s="11">
        <v>1.1135949308553046</v>
      </c>
      <c r="D194" s="11">
        <f t="shared" si="128"/>
        <v>0.19608020487864852</v>
      </c>
      <c r="E194" s="11">
        <v>0.53913949034022812</v>
      </c>
      <c r="F194" s="11">
        <f t="shared" si="133"/>
        <v>0.73521969521887665</v>
      </c>
      <c r="G194" s="200">
        <f t="shared" si="131"/>
        <v>3.1294959514667653E-2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11.014558869878135</v>
      </c>
      <c r="C195" s="11">
        <v>12.141565251787354</v>
      </c>
      <c r="D195" s="11">
        <f t="shared" si="128"/>
        <v>1.1270063819092186</v>
      </c>
      <c r="E195" s="11">
        <v>4.1144528303669148</v>
      </c>
      <c r="F195" s="11">
        <f t="shared" si="133"/>
        <v>5.2414592122761334</v>
      </c>
      <c r="G195" s="200">
        <f t="shared" si="131"/>
        <v>2.1385206512578803E-2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8.2218138932711149</v>
      </c>
      <c r="C196" s="11">
        <v>8.3749285281109795</v>
      </c>
      <c r="D196" s="11">
        <f t="shared" si="128"/>
        <v>0.15311463483986465</v>
      </c>
      <c r="E196" s="11">
        <v>3.2949764511724147</v>
      </c>
      <c r="F196" s="11">
        <f t="shared" ref="F196" si="134">SUM(D196:E196)</f>
        <v>3.4480910860122793</v>
      </c>
      <c r="G196" s="200">
        <f t="shared" si="131"/>
        <v>2.2721975676917694E-2</v>
      </c>
    </row>
    <row r="197" spans="1:14" x14ac:dyDescent="0.2">
      <c r="A197" t="str">
        <f t="shared" si="127"/>
        <v>54 Textiles, printing and other skilled trades</v>
      </c>
      <c r="B197" s="11">
        <v>3.889882915705773</v>
      </c>
      <c r="C197" s="11">
        <v>4.9988153778222602</v>
      </c>
      <c r="D197" s="11">
        <f t="shared" si="128"/>
        <v>1.1089324621164871</v>
      </c>
      <c r="E197" s="11">
        <v>1.9659751009587243</v>
      </c>
      <c r="F197" s="11">
        <f t="shared" ref="F197" si="135">SUM(D197:E197)</f>
        <v>3.0749075630752114</v>
      </c>
      <c r="G197" s="200">
        <f t="shared" si="131"/>
        <v>2.7646152497017074E-2</v>
      </c>
    </row>
    <row r="198" spans="1:14" x14ac:dyDescent="0.2">
      <c r="A198" t="str">
        <f t="shared" si="127"/>
        <v>61 Caring personal service occupations</v>
      </c>
      <c r="B198" s="11">
        <v>21.454124328554055</v>
      </c>
      <c r="C198" s="11">
        <v>29.206412955671976</v>
      </c>
      <c r="D198" s="11">
        <f>C198-B198</f>
        <v>7.7522886271179203</v>
      </c>
      <c r="E198" s="11">
        <v>15.567076875176655</v>
      </c>
      <c r="F198" s="11">
        <f>SUM(D198:E198)</f>
        <v>23.319365502294573</v>
      </c>
      <c r="G198" s="200">
        <f t="shared" si="131"/>
        <v>3.7041129068925427E-2</v>
      </c>
    </row>
    <row r="199" spans="1:14" x14ac:dyDescent="0.2">
      <c r="A199" t="str">
        <f t="shared" si="127"/>
        <v>62 Leisure, travel and related personal service occupations</v>
      </c>
      <c r="B199" s="11">
        <v>4.8781454272094509</v>
      </c>
      <c r="C199" s="11">
        <v>4.8128829664702462</v>
      </c>
      <c r="D199" s="11">
        <f t="shared" ref="D199:D205" si="136">C199-B199</f>
        <v>-6.526246073920472E-2</v>
      </c>
      <c r="E199" s="11">
        <v>2.3559281010330011</v>
      </c>
      <c r="F199" s="11">
        <f t="shared" ref="F199:F200" si="137">SUM(D199:E199)</f>
        <v>2.2906656402937964</v>
      </c>
      <c r="G199" s="200">
        <f t="shared" si="131"/>
        <v>2.6617220904301631E-2</v>
      </c>
    </row>
    <row r="200" spans="1:14" x14ac:dyDescent="0.2">
      <c r="A200" t="str">
        <f t="shared" si="127"/>
        <v>63 Community and civil enforcement occupations</v>
      </c>
      <c r="B200" s="11">
        <v>0.14331155759177247</v>
      </c>
      <c r="C200" s="11">
        <v>0.11595476411813681</v>
      </c>
      <c r="D200" s="11">
        <f t="shared" si="136"/>
        <v>-2.7356793473635663E-2</v>
      </c>
      <c r="E200" s="11">
        <v>4.1672470202813686E-2</v>
      </c>
      <c r="F200" s="11">
        <f t="shared" si="137"/>
        <v>1.4315676729178023E-2</v>
      </c>
      <c r="G200" s="200">
        <f t="shared" si="131"/>
        <v>1.716217319986435E-2</v>
      </c>
    </row>
    <row r="201" spans="1:14" x14ac:dyDescent="0.2">
      <c r="A201" t="str">
        <f t="shared" si="127"/>
        <v>71 Sales occupations</v>
      </c>
      <c r="B201" s="11">
        <v>13.667344507377285</v>
      </c>
      <c r="C201" s="11">
        <v>14.90108419269159</v>
      </c>
      <c r="D201" s="11">
        <f t="shared" si="136"/>
        <v>1.2337396853143048</v>
      </c>
      <c r="E201" s="11">
        <v>6.5410287617075813</v>
      </c>
      <c r="F201" s="11">
        <f t="shared" ref="F201:F202" si="138">SUM(D201:E201)</f>
        <v>7.7747684470218861</v>
      </c>
      <c r="G201" s="200">
        <f t="shared" si="131"/>
        <v>2.6415371966882928E-2</v>
      </c>
    </row>
    <row r="202" spans="1:14" x14ac:dyDescent="0.2">
      <c r="A202" t="str">
        <f t="shared" si="127"/>
        <v>72 Customer service occupations</v>
      </c>
      <c r="B202" s="11">
        <v>3.1387004918419938</v>
      </c>
      <c r="C202" s="11">
        <v>4.596387815803344</v>
      </c>
      <c r="D202" s="11">
        <f t="shared" si="136"/>
        <v>1.4576873239613501</v>
      </c>
      <c r="E202" s="11">
        <v>1.8913465300078964</v>
      </c>
      <c r="F202" s="11">
        <f t="shared" si="138"/>
        <v>3.3490338539692468</v>
      </c>
      <c r="G202" s="200">
        <f t="shared" si="131"/>
        <v>3.1940865913370198E-2</v>
      </c>
    </row>
    <row r="203" spans="1:14" x14ac:dyDescent="0.2">
      <c r="A203" t="str">
        <f t="shared" si="127"/>
        <v>81 Process, plant and machine operatives</v>
      </c>
      <c r="B203" s="11">
        <v>3.7457519966355837</v>
      </c>
      <c r="C203" s="11">
        <v>6.7017128587342398</v>
      </c>
      <c r="D203" s="11">
        <f t="shared" si="136"/>
        <v>2.9559608620986562</v>
      </c>
      <c r="E203" s="11">
        <v>2.0512665710809661</v>
      </c>
      <c r="F203" s="11">
        <f t="shared" ref="F203:F204" si="139">SUM(D203:E203)</f>
        <v>5.0072274331796223</v>
      </c>
      <c r="G203" s="200">
        <f t="shared" si="131"/>
        <v>2.9542734476056154E-2</v>
      </c>
    </row>
    <row r="204" spans="1:14" x14ac:dyDescent="0.2">
      <c r="A204" t="str">
        <f t="shared" si="127"/>
        <v>82 Transport and mobile machine drivers and operatives</v>
      </c>
      <c r="B204" s="11">
        <v>6.0682700849925117</v>
      </c>
      <c r="C204" s="11">
        <v>9.3210423863291094</v>
      </c>
      <c r="D204" s="11">
        <f t="shared" si="136"/>
        <v>3.2527723013365977</v>
      </c>
      <c r="E204" s="11">
        <v>4.0837346724017669</v>
      </c>
      <c r="F204" s="11">
        <f t="shared" si="139"/>
        <v>7.3365069737383646</v>
      </c>
      <c r="G204" s="200">
        <f t="shared" si="131"/>
        <v>3.4901764397747836E-2</v>
      </c>
    </row>
    <row r="205" spans="1:14" x14ac:dyDescent="0.2">
      <c r="A205" t="str">
        <f t="shared" si="127"/>
        <v>91 Elementary trades and related occupations</v>
      </c>
      <c r="B205" s="11">
        <v>2.0838745084101626</v>
      </c>
      <c r="C205" s="11">
        <v>3.2718373219344183</v>
      </c>
      <c r="D205" s="11">
        <f t="shared" si="136"/>
        <v>1.1879628135242557</v>
      </c>
      <c r="E205" s="11">
        <v>0.88717049917657698</v>
      </c>
      <c r="F205" s="11">
        <f t="shared" ref="F205" si="140">SUM(D205:E205)</f>
        <v>2.0751333127008325</v>
      </c>
      <c r="G205" s="200">
        <f t="shared" si="131"/>
        <v>2.3927431056017801E-2</v>
      </c>
    </row>
    <row r="206" spans="1:14" x14ac:dyDescent="0.2">
      <c r="A206" t="str">
        <f t="shared" si="127"/>
        <v>92 Elementary administration and service occupations</v>
      </c>
      <c r="B206" s="11">
        <v>13.599015117890467</v>
      </c>
      <c r="C206" s="11">
        <v>14.332478475243716</v>
      </c>
      <c r="D206" s="11">
        <f t="shared" ref="D206" si="141">C206-B206</f>
        <v>0.73346335735324963</v>
      </c>
      <c r="E206" s="11">
        <v>7.4805060099927063</v>
      </c>
      <c r="F206" s="11">
        <f t="shared" ref="F206" si="142">SUM(D206:E206)</f>
        <v>8.2139693673459568</v>
      </c>
      <c r="G206" s="200">
        <f t="shared" ref="G206:G207" si="143">IF(B206&gt;0,(1+(E206/B206))^(1/($C$6-$B$6))-1,0)</f>
        <v>2.9651410907414411E-2</v>
      </c>
    </row>
    <row r="207" spans="1:14" x14ac:dyDescent="0.2">
      <c r="A207" t="str">
        <f t="shared" si="127"/>
        <v>All occupations</v>
      </c>
      <c r="B207" s="11">
        <f>SUM(B181:B206)</f>
        <v>168.24552528403163</v>
      </c>
      <c r="C207" s="11">
        <f t="shared" ref="C207:F207" si="144">SUM(C181:C206)</f>
        <v>194.83134194290358</v>
      </c>
      <c r="D207" s="11">
        <f t="shared" si="144"/>
        <v>26.585816658871977</v>
      </c>
      <c r="E207" s="11">
        <f t="shared" si="144"/>
        <v>86.112919173189624</v>
      </c>
      <c r="F207" s="11">
        <f t="shared" si="144"/>
        <v>112.6987358320616</v>
      </c>
      <c r="G207" s="200">
        <f t="shared" si="143"/>
        <v>2.7937814243271131E-2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11.051607624534306</v>
      </c>
      <c r="C210" s="11">
        <v>7.7098604249267222</v>
      </c>
      <c r="D210" s="11">
        <f>C210-B210</f>
        <v>-3.3417471996075836</v>
      </c>
      <c r="E210" s="11">
        <v>4.100019136475912</v>
      </c>
      <c r="F210" s="11">
        <f>SUM(D210:E210)</f>
        <v>0.75827193686832839</v>
      </c>
      <c r="G210" s="200">
        <f>IF(B210&gt;0,(1+(E210/B210))^(1/($C$6-$B$6))-1,0)</f>
        <v>2.125827158042104E-2</v>
      </c>
    </row>
    <row r="211" spans="1:7" x14ac:dyDescent="0.2">
      <c r="A211" t="str">
        <f t="shared" si="146"/>
        <v>12 Other managers and proprietors</v>
      </c>
      <c r="B211" s="11">
        <v>5.7402612345466801</v>
      </c>
      <c r="C211" s="11">
        <v>6.6124512218357916</v>
      </c>
      <c r="D211" s="11">
        <f t="shared" ref="D211:D226" si="147">C211-B211</f>
        <v>0.87218998728911146</v>
      </c>
      <c r="E211" s="11">
        <v>3.6349374054833654</v>
      </c>
      <c r="F211" s="11">
        <f t="shared" ref="F211:F218" si="148">SUM(D211:E211)</f>
        <v>4.5071273927724764</v>
      </c>
      <c r="G211" s="200">
        <f t="shared" ref="G211:G213" si="149">IF(B211&gt;0,(1+(E211/B211))^(1/($C$6-$B$6))-1,0)</f>
        <v>3.3244862915255746E-2</v>
      </c>
    </row>
    <row r="212" spans="1:7" x14ac:dyDescent="0.2">
      <c r="A212" t="str">
        <f t="shared" si="146"/>
        <v>21 Science, research, engineering and technology professionals</v>
      </c>
      <c r="B212" s="11">
        <v>6.5560236416745425</v>
      </c>
      <c r="C212" s="11">
        <v>5.9062499419354442</v>
      </c>
      <c r="D212" s="11">
        <f t="shared" si="147"/>
        <v>-0.64977369973909838</v>
      </c>
      <c r="E212" s="11">
        <v>2.0885004952155661</v>
      </c>
      <c r="F212" s="11">
        <f t="shared" si="148"/>
        <v>1.4387267954764678</v>
      </c>
      <c r="G212" s="200">
        <f t="shared" si="149"/>
        <v>1.8607114858441687E-2</v>
      </c>
    </row>
    <row r="213" spans="1:7" x14ac:dyDescent="0.2">
      <c r="A213" t="str">
        <f t="shared" si="146"/>
        <v>22 Health professionals</v>
      </c>
      <c r="B213" s="11">
        <v>2.6934775995956324</v>
      </c>
      <c r="C213" s="11">
        <v>2.5180558471110861</v>
      </c>
      <c r="D213" s="11">
        <f t="shared" si="147"/>
        <v>-0.17542175248454628</v>
      </c>
      <c r="E213" s="11">
        <v>1.3373800636806485</v>
      </c>
      <c r="F213" s="11">
        <f t="shared" si="148"/>
        <v>1.1619583111961023</v>
      </c>
      <c r="G213" s="200">
        <f t="shared" si="149"/>
        <v>2.7240829754830331E-2</v>
      </c>
    </row>
    <row r="214" spans="1:7" x14ac:dyDescent="0.2">
      <c r="A214" t="str">
        <f t="shared" si="146"/>
        <v>23 Teaching and other educational professionals</v>
      </c>
      <c r="B214" s="11">
        <v>1.4504683991765721</v>
      </c>
      <c r="C214" s="11">
        <v>1.2814423436408595</v>
      </c>
      <c r="D214" s="11">
        <f t="shared" si="147"/>
        <v>-0.16902605553571259</v>
      </c>
      <c r="E214" s="11">
        <v>0.64083196596209935</v>
      </c>
      <c r="F214" s="11">
        <f t="shared" si="148"/>
        <v>0.47180591042638675</v>
      </c>
      <c r="G214" s="200">
        <f>IF(B214&gt;0,(1+(E214/B214))^(1/($C$6-$B$6))-1,0)</f>
        <v>2.4693251774366765E-2</v>
      </c>
    </row>
    <row r="215" spans="1:7" x14ac:dyDescent="0.2">
      <c r="A215" t="str">
        <f t="shared" si="146"/>
        <v>24 Business, media and public service professionals</v>
      </c>
      <c r="B215" s="11">
        <v>5.9359482431311994</v>
      </c>
      <c r="C215" s="11">
        <v>5.2397986805294305</v>
      </c>
      <c r="D215" s="11">
        <f t="shared" si="147"/>
        <v>-0.69614956260176886</v>
      </c>
      <c r="E215" s="11">
        <v>2.3244757651434313</v>
      </c>
      <c r="F215" s="11">
        <f t="shared" si="148"/>
        <v>1.6283262025416625</v>
      </c>
      <c r="G215" s="200">
        <f t="shared" ref="G215:G234" si="150">IF(B215&gt;0,(1+(E215/B215))^(1/($C$6-$B$6))-1,0)</f>
        <v>2.2274393105976786E-2</v>
      </c>
    </row>
    <row r="216" spans="1:7" x14ac:dyDescent="0.2">
      <c r="A216" t="str">
        <f t="shared" si="146"/>
        <v>31 Science, engineering and technology associate professionals</v>
      </c>
      <c r="B216" s="11">
        <v>2.6482564617073994</v>
      </c>
      <c r="C216" s="11">
        <v>2.2180763428608161</v>
      </c>
      <c r="D216" s="11">
        <f t="shared" si="147"/>
        <v>-0.43018011884658325</v>
      </c>
      <c r="E216" s="11">
        <v>0.85822602320568975</v>
      </c>
      <c r="F216" s="11">
        <f t="shared" si="148"/>
        <v>0.4280459043591065</v>
      </c>
      <c r="G216" s="200">
        <f t="shared" si="150"/>
        <v>1.8890334046798074E-2</v>
      </c>
    </row>
    <row r="217" spans="1:7" x14ac:dyDescent="0.2">
      <c r="A217" t="str">
        <f t="shared" si="146"/>
        <v>32 Health and social care associate professionals</v>
      </c>
      <c r="B217" s="11">
        <v>2.1630485371412176</v>
      </c>
      <c r="C217" s="11">
        <v>1.9384916145983313</v>
      </c>
      <c r="D217" s="11">
        <f t="shared" si="147"/>
        <v>-0.22455692254288628</v>
      </c>
      <c r="E217" s="11">
        <v>1.1371214922278767</v>
      </c>
      <c r="F217" s="11">
        <f t="shared" si="148"/>
        <v>0.91256456968499045</v>
      </c>
      <c r="G217" s="200">
        <f t="shared" si="150"/>
        <v>2.8564040043291827E-2</v>
      </c>
    </row>
    <row r="218" spans="1:7" x14ac:dyDescent="0.2">
      <c r="A218" t="str">
        <f t="shared" si="146"/>
        <v>33 Protective service occupations</v>
      </c>
      <c r="B218" s="11">
        <v>2.1939753405440641</v>
      </c>
      <c r="C218" s="11">
        <v>2.2604689708081098</v>
      </c>
      <c r="D218" s="11">
        <f t="shared" si="147"/>
        <v>6.6493630264045755E-2</v>
      </c>
      <c r="E218" s="11">
        <v>0.73943754951850726</v>
      </c>
      <c r="F218" s="11">
        <f t="shared" si="148"/>
        <v>0.80593117978255302</v>
      </c>
      <c r="G218" s="200">
        <f t="shared" si="150"/>
        <v>1.9552115880299592E-2</v>
      </c>
    </row>
    <row r="219" spans="1:7" x14ac:dyDescent="0.2">
      <c r="A219" t="str">
        <f t="shared" si="146"/>
        <v>34 Culture, media and sports occupations</v>
      </c>
      <c r="B219" s="11">
        <v>1.5107601811737563</v>
      </c>
      <c r="C219" s="11">
        <v>0.6973610890380203</v>
      </c>
      <c r="D219" s="11">
        <f t="shared" si="147"/>
        <v>-0.81339909213573602</v>
      </c>
      <c r="E219" s="11">
        <v>0.38705149625604729</v>
      </c>
      <c r="F219" s="11">
        <f t="shared" ref="F219:F220" si="151">SUM(D219:E219)</f>
        <v>-0.42634759587968873</v>
      </c>
      <c r="G219" s="200">
        <f t="shared" si="150"/>
        <v>1.5322099152994539E-2</v>
      </c>
    </row>
    <row r="220" spans="1:7" x14ac:dyDescent="0.2">
      <c r="A220" t="str">
        <f t="shared" si="146"/>
        <v>35 Business and public service associate professionals</v>
      </c>
      <c r="B220" s="11">
        <v>9.1561822541795017</v>
      </c>
      <c r="C220" s="11">
        <v>6.8753148675830609</v>
      </c>
      <c r="D220" s="11">
        <f t="shared" si="147"/>
        <v>-2.2808673865964408</v>
      </c>
      <c r="E220" s="11">
        <v>3.1109596785869225</v>
      </c>
      <c r="F220" s="11">
        <f t="shared" si="151"/>
        <v>0.83009229199048162</v>
      </c>
      <c r="G220" s="200">
        <f t="shared" si="150"/>
        <v>1.9691026484079721E-2</v>
      </c>
    </row>
    <row r="221" spans="1:7" x14ac:dyDescent="0.2">
      <c r="A221" t="str">
        <f t="shared" si="146"/>
        <v>41 Administrative occupations</v>
      </c>
      <c r="B221" s="11">
        <v>17.335571125370997</v>
      </c>
      <c r="C221" s="11">
        <v>10.198628982190828</v>
      </c>
      <c r="D221" s="11">
        <f t="shared" si="147"/>
        <v>-7.1369421431801694</v>
      </c>
      <c r="E221" s="11">
        <v>5.9462008293708193</v>
      </c>
      <c r="F221" s="11">
        <f t="shared" ref="F221:F224" si="152">SUM(D221:E221)</f>
        <v>-1.1907413138093501</v>
      </c>
      <c r="G221" s="200">
        <f t="shared" si="150"/>
        <v>1.9855224706119667E-2</v>
      </c>
    </row>
    <row r="222" spans="1:7" x14ac:dyDescent="0.2">
      <c r="A222" t="str">
        <f t="shared" si="146"/>
        <v>42 Secretarial and related occupations</v>
      </c>
      <c r="B222" s="11">
        <v>4.3869705640781422</v>
      </c>
      <c r="C222" s="11">
        <v>0.99456189599918909</v>
      </c>
      <c r="D222" s="11">
        <f t="shared" si="147"/>
        <v>-3.3924086680789531</v>
      </c>
      <c r="E222" s="11">
        <v>1.352624454175007</v>
      </c>
      <c r="F222" s="11">
        <f t="shared" si="152"/>
        <v>-2.0397842139039462</v>
      </c>
      <c r="G222" s="200">
        <f t="shared" si="150"/>
        <v>1.8078115443428411E-2</v>
      </c>
    </row>
    <row r="223" spans="1:7" x14ac:dyDescent="0.2">
      <c r="A223" t="str">
        <f t="shared" si="146"/>
        <v>51 Skilled agricultural and related trades</v>
      </c>
      <c r="B223" s="11">
        <v>1.8971520767764043</v>
      </c>
      <c r="C223" s="11">
        <v>1.9740637297038088</v>
      </c>
      <c r="D223" s="11">
        <f t="shared" si="147"/>
        <v>7.6911652927404539E-2</v>
      </c>
      <c r="E223" s="11">
        <v>1.0376629750178119</v>
      </c>
      <c r="F223" s="11">
        <f t="shared" si="152"/>
        <v>1.1145746279452164</v>
      </c>
      <c r="G223" s="200">
        <f t="shared" si="150"/>
        <v>2.9513168731710948E-2</v>
      </c>
    </row>
    <row r="224" spans="1:7" x14ac:dyDescent="0.2">
      <c r="A224" t="str">
        <f t="shared" si="146"/>
        <v>52 Skilled metal, electrical and electronic trades</v>
      </c>
      <c r="B224" s="11">
        <v>7.9592807503893965</v>
      </c>
      <c r="C224" s="11">
        <v>6.6516063586427192</v>
      </c>
      <c r="D224" s="11">
        <f t="shared" si="147"/>
        <v>-1.3076743917466773</v>
      </c>
      <c r="E224" s="11">
        <v>2.6580262737880958</v>
      </c>
      <c r="F224" s="11">
        <f t="shared" si="152"/>
        <v>1.3503518820414184</v>
      </c>
      <c r="G224" s="200">
        <f t="shared" si="150"/>
        <v>1.939547972813882E-2</v>
      </c>
    </row>
    <row r="225" spans="1:7" x14ac:dyDescent="0.2">
      <c r="A225" t="str">
        <f t="shared" si="146"/>
        <v>53 Skilled construction and building trades</v>
      </c>
      <c r="B225" s="11">
        <v>9.4727273231798179</v>
      </c>
      <c r="C225" s="11">
        <v>9.8237359166844129</v>
      </c>
      <c r="D225" s="11">
        <f t="shared" si="147"/>
        <v>0.35100859350459501</v>
      </c>
      <c r="E225" s="11">
        <v>4.4132025478840404</v>
      </c>
      <c r="F225" s="11">
        <f t="shared" ref="F225" si="153">SUM(D225:E225)</f>
        <v>4.7642111413886354</v>
      </c>
      <c r="G225" s="200">
        <f t="shared" si="150"/>
        <v>2.5825117809832765E-2</v>
      </c>
    </row>
    <row r="226" spans="1:7" x14ac:dyDescent="0.2">
      <c r="A226" t="str">
        <f t="shared" si="146"/>
        <v>54 Textiles, printing and other skilled trades</v>
      </c>
      <c r="B226" s="11">
        <v>4.2681662475370077</v>
      </c>
      <c r="C226" s="11">
        <v>3.4128196150577614</v>
      </c>
      <c r="D226" s="11">
        <f t="shared" si="147"/>
        <v>-0.85534663247924625</v>
      </c>
      <c r="E226" s="11">
        <v>1.5062472424298232</v>
      </c>
      <c r="F226" s="11">
        <f t="shared" ref="F226" si="154">SUM(D226:E226)</f>
        <v>0.65090060995057697</v>
      </c>
      <c r="G226" s="200">
        <f t="shared" si="150"/>
        <v>2.0354545390625089E-2</v>
      </c>
    </row>
    <row r="227" spans="1:7" x14ac:dyDescent="0.2">
      <c r="A227" t="str">
        <f t="shared" si="146"/>
        <v>61 Caring personal service occupations</v>
      </c>
      <c r="B227" s="11">
        <v>16.168558245081055</v>
      </c>
      <c r="C227" s="11">
        <v>15.670470391245319</v>
      </c>
      <c r="D227" s="11">
        <f>C227-B227</f>
        <v>-0.49808785383573628</v>
      </c>
      <c r="E227" s="11">
        <v>8.295499296349675</v>
      </c>
      <c r="F227" s="11">
        <f>SUM(D227:E227)</f>
        <v>7.7974114425139387</v>
      </c>
      <c r="G227" s="200">
        <f t="shared" si="150"/>
        <v>2.7993762697052782E-2</v>
      </c>
    </row>
    <row r="228" spans="1:7" x14ac:dyDescent="0.2">
      <c r="A228" t="str">
        <f t="shared" si="146"/>
        <v>62 Leisure, travel and related personal service occupations</v>
      </c>
      <c r="B228" s="11">
        <v>4.9993067157904694</v>
      </c>
      <c r="C228" s="11">
        <v>3.5976084065331269</v>
      </c>
      <c r="D228" s="11">
        <f t="shared" ref="D228:D234" si="155">C228-B228</f>
        <v>-1.4016983092573425</v>
      </c>
      <c r="E228" s="11">
        <v>2.0331477094847417</v>
      </c>
      <c r="F228" s="11">
        <f t="shared" ref="F228:F229" si="156">SUM(D228:E228)</f>
        <v>0.63144940022739915</v>
      </c>
      <c r="G228" s="200">
        <f t="shared" si="150"/>
        <v>2.3009836550583307E-2</v>
      </c>
    </row>
    <row r="229" spans="1:7" x14ac:dyDescent="0.2">
      <c r="A229" t="str">
        <f t="shared" si="146"/>
        <v>63 Community and civil enforcement occupations</v>
      </c>
      <c r="B229" s="11">
        <v>0.24998384211224675</v>
      </c>
      <c r="C229" s="11">
        <v>0.17814807224569792</v>
      </c>
      <c r="D229" s="11">
        <f t="shared" si="155"/>
        <v>-7.1835769866548826E-2</v>
      </c>
      <c r="E229" s="11">
        <v>8.1940205515217468E-2</v>
      </c>
      <c r="F229" s="11">
        <f t="shared" si="156"/>
        <v>1.0104435648668642E-2</v>
      </c>
      <c r="G229" s="200">
        <f t="shared" si="150"/>
        <v>1.9080407211403028E-2</v>
      </c>
    </row>
    <row r="230" spans="1:7" x14ac:dyDescent="0.2">
      <c r="A230" t="str">
        <f t="shared" si="146"/>
        <v>71 Sales occupations</v>
      </c>
      <c r="B230" s="11">
        <v>14.223797666038939</v>
      </c>
      <c r="C230" s="11">
        <v>10.139088532887596</v>
      </c>
      <c r="D230" s="11">
        <f t="shared" si="155"/>
        <v>-4.0847091331513425</v>
      </c>
      <c r="E230" s="11">
        <v>5.4899060407368241</v>
      </c>
      <c r="F230" s="11">
        <f t="shared" ref="F230:F231" si="157">SUM(D230:E230)</f>
        <v>1.4051969075854815</v>
      </c>
      <c r="G230" s="200">
        <f t="shared" si="150"/>
        <v>2.1998309135205174E-2</v>
      </c>
    </row>
    <row r="231" spans="1:7" x14ac:dyDescent="0.2">
      <c r="A231" t="str">
        <f t="shared" si="146"/>
        <v>72 Customer service occupations</v>
      </c>
      <c r="B231" s="11">
        <v>3.5030796361886485</v>
      </c>
      <c r="C231" s="11">
        <v>4.2853184817004442</v>
      </c>
      <c r="D231" s="11">
        <f t="shared" si="155"/>
        <v>0.78223884551179568</v>
      </c>
      <c r="E231" s="11">
        <v>2.0584740824343513</v>
      </c>
      <c r="F231" s="11">
        <f t="shared" si="157"/>
        <v>2.8407129279461469</v>
      </c>
      <c r="G231" s="200">
        <f t="shared" si="150"/>
        <v>3.1295386816644122E-2</v>
      </c>
    </row>
    <row r="232" spans="1:7" x14ac:dyDescent="0.2">
      <c r="A232" t="str">
        <f t="shared" si="146"/>
        <v>81 Process, plant and machine operatives</v>
      </c>
      <c r="B232" s="11">
        <v>6.0112288038871036</v>
      </c>
      <c r="C232" s="11">
        <v>8.1863011625757203</v>
      </c>
      <c r="D232" s="11">
        <f t="shared" si="155"/>
        <v>2.1750723586886167</v>
      </c>
      <c r="E232" s="11">
        <v>3.0666280537505357</v>
      </c>
      <c r="F232" s="11">
        <f t="shared" ref="F232:F233" si="158">SUM(D232:E232)</f>
        <v>5.2417004124391529</v>
      </c>
      <c r="G232" s="200">
        <f t="shared" si="150"/>
        <v>2.7861670856706988E-2</v>
      </c>
    </row>
    <row r="233" spans="1:7" x14ac:dyDescent="0.2">
      <c r="A233" t="str">
        <f t="shared" si="146"/>
        <v>82 Transport and mobile machine drivers and operatives</v>
      </c>
      <c r="B233" s="11">
        <v>11.106216656021237</v>
      </c>
      <c r="C233" s="11">
        <v>12.704554613948638</v>
      </c>
      <c r="D233" s="11">
        <f t="shared" si="155"/>
        <v>1.5983379579274004</v>
      </c>
      <c r="E233" s="11">
        <v>6.798754370863394</v>
      </c>
      <c r="F233" s="11">
        <f t="shared" si="158"/>
        <v>8.3970923287907944</v>
      </c>
      <c r="G233" s="200">
        <f t="shared" si="150"/>
        <v>3.2350483271729402E-2</v>
      </c>
    </row>
    <row r="234" spans="1:7" x14ac:dyDescent="0.2">
      <c r="A234" t="str">
        <f t="shared" si="146"/>
        <v>91 Elementary trades and related occupations</v>
      </c>
      <c r="B234" s="11">
        <v>3.4540013198297919</v>
      </c>
      <c r="C234" s="11">
        <v>3.0120844862144383</v>
      </c>
      <c r="D234" s="11">
        <f t="shared" si="155"/>
        <v>-0.44191683361535361</v>
      </c>
      <c r="E234" s="11">
        <v>1.09347269004006</v>
      </c>
      <c r="F234" s="11">
        <f t="shared" ref="F234" si="159">SUM(D234:E234)</f>
        <v>0.65155585642470637</v>
      </c>
      <c r="G234" s="200">
        <f t="shared" si="150"/>
        <v>1.8505038465790546E-2</v>
      </c>
    </row>
    <row r="235" spans="1:7" x14ac:dyDescent="0.2">
      <c r="A235" t="str">
        <f t="shared" si="146"/>
        <v>92 Elementary administration and service occupations</v>
      </c>
      <c r="B235" s="11">
        <v>24.275911840419429</v>
      </c>
      <c r="C235" s="11">
        <v>22.670523827524505</v>
      </c>
      <c r="D235" s="11">
        <f t="shared" ref="D235" si="160">C235-B235</f>
        <v>-1.6053880128949238</v>
      </c>
      <c r="E235" s="11">
        <v>11.857010133337285</v>
      </c>
      <c r="F235" s="11">
        <f t="shared" ref="F235" si="161">SUM(D235:E235)</f>
        <v>10.251622120442361</v>
      </c>
      <c r="G235" s="200">
        <f t="shared" ref="G235:G236" si="162">IF(B235&gt;0,(1+(E235/B235))^(1/($C$6-$B$6))-1,0)</f>
        <v>2.6869296904581841E-2</v>
      </c>
    </row>
    <row r="236" spans="1:7" x14ac:dyDescent="0.2">
      <c r="A236" t="str">
        <f t="shared" si="146"/>
        <v>All occupations</v>
      </c>
      <c r="B236" s="11">
        <f>SUM(B210:B235)</f>
        <v>180.41196233010558</v>
      </c>
      <c r="C236" s="11">
        <f t="shared" ref="C236:F236" si="163">SUM(C210:C235)</f>
        <v>156.75708581802186</v>
      </c>
      <c r="D236" s="11">
        <f t="shared" si="163"/>
        <v>-23.654876512083678</v>
      </c>
      <c r="E236" s="11">
        <f t="shared" si="163"/>
        <v>78.047737976933746</v>
      </c>
      <c r="F236" s="11">
        <f t="shared" si="163"/>
        <v>54.392861464850071</v>
      </c>
      <c r="G236" s="200">
        <f t="shared" si="162"/>
        <v>2.425596159117438E-2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7.6517045107193615</v>
      </c>
      <c r="C239" s="11">
        <v>5.6978276644395747</v>
      </c>
      <c r="D239" s="11">
        <f>C239-B239</f>
        <v>-1.9538768462797869</v>
      </c>
      <c r="E239" s="11">
        <v>2.9325122570389413</v>
      </c>
      <c r="F239" s="11">
        <f>SUM(D239:E239)</f>
        <v>0.97863541075915439</v>
      </c>
      <c r="G239" s="200">
        <f>IF(B239&gt;0,(1+(E239/B239))^(1/($C$6-$B$6))-1,0)</f>
        <v>2.186463455281884E-2</v>
      </c>
    </row>
    <row r="240" spans="1:7" x14ac:dyDescent="0.2">
      <c r="A240" t="str">
        <f t="shared" si="165"/>
        <v>12 Other managers and proprietors</v>
      </c>
      <c r="B240" s="11">
        <v>3.3502457771515353</v>
      </c>
      <c r="C240" s="11">
        <v>3.0533507506609627</v>
      </c>
      <c r="D240" s="11">
        <f t="shared" ref="D240:D255" si="166">C240-B240</f>
        <v>-0.29689502649057253</v>
      </c>
      <c r="E240" s="11">
        <v>1.586007505661398</v>
      </c>
      <c r="F240" s="11">
        <f t="shared" ref="F240:F247" si="167">SUM(D240:E240)</f>
        <v>1.2891124791708255</v>
      </c>
      <c r="G240" s="200">
        <f t="shared" ref="G240:G242" si="168">IF(B240&gt;0,(1+(E240/B240))^(1/($C$6-$B$6))-1,0)</f>
        <v>2.6174892361702229E-2</v>
      </c>
    </row>
    <row r="241" spans="1:7" x14ac:dyDescent="0.2">
      <c r="A241" t="str">
        <f t="shared" si="165"/>
        <v>21 Science, research, engineering and technology professionals</v>
      </c>
      <c r="B241" s="11">
        <v>3.3083882253391868</v>
      </c>
      <c r="C241" s="11">
        <v>2.192194554067826</v>
      </c>
      <c r="D241" s="11">
        <f t="shared" si="166"/>
        <v>-1.1161936712713607</v>
      </c>
      <c r="E241" s="11">
        <v>0.89157684739265886</v>
      </c>
      <c r="F241" s="11">
        <f t="shared" si="167"/>
        <v>-0.22461682387870185</v>
      </c>
      <c r="G241" s="200">
        <f t="shared" si="168"/>
        <v>1.6034872568988723E-2</v>
      </c>
    </row>
    <row r="242" spans="1:7" x14ac:dyDescent="0.2">
      <c r="A242" t="str">
        <f t="shared" si="165"/>
        <v>22 Health professionals</v>
      </c>
      <c r="B242" s="11">
        <v>1.5729042157602089</v>
      </c>
      <c r="C242" s="11">
        <v>1.0825601866603514</v>
      </c>
      <c r="D242" s="11">
        <f t="shared" si="166"/>
        <v>-0.49034402909985753</v>
      </c>
      <c r="E242" s="11">
        <v>0.62309398336279032</v>
      </c>
      <c r="F242" s="11">
        <f t="shared" si="167"/>
        <v>0.13274995426293279</v>
      </c>
      <c r="G242" s="200">
        <f t="shared" si="168"/>
        <v>2.2496853434608388E-2</v>
      </c>
    </row>
    <row r="243" spans="1:7" x14ac:dyDescent="0.2">
      <c r="A243" t="str">
        <f t="shared" si="165"/>
        <v>23 Teaching and other educational professionals</v>
      </c>
      <c r="B243" s="11">
        <v>1.1126270823561355</v>
      </c>
      <c r="C243" s="11">
        <v>0.9115599431509549</v>
      </c>
      <c r="D243" s="11">
        <f t="shared" si="166"/>
        <v>-0.2010671392051806</v>
      </c>
      <c r="E243" s="11">
        <v>0.44750354083716704</v>
      </c>
      <c r="F243" s="11">
        <f t="shared" si="167"/>
        <v>0.24643640163198643</v>
      </c>
      <c r="G243" s="200">
        <f>IF(B243&gt;0,(1+(E243/B243))^(1/($C$6-$B$6))-1,0)</f>
        <v>2.2792235217108159E-2</v>
      </c>
    </row>
    <row r="244" spans="1:7" x14ac:dyDescent="0.2">
      <c r="A244" t="str">
        <f t="shared" si="165"/>
        <v>24 Business, media and public service professionals</v>
      </c>
      <c r="B244" s="11">
        <v>3.7382576497266227</v>
      </c>
      <c r="C244" s="11">
        <v>2.9167315048029216</v>
      </c>
      <c r="D244" s="11">
        <f t="shared" si="166"/>
        <v>-0.82152614492370102</v>
      </c>
      <c r="E244" s="11">
        <v>1.3796325966239387</v>
      </c>
      <c r="F244" s="11">
        <f t="shared" si="167"/>
        <v>0.55810645170023765</v>
      </c>
      <c r="G244" s="200">
        <f t="shared" ref="G244:G263" si="169">IF(B244&gt;0,(1+(E244/B244))^(1/($C$6-$B$6))-1,0)</f>
        <v>2.1162322722807492E-2</v>
      </c>
    </row>
    <row r="245" spans="1:7" x14ac:dyDescent="0.2">
      <c r="A245" t="str">
        <f t="shared" si="165"/>
        <v>31 Science, engineering and technology associate professionals</v>
      </c>
      <c r="B245" s="11">
        <v>2.1062496893454479</v>
      </c>
      <c r="C245" s="11">
        <v>1.673448765703349</v>
      </c>
      <c r="D245" s="11">
        <f t="shared" si="166"/>
        <v>-0.43280092364209888</v>
      </c>
      <c r="E245" s="11">
        <v>0.64682035013939077</v>
      </c>
      <c r="F245" s="11">
        <f t="shared" si="167"/>
        <v>0.21401942649729189</v>
      </c>
      <c r="G245" s="200">
        <f>IF(B245&gt;0,(1+(E245/B245))^(1/($C$6-$B$6))-1,0)</f>
        <v>1.8014179307318523E-2</v>
      </c>
    </row>
    <row r="246" spans="1:7" x14ac:dyDescent="0.2">
      <c r="A246" t="str">
        <f t="shared" si="165"/>
        <v>32 Health and social care associate professionals</v>
      </c>
      <c r="B246" s="11">
        <v>0.71457777252008259</v>
      </c>
      <c r="C246" s="11">
        <v>0.41305605172380033</v>
      </c>
      <c r="D246" s="11">
        <f t="shared" si="166"/>
        <v>-0.30152172079628226</v>
      </c>
      <c r="E246" s="11">
        <v>0.2540917762152875</v>
      </c>
      <c r="F246" s="11">
        <f t="shared" si="167"/>
        <v>-4.7429944580994754E-2</v>
      </c>
      <c r="G246" s="200">
        <f t="shared" si="169"/>
        <v>2.0489192378237542E-2</v>
      </c>
    </row>
    <row r="247" spans="1:7" x14ac:dyDescent="0.2">
      <c r="A247" t="str">
        <f t="shared" si="165"/>
        <v>33 Protective service occupations</v>
      </c>
      <c r="B247" s="11">
        <v>1.2425136815337896</v>
      </c>
      <c r="C247" s="11">
        <v>1.1635809885257204</v>
      </c>
      <c r="D247" s="11">
        <f t="shared" si="166"/>
        <v>-7.8932693008069155E-2</v>
      </c>
      <c r="E247" s="11">
        <v>0.48382137707334383</v>
      </c>
      <c r="F247" s="11">
        <f t="shared" si="167"/>
        <v>0.40488868406527467</v>
      </c>
      <c r="G247" s="200">
        <f t="shared" si="169"/>
        <v>2.2166383642364229E-2</v>
      </c>
    </row>
    <row r="248" spans="1:7" x14ac:dyDescent="0.2">
      <c r="A248" t="str">
        <f t="shared" si="165"/>
        <v>34 Culture, media and sports occupations</v>
      </c>
      <c r="B248" s="11">
        <v>1.1245355095079679</v>
      </c>
      <c r="C248" s="11">
        <v>0.54060018736718873</v>
      </c>
      <c r="D248" s="11">
        <f t="shared" si="166"/>
        <v>-0.58393532214077914</v>
      </c>
      <c r="E248" s="11">
        <v>0.28677225385181693</v>
      </c>
      <c r="F248" s="11">
        <f t="shared" ref="F248:F249" si="170">SUM(D248:E248)</f>
        <v>-0.29716306828896222</v>
      </c>
      <c r="G248" s="200">
        <f t="shared" si="169"/>
        <v>1.5258350976972146E-2</v>
      </c>
    </row>
    <row r="249" spans="1:7" x14ac:dyDescent="0.2">
      <c r="A249" t="str">
        <f t="shared" si="165"/>
        <v>35 Business and public service associate professionals</v>
      </c>
      <c r="B249" s="11">
        <v>5.325944319819012</v>
      </c>
      <c r="C249" s="11">
        <v>3.1427420570057838</v>
      </c>
      <c r="D249" s="11">
        <f t="shared" si="166"/>
        <v>-2.1832022628132282</v>
      </c>
      <c r="E249" s="11">
        <v>1.5333364910249438</v>
      </c>
      <c r="F249" s="11">
        <f t="shared" si="170"/>
        <v>-0.64986577178828431</v>
      </c>
      <c r="G249" s="200">
        <f t="shared" si="169"/>
        <v>1.7010563921867172E-2</v>
      </c>
    </row>
    <row r="250" spans="1:7" x14ac:dyDescent="0.2">
      <c r="A250" t="str">
        <f t="shared" si="165"/>
        <v>41 Administrative occupations</v>
      </c>
      <c r="B250" s="11">
        <v>9.0515528751936785</v>
      </c>
      <c r="C250" s="11">
        <v>3.0192255240466594</v>
      </c>
      <c r="D250" s="11">
        <f t="shared" si="166"/>
        <v>-6.0323273511470195</v>
      </c>
      <c r="E250" s="11">
        <v>2.1525038710800266</v>
      </c>
      <c r="F250" s="11">
        <f t="shared" ref="F250:F253" si="171">SUM(D250:E250)</f>
        <v>-3.8798234800669928</v>
      </c>
      <c r="G250" s="200">
        <f t="shared" si="169"/>
        <v>1.4324262332594095E-2</v>
      </c>
    </row>
    <row r="251" spans="1:7" x14ac:dyDescent="0.2">
      <c r="A251" t="str">
        <f t="shared" si="165"/>
        <v>42 Secretarial and related occupations</v>
      </c>
      <c r="B251" s="11">
        <v>3.8108255431228626</v>
      </c>
      <c r="C251" s="11">
        <v>0.37725572004079849</v>
      </c>
      <c r="D251" s="11">
        <f t="shared" si="166"/>
        <v>-3.4335698230820642</v>
      </c>
      <c r="E251" s="11">
        <v>0.7195381249995032</v>
      </c>
      <c r="F251" s="11">
        <f t="shared" si="171"/>
        <v>-2.714031698082561</v>
      </c>
      <c r="G251" s="200">
        <f t="shared" si="169"/>
        <v>1.1597156420268373E-2</v>
      </c>
    </row>
    <row r="252" spans="1:7" x14ac:dyDescent="0.2">
      <c r="A252" t="str">
        <f t="shared" si="165"/>
        <v>51 Skilled agricultural and related trades</v>
      </c>
      <c r="B252" s="11">
        <v>1.5508061635577608</v>
      </c>
      <c r="C252" s="11">
        <v>2.1186032248836115</v>
      </c>
      <c r="D252" s="11">
        <f t="shared" si="166"/>
        <v>0.56779706132585073</v>
      </c>
      <c r="E252" s="11">
        <v>0.80796136785201955</v>
      </c>
      <c r="F252" s="11">
        <f t="shared" si="171"/>
        <v>1.3757584291778704</v>
      </c>
      <c r="G252" s="200">
        <f t="shared" si="169"/>
        <v>2.8352105290246454E-2</v>
      </c>
    </row>
    <row r="253" spans="1:7" x14ac:dyDescent="0.2">
      <c r="A253" t="str">
        <f t="shared" si="165"/>
        <v>52 Skilled metal, electrical and electronic trades</v>
      </c>
      <c r="B253" s="11">
        <v>3.5089659128230624</v>
      </c>
      <c r="C253" s="11">
        <v>2.0560018796602617</v>
      </c>
      <c r="D253" s="11">
        <f t="shared" si="166"/>
        <v>-1.4529640331628006</v>
      </c>
      <c r="E253" s="11">
        <v>1.1260366138384572</v>
      </c>
      <c r="F253" s="11">
        <f t="shared" si="171"/>
        <v>-0.32692741932434344</v>
      </c>
      <c r="G253" s="200">
        <f t="shared" si="169"/>
        <v>1.8727559100615077E-2</v>
      </c>
    </row>
    <row r="254" spans="1:7" x14ac:dyDescent="0.2">
      <c r="A254" t="str">
        <f t="shared" si="165"/>
        <v>53 Skilled construction and building trades</v>
      </c>
      <c r="B254" s="11">
        <v>4.4173454105051047</v>
      </c>
      <c r="C254" s="11">
        <v>4.3080279304063964</v>
      </c>
      <c r="D254" s="11">
        <f t="shared" si="166"/>
        <v>-0.10931748009870823</v>
      </c>
      <c r="E254" s="11">
        <v>1.8615999585990219</v>
      </c>
      <c r="F254" s="11">
        <f t="shared" ref="F254" si="172">SUM(D254:E254)</f>
        <v>1.7522824785003137</v>
      </c>
      <c r="G254" s="200">
        <f t="shared" si="169"/>
        <v>2.3721182453064538E-2</v>
      </c>
    </row>
    <row r="255" spans="1:7" x14ac:dyDescent="0.2">
      <c r="A255" t="str">
        <f t="shared" si="165"/>
        <v>54 Textiles, printing and other skilled trades</v>
      </c>
      <c r="B255" s="11">
        <v>3.5398253730798062</v>
      </c>
      <c r="C255" s="11">
        <v>2.7529125340821823</v>
      </c>
      <c r="D255" s="11">
        <f t="shared" si="166"/>
        <v>-0.78691283899762388</v>
      </c>
      <c r="E255" s="11">
        <v>1.2017406220629956</v>
      </c>
      <c r="F255" s="11">
        <f t="shared" ref="F255" si="173">SUM(D255:E255)</f>
        <v>0.41482778306537171</v>
      </c>
      <c r="G255" s="200">
        <f t="shared" si="169"/>
        <v>1.9677095603223727E-2</v>
      </c>
    </row>
    <row r="256" spans="1:7" x14ac:dyDescent="0.2">
      <c r="A256" t="str">
        <f t="shared" si="165"/>
        <v>61 Caring personal service occupations</v>
      </c>
      <c r="B256" s="11">
        <v>2.7299255859533291</v>
      </c>
      <c r="C256" s="11">
        <v>1.6398304292276875</v>
      </c>
      <c r="D256" s="11">
        <f>C256-B256</f>
        <v>-1.0900951567256416</v>
      </c>
      <c r="E256" s="11">
        <v>0.65179264948866145</v>
      </c>
      <c r="F256" s="11">
        <f>SUM(D256:E256)</f>
        <v>-0.43830250723698017</v>
      </c>
      <c r="G256" s="200">
        <f t="shared" si="169"/>
        <v>1.4376331792370856E-2</v>
      </c>
    </row>
    <row r="257" spans="1:7" x14ac:dyDescent="0.2">
      <c r="A257" t="str">
        <f t="shared" si="165"/>
        <v>62 Leisure, travel and related personal service occupations</v>
      </c>
      <c r="B257" s="11">
        <v>3.2180800069545814</v>
      </c>
      <c r="C257" s="11">
        <v>2.236287253556914</v>
      </c>
      <c r="D257" s="11">
        <f t="shared" ref="D257:D263" si="174">C257-B257</f>
        <v>-0.98179275339766736</v>
      </c>
      <c r="E257" s="11">
        <v>1.191755077264141</v>
      </c>
      <c r="F257" s="11">
        <f t="shared" ref="F257:F258" si="175">SUM(D257:E257)</f>
        <v>0.20996232386647362</v>
      </c>
      <c r="G257" s="200">
        <f t="shared" si="169"/>
        <v>2.1225617908215089E-2</v>
      </c>
    </row>
    <row r="258" spans="1:7" x14ac:dyDescent="0.2">
      <c r="A258" t="str">
        <f t="shared" si="165"/>
        <v>63 Community and civil enforcement occupations</v>
      </c>
      <c r="B258" s="11">
        <v>0.21478410420308497</v>
      </c>
      <c r="C258" s="11">
        <v>0.14826232160627176</v>
      </c>
      <c r="D258" s="11">
        <f t="shared" si="174"/>
        <v>-6.6521782596813211E-2</v>
      </c>
      <c r="E258" s="11">
        <v>6.9208558232317113E-2</v>
      </c>
      <c r="F258" s="11">
        <f t="shared" si="175"/>
        <v>2.6867756355039019E-3</v>
      </c>
      <c r="G258" s="200">
        <f t="shared" si="169"/>
        <v>1.8795454964536384E-2</v>
      </c>
    </row>
    <row r="259" spans="1:7" x14ac:dyDescent="0.2">
      <c r="A259" t="str">
        <f t="shared" si="165"/>
        <v>71 Sales occupations</v>
      </c>
      <c r="B259" s="11">
        <v>9.670477867247369</v>
      </c>
      <c r="C259" s="11">
        <v>3.5137395087393211</v>
      </c>
      <c r="D259" s="11">
        <f t="shared" si="174"/>
        <v>-6.156738358508048</v>
      </c>
      <c r="E259" s="11">
        <v>2.3344882994449874</v>
      </c>
      <c r="F259" s="11">
        <f t="shared" ref="F259:F260" si="176">SUM(D259:E259)</f>
        <v>-3.8222500590630606</v>
      </c>
      <c r="G259" s="200">
        <f t="shared" si="169"/>
        <v>1.452059330094202E-2</v>
      </c>
    </row>
    <row r="260" spans="1:7" x14ac:dyDescent="0.2">
      <c r="A260" t="str">
        <f t="shared" si="165"/>
        <v>72 Customer service occupations</v>
      </c>
      <c r="B260" s="11">
        <v>1.7259952390156377</v>
      </c>
      <c r="C260" s="11">
        <v>1.6538508724004175</v>
      </c>
      <c r="D260" s="11">
        <f t="shared" si="174"/>
        <v>-7.2144366615220168E-2</v>
      </c>
      <c r="E260" s="11">
        <v>0.60796279334228742</v>
      </c>
      <c r="F260" s="11">
        <f t="shared" si="176"/>
        <v>0.53581842672706725</v>
      </c>
      <c r="G260" s="200">
        <f t="shared" si="169"/>
        <v>2.0321167564399722E-2</v>
      </c>
    </row>
    <row r="261" spans="1:7" x14ac:dyDescent="0.2">
      <c r="A261" t="str">
        <f t="shared" si="165"/>
        <v>81 Process, plant and machine operatives</v>
      </c>
      <c r="B261" s="11">
        <v>4.4908419755804561</v>
      </c>
      <c r="C261" s="11">
        <v>2.4195252937152931</v>
      </c>
      <c r="D261" s="11">
        <f t="shared" si="174"/>
        <v>-2.0713166818651629</v>
      </c>
      <c r="E261" s="11">
        <v>1.5088029648784582</v>
      </c>
      <c r="F261" s="11">
        <f t="shared" ref="F261:F262" si="177">SUM(D261:E261)</f>
        <v>-0.56251371698670471</v>
      </c>
      <c r="G261" s="200">
        <f t="shared" si="169"/>
        <v>1.9498329300926542E-2</v>
      </c>
    </row>
    <row r="262" spans="1:7" x14ac:dyDescent="0.2">
      <c r="A262" t="str">
        <f t="shared" si="165"/>
        <v>82 Transport and mobile machine drivers and operatives</v>
      </c>
      <c r="B262" s="11">
        <v>8.6708839628058403</v>
      </c>
      <c r="C262" s="11">
        <v>7.5664771387781284</v>
      </c>
      <c r="D262" s="11">
        <f t="shared" si="174"/>
        <v>-1.1044068240277118</v>
      </c>
      <c r="E262" s="11">
        <v>3.9442309582833208</v>
      </c>
      <c r="F262" s="11">
        <f t="shared" si="177"/>
        <v>2.839824134255609</v>
      </c>
      <c r="G262" s="200">
        <f t="shared" si="169"/>
        <v>2.5309990532884852E-2</v>
      </c>
    </row>
    <row r="263" spans="1:7" x14ac:dyDescent="0.2">
      <c r="A263" t="str">
        <f t="shared" si="165"/>
        <v>91 Elementary trades and related occupations</v>
      </c>
      <c r="B263" s="11">
        <v>4.0109773238094082</v>
      </c>
      <c r="C263" s="11">
        <v>2.7405038664229804</v>
      </c>
      <c r="D263" s="11">
        <f t="shared" si="174"/>
        <v>-1.2704734573864278</v>
      </c>
      <c r="E263" s="11">
        <v>1.176487284556949</v>
      </c>
      <c r="F263" s="11">
        <f t="shared" ref="F263" si="178">SUM(D263:E263)</f>
        <v>-9.3986172829478853E-2</v>
      </c>
      <c r="G263" s="200">
        <f t="shared" si="169"/>
        <v>1.7295201577787633E-2</v>
      </c>
    </row>
    <row r="264" spans="1:7" x14ac:dyDescent="0.2">
      <c r="A264" t="str">
        <f t="shared" si="165"/>
        <v>92 Elementary administration and service occupations</v>
      </c>
      <c r="B264" s="11">
        <v>22.094275425909242</v>
      </c>
      <c r="C264" s="11">
        <v>16.056215816031926</v>
      </c>
      <c r="D264" s="11">
        <f t="shared" ref="D264" si="179">C264-B264</f>
        <v>-6.0380596098773154</v>
      </c>
      <c r="E264" s="11">
        <v>8.3265960269967199</v>
      </c>
      <c r="F264" s="11">
        <f>SUM(D264:E264)</f>
        <v>2.2885364171194045</v>
      </c>
      <c r="G264" s="200">
        <f t="shared" ref="G264:G265" si="180">IF(B264&gt;0,(1+(E264/B264))^(1/($C$6-$B$6))-1,0)</f>
        <v>2.154960253301641E-2</v>
      </c>
    </row>
    <row r="265" spans="1:7" x14ac:dyDescent="0.2">
      <c r="A265" t="str">
        <f t="shared" si="165"/>
        <v>All occupations</v>
      </c>
      <c r="B265" s="11">
        <f>SUM(B239:B264)</f>
        <v>113.95351120354059</v>
      </c>
      <c r="C265" s="11">
        <f t="shared" ref="C265:F265" si="181">SUM(C239:C264)</f>
        <v>75.394371967707301</v>
      </c>
      <c r="D265" s="11">
        <f t="shared" si="181"/>
        <v>-38.559139235833285</v>
      </c>
      <c r="E265" s="11">
        <f t="shared" si="181"/>
        <v>38.745874150141546</v>
      </c>
      <c r="F265" s="11">
        <f t="shared" si="181"/>
        <v>0.18673491430825218</v>
      </c>
      <c r="G265" s="200">
        <f t="shared" si="180"/>
        <v>1.9703645260284786E-2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1.2983812961018413</v>
      </c>
      <c r="C268" s="11">
        <v>0.95333838942392801</v>
      </c>
      <c r="D268" s="11">
        <f>C268-B268</f>
        <v>-0.34504290667791326</v>
      </c>
      <c r="E268" s="11">
        <v>0.31231330725000706</v>
      </c>
      <c r="F268" s="11">
        <f>SUM(D268:E268)</f>
        <v>-3.2729599427906209E-2</v>
      </c>
      <c r="G268" s="200">
        <f>IF(B268&gt;0,(1+(E268/B268))^(1/($C$6-$B$6))-1,0)</f>
        <v>1.4473554398150013E-2</v>
      </c>
    </row>
    <row r="269" spans="1:7" x14ac:dyDescent="0.2">
      <c r="A269" t="str">
        <f t="shared" si="183"/>
        <v>12 Other managers and proprietors</v>
      </c>
      <c r="B269" s="11">
        <v>1.04042016301897</v>
      </c>
      <c r="C269" s="11">
        <v>1.1493692109919764</v>
      </c>
      <c r="D269" s="11">
        <f t="shared" ref="D269:D284" si="184">C269-B269</f>
        <v>0.10894904797300642</v>
      </c>
      <c r="E269" s="11">
        <v>0.41125828643412621</v>
      </c>
      <c r="F269" s="11">
        <f t="shared" ref="F269:F276" si="185">SUM(D269:E269)</f>
        <v>0.52020733440713263</v>
      </c>
      <c r="G269" s="200">
        <f t="shared" ref="G269:G271" si="186">IF(B269&gt;0,(1+(E269/B269))^(1/($C$6-$B$6))-1,0)</f>
        <v>2.2454783994023009E-2</v>
      </c>
    </row>
    <row r="270" spans="1:7" x14ac:dyDescent="0.2">
      <c r="A270" t="str">
        <f t="shared" si="183"/>
        <v>21 Science, research, engineering and technology professionals</v>
      </c>
      <c r="B270" s="11">
        <v>0.69332333474572905</v>
      </c>
      <c r="C270" s="11">
        <v>0.68956047830469347</v>
      </c>
      <c r="D270" s="11">
        <f t="shared" si="184"/>
        <v>-3.762856441035578E-3</v>
      </c>
      <c r="E270" s="11">
        <v>0.20044116353565397</v>
      </c>
      <c r="F270" s="11">
        <f t="shared" si="185"/>
        <v>0.19667830709461839</v>
      </c>
      <c r="G270" s="200">
        <f t="shared" si="186"/>
        <v>1.7073843447162673E-2</v>
      </c>
    </row>
    <row r="271" spans="1:7" x14ac:dyDescent="0.2">
      <c r="A271" t="str">
        <f t="shared" si="183"/>
        <v>22 Health professionals</v>
      </c>
      <c r="B271" s="11">
        <v>0.19137017875259371</v>
      </c>
      <c r="C271" s="11">
        <v>0.25267377031681271</v>
      </c>
      <c r="D271" s="11">
        <f t="shared" si="184"/>
        <v>6.1303591564218995E-2</v>
      </c>
      <c r="E271" s="11">
        <v>8.160241567222884E-2</v>
      </c>
      <c r="F271" s="11">
        <f t="shared" si="185"/>
        <v>0.14290600723644784</v>
      </c>
      <c r="G271" s="200">
        <f t="shared" si="186"/>
        <v>2.3959985809192563E-2</v>
      </c>
    </row>
    <row r="272" spans="1:7" x14ac:dyDescent="0.2">
      <c r="A272" t="str">
        <f t="shared" si="183"/>
        <v>23 Teaching and other educational professionals</v>
      </c>
      <c r="B272" s="11">
        <v>0.18434645890831108</v>
      </c>
      <c r="C272" s="11">
        <v>0.15799009697858726</v>
      </c>
      <c r="D272" s="11">
        <f t="shared" si="184"/>
        <v>-2.6356361929723821E-2</v>
      </c>
      <c r="E272" s="11">
        <v>6.2306768047858105E-2</v>
      </c>
      <c r="F272" s="11">
        <f t="shared" si="185"/>
        <v>3.5950406118134284E-2</v>
      </c>
      <c r="G272" s="200">
        <f>IF(B272&gt;0,(1+(E272/B272))^(1/($C$6-$B$6))-1,0)</f>
        <v>1.9600719971452518E-2</v>
      </c>
    </row>
    <row r="273" spans="1:7" x14ac:dyDescent="0.2">
      <c r="A273" t="str">
        <f t="shared" si="183"/>
        <v>24 Business, media and public service professionals</v>
      </c>
      <c r="B273" s="11">
        <v>0.74874661326173531</v>
      </c>
      <c r="C273" s="11">
        <v>0.74765849055484268</v>
      </c>
      <c r="D273" s="11">
        <f t="shared" si="184"/>
        <v>-1.0881227068926247E-3</v>
      </c>
      <c r="E273" s="11">
        <v>0.24550725122273523</v>
      </c>
      <c r="F273" s="11">
        <f t="shared" si="185"/>
        <v>0.2444191285158426</v>
      </c>
      <c r="G273" s="200">
        <f t="shared" ref="G273" si="187">IF(B273&gt;0,(1+(E273/B273))^(1/($C$6-$B$6))-1,0)</f>
        <v>1.908598216506352E-2</v>
      </c>
    </row>
    <row r="274" spans="1:7" x14ac:dyDescent="0.2">
      <c r="A274" t="str">
        <f t="shared" si="183"/>
        <v>31 Science, engineering and technology associate professionals</v>
      </c>
      <c r="B274" s="11">
        <v>0.3720188536168817</v>
      </c>
      <c r="C274" s="11">
        <v>0.47864188938200081</v>
      </c>
      <c r="D274" s="11">
        <f t="shared" si="184"/>
        <v>0.10662303576511911</v>
      </c>
      <c r="E274" s="11">
        <v>0.14128597369484719</v>
      </c>
      <c r="F274" s="11">
        <f t="shared" si="185"/>
        <v>0.2479090094599663</v>
      </c>
      <c r="G274" s="200">
        <f>IF(B274&gt;0,(1+(E274/B274))^(1/($C$6-$B$6))-1,0)</f>
        <v>2.1693647770514524E-2</v>
      </c>
    </row>
    <row r="275" spans="1:7" x14ac:dyDescent="0.2">
      <c r="A275" t="str">
        <f t="shared" si="183"/>
        <v>32 Health and social care associate professionals</v>
      </c>
      <c r="B275" s="11">
        <v>0.10783460986579506</v>
      </c>
      <c r="C275" s="11">
        <v>0.125292970732098</v>
      </c>
      <c r="D275" s="11">
        <f t="shared" si="184"/>
        <v>1.7458360866302938E-2</v>
      </c>
      <c r="E275" s="11">
        <v>4.4410674523182508E-2</v>
      </c>
      <c r="F275" s="11">
        <f t="shared" si="185"/>
        <v>6.1869035389485447E-2</v>
      </c>
      <c r="G275" s="200">
        <f t="shared" ref="G275:G292" si="188">IF(B275&gt;0,(1+(E275/B275))^(1/($C$6-$B$6))-1,0)</f>
        <v>2.32593269133059E-2</v>
      </c>
    </row>
    <row r="276" spans="1:7" x14ac:dyDescent="0.2">
      <c r="A276" t="str">
        <f t="shared" si="183"/>
        <v>33 Protective service occupations</v>
      </c>
      <c r="B276" s="11">
        <v>0.14526445705685334</v>
      </c>
      <c r="C276" s="11">
        <v>0.10511612716067499</v>
      </c>
      <c r="D276" s="11">
        <f t="shared" si="184"/>
        <v>-4.014832989617835E-2</v>
      </c>
      <c r="E276" s="11">
        <v>2.4773424257433847E-2</v>
      </c>
      <c r="F276" s="11">
        <f t="shared" si="185"/>
        <v>-1.5374905638744503E-2</v>
      </c>
      <c r="G276" s="200">
        <f t="shared" si="188"/>
        <v>1.055298207586497E-2</v>
      </c>
    </row>
    <row r="277" spans="1:7" x14ac:dyDescent="0.2">
      <c r="A277" t="str">
        <f t="shared" si="183"/>
        <v>34 Culture, media and sports occupations</v>
      </c>
      <c r="B277" s="11">
        <v>0.38294712555632299</v>
      </c>
      <c r="C277" s="11">
        <v>0.24571874512957237</v>
      </c>
      <c r="D277" s="11">
        <f t="shared" si="184"/>
        <v>-0.13722838042675062</v>
      </c>
      <c r="E277" s="11">
        <v>9.8965565530679062E-2</v>
      </c>
      <c r="F277" s="11">
        <f t="shared" ref="F277:F278" si="189">SUM(D277:E277)</f>
        <v>-3.8262814896071556E-2</v>
      </c>
      <c r="G277" s="200">
        <f t="shared" si="188"/>
        <v>1.5442422915836307E-2</v>
      </c>
    </row>
    <row r="278" spans="1:7" x14ac:dyDescent="0.2">
      <c r="A278" t="str">
        <f t="shared" si="183"/>
        <v>35 Business and public service associate professionals</v>
      </c>
      <c r="B278" s="11">
        <v>0.9465854743227704</v>
      </c>
      <c r="C278" s="11">
        <v>0.83861686491330178</v>
      </c>
      <c r="D278" s="11">
        <f t="shared" si="184"/>
        <v>-0.10796860940946862</v>
      </c>
      <c r="E278" s="11">
        <v>0.24780163789862711</v>
      </c>
      <c r="F278" s="11">
        <f t="shared" si="189"/>
        <v>0.13983302848915849</v>
      </c>
      <c r="G278" s="200">
        <f t="shared" si="188"/>
        <v>1.5622588618585231E-2</v>
      </c>
    </row>
    <row r="279" spans="1:7" x14ac:dyDescent="0.2">
      <c r="A279" t="str">
        <f t="shared" si="183"/>
        <v>41 Administrative occupations</v>
      </c>
      <c r="B279" s="11">
        <v>1.8353160477423802</v>
      </c>
      <c r="C279" s="11">
        <v>1.1149617675197545</v>
      </c>
      <c r="D279" s="11">
        <f t="shared" si="184"/>
        <v>-0.72035428022262571</v>
      </c>
      <c r="E279" s="11">
        <v>0.39053096130953724</v>
      </c>
      <c r="F279" s="11">
        <f t="shared" ref="F279:F282" si="190">SUM(D279:E279)</f>
        <v>-0.32982331891308847</v>
      </c>
      <c r="G279" s="200">
        <f t="shared" si="188"/>
        <v>1.2944451481871955E-2</v>
      </c>
    </row>
    <row r="280" spans="1:7" x14ac:dyDescent="0.2">
      <c r="A280" t="str">
        <f t="shared" si="183"/>
        <v>42 Secretarial and related occupations</v>
      </c>
      <c r="B280" s="11">
        <v>0.84450503202019955</v>
      </c>
      <c r="C280" s="11">
        <v>0.98255609409938471</v>
      </c>
      <c r="D280" s="11">
        <f t="shared" si="184"/>
        <v>0.13805106207918516</v>
      </c>
      <c r="E280" s="11">
        <v>0.33013296073961446</v>
      </c>
      <c r="F280" s="11">
        <f t="shared" si="190"/>
        <v>0.46818402281879962</v>
      </c>
      <c r="G280" s="200">
        <f t="shared" si="188"/>
        <v>2.2241371503004759E-2</v>
      </c>
    </row>
    <row r="281" spans="1:7" x14ac:dyDescent="0.2">
      <c r="A281" t="str">
        <f t="shared" si="183"/>
        <v>51 Skilled agricultural and related trades</v>
      </c>
      <c r="B281" s="11">
        <v>0.64936999135192264</v>
      </c>
      <c r="C281" s="11">
        <v>0.40603209949894664</v>
      </c>
      <c r="D281" s="11">
        <f t="shared" si="184"/>
        <v>-0.243337891852976</v>
      </c>
      <c r="E281" s="11">
        <v>0.19727875106316503</v>
      </c>
      <c r="F281" s="11">
        <f t="shared" si="190"/>
        <v>-4.6059140789810965E-2</v>
      </c>
      <c r="G281" s="200">
        <f t="shared" si="188"/>
        <v>1.784286550624925E-2</v>
      </c>
    </row>
    <row r="282" spans="1:7" x14ac:dyDescent="0.2">
      <c r="A282" t="str">
        <f t="shared" si="183"/>
        <v>52 Skilled metal, electrical and electronic trades</v>
      </c>
      <c r="B282" s="11">
        <v>1.0030262581948233</v>
      </c>
      <c r="C282" s="11">
        <v>0.73744249943182871</v>
      </c>
      <c r="D282" s="11">
        <f t="shared" si="184"/>
        <v>-0.26558375876299456</v>
      </c>
      <c r="E282" s="11">
        <v>0.3015393942525198</v>
      </c>
      <c r="F282" s="11">
        <f t="shared" si="190"/>
        <v>3.5955635489525239E-2</v>
      </c>
      <c r="G282" s="200">
        <f t="shared" si="188"/>
        <v>1.7677663458210535E-2</v>
      </c>
    </row>
    <row r="283" spans="1:7" x14ac:dyDescent="0.2">
      <c r="A283" t="str">
        <f t="shared" si="183"/>
        <v>53 Skilled construction and building trades</v>
      </c>
      <c r="B283" s="11">
        <v>1.6529091260261679</v>
      </c>
      <c r="C283" s="11">
        <v>0.23733352346607178</v>
      </c>
      <c r="D283" s="11">
        <f t="shared" si="184"/>
        <v>-1.4155756025600961</v>
      </c>
      <c r="E283" s="11">
        <v>0.23344113057803331</v>
      </c>
      <c r="F283" s="11">
        <f t="shared" ref="F283" si="191">SUM(D283:E283)</f>
        <v>-1.1821344719820628</v>
      </c>
      <c r="G283" s="200">
        <f t="shared" si="188"/>
        <v>8.8460328493396023E-3</v>
      </c>
    </row>
    <row r="284" spans="1:7" x14ac:dyDescent="0.2">
      <c r="A284" t="str">
        <f t="shared" si="183"/>
        <v>54 Textiles, printing and other skilled trades</v>
      </c>
      <c r="B284" s="11">
        <v>1.166144036514466</v>
      </c>
      <c r="C284" s="11">
        <v>0.58210550744529876</v>
      </c>
      <c r="D284" s="11">
        <f t="shared" si="184"/>
        <v>-0.5840385290691672</v>
      </c>
      <c r="E284" s="11">
        <v>0.21172861674630908</v>
      </c>
      <c r="F284" s="11">
        <f t="shared" ref="F284" si="192">SUM(D284:E284)</f>
        <v>-0.37230991232285815</v>
      </c>
      <c r="G284" s="200">
        <f t="shared" si="188"/>
        <v>1.1184628341656122E-2</v>
      </c>
    </row>
    <row r="285" spans="1:7" x14ac:dyDescent="0.2">
      <c r="A285" t="str">
        <f t="shared" si="183"/>
        <v>61 Caring personal service occupations</v>
      </c>
      <c r="B285" s="11">
        <v>0.4920989190136264</v>
      </c>
      <c r="C285" s="11">
        <v>0.44811220763429582</v>
      </c>
      <c r="D285" s="11">
        <f>C285-B285</f>
        <v>-4.3986711379330579E-2</v>
      </c>
      <c r="E285" s="11">
        <v>0.12643633567331</v>
      </c>
      <c r="F285" s="11">
        <f>SUM(D285:E285)</f>
        <v>8.2449624293979423E-2</v>
      </c>
      <c r="G285" s="200">
        <f t="shared" si="188"/>
        <v>1.5361759832324129E-2</v>
      </c>
    </row>
    <row r="286" spans="1:7" x14ac:dyDescent="0.2">
      <c r="A286" t="str">
        <f t="shared" si="183"/>
        <v>62 Leisure, travel and related personal service occupations</v>
      </c>
      <c r="B286" s="11">
        <v>0.85537708516787925</v>
      </c>
      <c r="C286" s="11">
        <v>0.49430838864465365</v>
      </c>
      <c r="D286" s="11">
        <f t="shared" ref="D286:D292" si="193">C286-B286</f>
        <v>-0.3610686965232256</v>
      </c>
      <c r="E286" s="11">
        <v>0.19140983877198783</v>
      </c>
      <c r="F286" s="11">
        <f t="shared" ref="F286:F287" si="194">SUM(D286:E286)</f>
        <v>-0.16965885775123776</v>
      </c>
      <c r="G286" s="200">
        <f t="shared" si="188"/>
        <v>1.3553579652917591E-2</v>
      </c>
    </row>
    <row r="287" spans="1:7" x14ac:dyDescent="0.2">
      <c r="A287" t="str">
        <f t="shared" si="183"/>
        <v>63 Community and civil enforcement occupations</v>
      </c>
      <c r="B287" s="11">
        <v>4.7153816664105543E-2</v>
      </c>
      <c r="C287" s="11">
        <v>1.7208552504243378E-2</v>
      </c>
      <c r="D287" s="11">
        <f t="shared" si="193"/>
        <v>-2.9945264159862164E-2</v>
      </c>
      <c r="E287" s="11">
        <v>5.7501424242683633E-3</v>
      </c>
      <c r="F287" s="11">
        <f t="shared" si="194"/>
        <v>-2.4195121735593801E-2</v>
      </c>
      <c r="G287" s="200">
        <f t="shared" si="188"/>
        <v>7.7003781838522745E-3</v>
      </c>
    </row>
    <row r="288" spans="1:7" x14ac:dyDescent="0.2">
      <c r="A288" t="str">
        <f t="shared" si="183"/>
        <v>71 Sales occupations</v>
      </c>
      <c r="B288" s="11">
        <v>2.9063736012086627</v>
      </c>
      <c r="C288" s="11">
        <v>1.267496734408651</v>
      </c>
      <c r="D288" s="11">
        <f t="shared" si="193"/>
        <v>-1.6388768668000118</v>
      </c>
      <c r="E288" s="11">
        <v>0.46213276971299483</v>
      </c>
      <c r="F288" s="11">
        <f t="shared" ref="F288:F289" si="195">SUM(D288:E288)</f>
        <v>-1.1767440970870169</v>
      </c>
      <c r="G288" s="200">
        <f t="shared" si="188"/>
        <v>9.886102059660784E-3</v>
      </c>
    </row>
    <row r="289" spans="1:7" x14ac:dyDescent="0.2">
      <c r="A289" t="str">
        <f t="shared" si="183"/>
        <v>72 Customer service occupations</v>
      </c>
      <c r="B289" s="11">
        <v>0.52815474868835044</v>
      </c>
      <c r="C289" s="11">
        <v>0.77783517955380188</v>
      </c>
      <c r="D289" s="11">
        <f t="shared" si="193"/>
        <v>0.24968043086545144</v>
      </c>
      <c r="E289" s="11">
        <v>0.22072079041828743</v>
      </c>
      <c r="F289" s="11">
        <f t="shared" si="195"/>
        <v>0.47040122128373885</v>
      </c>
      <c r="G289" s="200">
        <f t="shared" si="188"/>
        <v>2.3551966672882063E-2</v>
      </c>
    </row>
    <row r="290" spans="1:7" x14ac:dyDescent="0.2">
      <c r="A290" t="str">
        <f t="shared" si="183"/>
        <v>81 Process, plant and machine operatives</v>
      </c>
      <c r="B290" s="11">
        <v>1.182610575538372</v>
      </c>
      <c r="C290" s="11">
        <v>0.34426428616719817</v>
      </c>
      <c r="D290" s="11">
        <f t="shared" si="193"/>
        <v>-0.83834628937117384</v>
      </c>
      <c r="E290" s="11">
        <v>0.14921350754654464</v>
      </c>
      <c r="F290" s="11">
        <f t="shared" ref="F290:F291" si="196">SUM(D290:E290)</f>
        <v>-0.68913278182462923</v>
      </c>
      <c r="G290" s="200">
        <f t="shared" si="188"/>
        <v>7.9531359385505151E-3</v>
      </c>
    </row>
    <row r="291" spans="1:7" x14ac:dyDescent="0.2">
      <c r="A291" t="str">
        <f t="shared" si="183"/>
        <v>82 Transport and mobile machine drivers and operatives</v>
      </c>
      <c r="B291" s="11">
        <v>3.1385595091104825</v>
      </c>
      <c r="C291" s="11">
        <v>1.5503540090621468</v>
      </c>
      <c r="D291" s="11">
        <f t="shared" si="193"/>
        <v>-1.5882055000483357</v>
      </c>
      <c r="E291" s="11">
        <v>0.87447495490870009</v>
      </c>
      <c r="F291" s="11">
        <f t="shared" si="196"/>
        <v>-0.71373054513963563</v>
      </c>
      <c r="G291" s="200">
        <f t="shared" si="188"/>
        <v>1.6520562542462036E-2</v>
      </c>
    </row>
    <row r="292" spans="1:7" x14ac:dyDescent="0.2">
      <c r="A292" t="str">
        <f t="shared" si="183"/>
        <v>91 Elementary trades and related occupations</v>
      </c>
      <c r="B292" s="11">
        <v>1.4543715268593098</v>
      </c>
      <c r="C292" s="11">
        <v>0.54304801793217095</v>
      </c>
      <c r="D292" s="11">
        <f t="shared" si="193"/>
        <v>-0.91132350892713887</v>
      </c>
      <c r="E292" s="11">
        <v>0.23573924328106327</v>
      </c>
      <c r="F292" s="11">
        <f t="shared" ref="F292" si="197">SUM(D292:E292)</f>
        <v>-0.67558426564607554</v>
      </c>
      <c r="G292" s="200">
        <f t="shared" si="188"/>
        <v>1.0064995015055089E-2</v>
      </c>
    </row>
    <row r="293" spans="1:7" x14ac:dyDescent="0.2">
      <c r="A293" t="str">
        <f t="shared" si="183"/>
        <v>92 Elementary administration and service occupations</v>
      </c>
      <c r="B293" s="11">
        <v>6.6905060703318133</v>
      </c>
      <c r="C293" s="11">
        <v>2.4956845882196808</v>
      </c>
      <c r="D293" s="11">
        <f t="shared" ref="D293" si="198">C293-B293</f>
        <v>-4.1948214821121326</v>
      </c>
      <c r="E293" s="11">
        <v>1.074039266178066</v>
      </c>
      <c r="F293" s="11">
        <f t="shared" ref="F293" si="199">SUM(D293:E293)</f>
        <v>-3.1207822159340664</v>
      </c>
      <c r="G293" s="200">
        <f t="shared" ref="G293:G294" si="200">IF(B293&gt;0,(1+(E293/B293))^(1/($C$6-$B$6))-1,0)</f>
        <v>9.9746440724552965E-3</v>
      </c>
    </row>
    <row r="294" spans="1:7" x14ac:dyDescent="0.2">
      <c r="A294" s="24" t="str">
        <f t="shared" si="183"/>
        <v>All occupations</v>
      </c>
      <c r="B294" s="34">
        <f>SUM(B268:B293)</f>
        <v>30.557714909640367</v>
      </c>
      <c r="C294" s="34">
        <f t="shared" ref="C294:F294" si="201">SUM(C268:C293)</f>
        <v>17.742720489476614</v>
      </c>
      <c r="D294" s="34">
        <f t="shared" si="201"/>
        <v>-12.81499442016375</v>
      </c>
      <c r="E294" s="34">
        <f t="shared" si="201"/>
        <v>6.875235131671781</v>
      </c>
      <c r="F294" s="34">
        <f t="shared" si="201"/>
        <v>-5.9397592884919685</v>
      </c>
      <c r="G294" s="234">
        <f t="shared" si="200"/>
        <v>1.3620873328696881E-2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Essex Southend-on-Sea and Thurrock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-3.5119629607414566</v>
      </c>
      <c r="Q7" s="11">
        <f>'Occ T1'!J16</f>
        <v>40.58344569680564</v>
      </c>
    </row>
    <row r="8" spans="1:17" x14ac:dyDescent="0.2">
      <c r="O8" t="str">
        <f>name!E11</f>
        <v>Process, plant and machine operatives</v>
      </c>
      <c r="P8" s="11">
        <f>'Occ T1'!H15</f>
        <v>10.29923247232184</v>
      </c>
      <c r="Q8" s="11">
        <f>'Occ T1'!J15</f>
        <v>38.514841462400327</v>
      </c>
    </row>
    <row r="9" spans="1:17" x14ac:dyDescent="0.2">
      <c r="O9" t="str">
        <f>name!E10</f>
        <v>Sales and customer service occupations</v>
      </c>
      <c r="P9" s="11">
        <f>'Occ T1'!H14</f>
        <v>0.12699444918210645</v>
      </c>
      <c r="Q9" s="11">
        <f>'Occ T1'!J14</f>
        <v>30.94935089706636</v>
      </c>
    </row>
    <row r="10" spans="1:17" x14ac:dyDescent="0.2">
      <c r="O10" t="str">
        <f>name!E9</f>
        <v>Caring, leisure and other service occupations</v>
      </c>
      <c r="P10" s="11">
        <f>'Occ T1'!H13</f>
        <v>15.464407553626629</v>
      </c>
      <c r="Q10" s="11">
        <f>'Occ T1'!J13</f>
        <v>66.294933390846779</v>
      </c>
    </row>
    <row r="11" spans="1:17" x14ac:dyDescent="0.2">
      <c r="O11" t="str">
        <f>name!E8</f>
        <v>Skilled trades occupations</v>
      </c>
      <c r="P11" s="11">
        <f>'Occ T1'!H12</f>
        <v>4.0265178335537541</v>
      </c>
      <c r="Q11" s="11">
        <f>'Occ T1'!J12</f>
        <v>38.71384483638095</v>
      </c>
    </row>
    <row r="12" spans="1:17" x14ac:dyDescent="0.2">
      <c r="O12" t="str">
        <f>name!E7</f>
        <v>Administrative and secretarial occupations</v>
      </c>
      <c r="P12" s="11">
        <f>'Occ T1'!H11</f>
        <v>-13.432175648254599</v>
      </c>
      <c r="Q12" s="11">
        <f>'Occ T1'!J11</f>
        <v>29.190907992263533</v>
      </c>
    </row>
    <row r="13" spans="1:17" x14ac:dyDescent="0.2">
      <c r="O13" t="str">
        <f>name!E6</f>
        <v>Associate professional occupations</v>
      </c>
      <c r="P13" s="11">
        <f>'Occ T1'!H10</f>
        <v>8.4546764866436632</v>
      </c>
      <c r="Q13" s="11">
        <f>'Occ T1'!J10</f>
        <v>61.774152542064556</v>
      </c>
    </row>
    <row r="14" spans="1:17" x14ac:dyDescent="0.2">
      <c r="O14" t="str">
        <f>name!E5</f>
        <v>Professional occupations</v>
      </c>
      <c r="P14" s="11">
        <f>'Occ T1'!H9</f>
        <v>40.504532965905298</v>
      </c>
      <c r="Q14" s="11">
        <f>'Occ T1'!J9</f>
        <v>137.50248897120474</v>
      </c>
    </row>
    <row r="15" spans="1:17" x14ac:dyDescent="0.2">
      <c r="O15" t="str">
        <f>name!E4</f>
        <v>Managers, directors and senior officials</v>
      </c>
      <c r="P15" s="11">
        <f>'Occ T1'!H8</f>
        <v>17.531776847762885</v>
      </c>
      <c r="Q15" s="11">
        <f>'Occ T1'!J8</f>
        <v>74.209657903451586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Essex Southend-on-Sea and Thurrock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4.1127949145834037</v>
      </c>
      <c r="Q37" s="11">
        <f>'Occ T2'!J8</f>
        <v>39.40271552725882</v>
      </c>
    </row>
    <row r="38" spans="1:17" x14ac:dyDescent="0.2">
      <c r="O38" s="10" t="str">
        <f>name!D5</f>
        <v>12 Other managers and proprietors</v>
      </c>
      <c r="P38" s="11">
        <f>'Occ T2'!H9</f>
        <v>13.418981933179484</v>
      </c>
      <c r="Q38" s="11">
        <f>'Occ T2'!J9</f>
        <v>34.806942376192765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10.800636798695216</v>
      </c>
      <c r="Q39" s="11">
        <f>'Occ T2'!J10</f>
        <v>33.877502837381883</v>
      </c>
    </row>
    <row r="40" spans="1:17" x14ac:dyDescent="0.2">
      <c r="O40" s="10" t="str">
        <f>name!D7</f>
        <v>22 Health professionals</v>
      </c>
      <c r="P40" s="11">
        <f>'Occ T2'!H11</f>
        <v>7.7002208683028144</v>
      </c>
      <c r="Q40" s="11">
        <f>'Occ T2'!J11</f>
        <v>28.007688454648004</v>
      </c>
    </row>
    <row r="41" spans="1:17" x14ac:dyDescent="0.2">
      <c r="O41" s="10" t="str">
        <f>name!D8</f>
        <v>23 Teaching and other educational professionals</v>
      </c>
      <c r="P41" s="11">
        <f>'Occ T2'!H12</f>
        <v>4.9021169357539094</v>
      </c>
      <c r="Q41" s="11">
        <f>'Occ T2'!J12</f>
        <v>26.43569913480232</v>
      </c>
    </row>
    <row r="42" spans="1:17" x14ac:dyDescent="0.2">
      <c r="O42" s="10" t="str">
        <f>name!D9</f>
        <v>24 Business, media and public service professionals</v>
      </c>
      <c r="P42" s="11">
        <f>'Occ T2'!H13</f>
        <v>17.101558363153352</v>
      </c>
      <c r="Q42" s="11">
        <f>'Occ T2'!J13</f>
        <v>49.18159854437252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-0.44692740319961999</v>
      </c>
      <c r="Q43" s="11">
        <f>'Occ T2'!J14</f>
        <v>6.2149395714965028</v>
      </c>
    </row>
    <row r="44" spans="1:17" x14ac:dyDescent="0.2">
      <c r="O44" s="10" t="str">
        <f>name!D11</f>
        <v>32 Health and social care associate professionals</v>
      </c>
      <c r="P44" s="11">
        <f>'Occ T2'!H15</f>
        <v>2.3532305522060142</v>
      </c>
      <c r="Q44" s="11">
        <f>'Occ T2'!J15</f>
        <v>11.564380514663409</v>
      </c>
    </row>
    <row r="45" spans="1:17" x14ac:dyDescent="0.2">
      <c r="O45" s="10" t="str">
        <f>name!D12</f>
        <v>33 Protective service occupations</v>
      </c>
      <c r="P45" s="11">
        <f>'Occ T2'!H16</f>
        <v>4.1877308951780314</v>
      </c>
      <c r="Q45" s="11">
        <f>'Occ T2'!J16</f>
        <v>8.3540739843503875</v>
      </c>
    </row>
    <row r="46" spans="1:17" x14ac:dyDescent="0.2">
      <c r="O46" s="10" t="str">
        <f>name!D13</f>
        <v>34 Culture, media and sports occupations</v>
      </c>
      <c r="P46" s="11">
        <f>'Occ T2'!H17</f>
        <v>0.65483075079331954</v>
      </c>
      <c r="Q46" s="11">
        <f>'Occ T2'!J17</f>
        <v>9.1643530350315832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1.7058116916659074</v>
      </c>
      <c r="Q47" s="11">
        <f>'Occ T2'!J18</f>
        <v>26.476405436522665</v>
      </c>
    </row>
    <row r="48" spans="1:17" x14ac:dyDescent="0.2">
      <c r="O48" s="10" t="str">
        <f>name!D15</f>
        <v>41 Administrative occupations</v>
      </c>
      <c r="P48" s="11">
        <f>'Occ T2'!H19</f>
        <v>-9.1455991369415628</v>
      </c>
      <c r="Q48" s="11">
        <f>'Occ T2'!J19</f>
        <v>23.940610480912447</v>
      </c>
    </row>
    <row r="49" spans="15:17" x14ac:dyDescent="0.2">
      <c r="O49" s="10" t="str">
        <f>name!D16</f>
        <v>42 Secretarial and related occupations</v>
      </c>
      <c r="P49" s="11">
        <f>'Occ T2'!H20</f>
        <v>-4.2865765113130365</v>
      </c>
      <c r="Q49" s="11">
        <f>'Occ T2'!J20</f>
        <v>5.2502975113510857</v>
      </c>
    </row>
    <row r="50" spans="15:17" x14ac:dyDescent="0.2">
      <c r="O50" s="10" t="str">
        <f>name!D17</f>
        <v>51 Skilled agricultural and related trades</v>
      </c>
      <c r="P50" s="11">
        <f>'Occ T2'!H21</f>
        <v>2.0132281157361058</v>
      </c>
      <c r="Q50" s="11">
        <f>'Occ T2'!J21</f>
        <v>6.613640181846586</v>
      </c>
    </row>
    <row r="51" spans="15:17" x14ac:dyDescent="0.2">
      <c r="O51" s="10" t="str">
        <f>name!D18</f>
        <v>52 Skilled metal, electrical and electronic trades</v>
      </c>
      <c r="P51" s="11">
        <f>'Occ T2'!H22</f>
        <v>0.77455316043351985</v>
      </c>
      <c r="Q51" s="11">
        <f>'Occ T2'!J22</f>
        <v>11.839466714360853</v>
      </c>
    </row>
    <row r="52" spans="15:17" x14ac:dyDescent="0.2">
      <c r="O52" s="10" t="str">
        <f>name!D19</f>
        <v>53 Skilled construction and building trades</v>
      </c>
      <c r="P52" s="11">
        <f>'Occ T2'!H23</f>
        <v>0.51530192823140197</v>
      </c>
      <c r="Q52" s="11">
        <f>'Occ T2'!J23</f>
        <v>12.306874983045843</v>
      </c>
    </row>
    <row r="53" spans="15:17" x14ac:dyDescent="0.2">
      <c r="O53" s="10" t="str">
        <f>name!D20</f>
        <v>54 Textiles, printing and other skilled trades</v>
      </c>
      <c r="P53" s="11">
        <f>'Occ T2'!H24</f>
        <v>0.72343462915272383</v>
      </c>
      <c r="Q53" s="11">
        <f>'Occ T2'!J24</f>
        <v>7.9538629571276633</v>
      </c>
    </row>
    <row r="54" spans="15:17" x14ac:dyDescent="0.2">
      <c r="O54" s="10" t="str">
        <f>name!D21</f>
        <v>61 Caring personal service occupations</v>
      </c>
      <c r="P54" s="11">
        <f>'Occ T2'!H25</f>
        <v>14.752743303701365</v>
      </c>
      <c r="Q54" s="11">
        <f>'Occ T2'!J25</f>
        <v>54.825505940930043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0.81384697550760166</v>
      </c>
      <c r="Q55" s="11">
        <f>'Occ T2'!J26</f>
        <v>11.179321164534441</v>
      </c>
    </row>
    <row r="56" spans="15:17" x14ac:dyDescent="0.2">
      <c r="O56" s="10" t="str">
        <f>name!D23</f>
        <v>63 Community and civil enforcement occupations</v>
      </c>
      <c r="P56" s="11">
        <f>'Occ T2'!H27</f>
        <v>-0.10218272558233665</v>
      </c>
      <c r="Q56" s="11">
        <f>'Occ T2'!J27</f>
        <v>0.29010628538229405</v>
      </c>
    </row>
    <row r="57" spans="15:17" x14ac:dyDescent="0.2">
      <c r="O57" s="10" t="str">
        <f>name!D24</f>
        <v>71 Sales occupations</v>
      </c>
      <c r="P57" s="11">
        <f>'Occ T2'!H28</f>
        <v>-6.1289839513564672</v>
      </c>
      <c r="Q57" s="11">
        <f>'Occ T2'!J28</f>
        <v>16.53685645044709</v>
      </c>
    </row>
    <row r="58" spans="15:17" x14ac:dyDescent="0.2">
      <c r="O58" s="10" t="str">
        <f>name!D25</f>
        <v>72 Customer service occupations</v>
      </c>
      <c r="P58" s="11">
        <f>'Occ T2'!H29</f>
        <v>6.2559784005385843</v>
      </c>
      <c r="Q58" s="11">
        <f>'Occ T2'!J29</f>
        <v>14.412494446619283</v>
      </c>
    </row>
    <row r="59" spans="15:17" x14ac:dyDescent="0.2">
      <c r="O59" s="10" t="str">
        <f>name!D26</f>
        <v>81 Process, plant and machine operatives</v>
      </c>
      <c r="P59" s="11">
        <f>'Occ T2'!H30</f>
        <v>4.9417587295426451</v>
      </c>
      <c r="Q59" s="11">
        <f>'Occ T2'!J30</f>
        <v>13.405430301532316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5.3574737427791987</v>
      </c>
      <c r="Q60" s="11">
        <f>'Occ T2'!J31</f>
        <v>25.109411160868017</v>
      </c>
    </row>
    <row r="61" spans="15:17" x14ac:dyDescent="0.2">
      <c r="O61" s="10" t="str">
        <f>name!D28</f>
        <v>91 Elementary trades and related occupations</v>
      </c>
      <c r="P61" s="11">
        <f>'Occ T2'!H32</f>
        <v>-1.0892852763980052</v>
      </c>
      <c r="Q61" s="11">
        <f>'Occ T2'!J32</f>
        <v>3.1156250507044509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-2.422677684343455</v>
      </c>
      <c r="Q62" s="11">
        <f>'Occ T2'!J33</f>
        <v>37.467820646101188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79.464000000000055</v>
      </c>
      <c r="Q64" s="11">
        <f>'Occ T2'!J35</f>
        <v>517.73362369248446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Essex Southend-on-Sea and Thurrock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863.20300000000009</v>
      </c>
      <c r="C8" s="305">
        <f>SUM(C9:C17)</f>
        <v>894.62999999999988</v>
      </c>
      <c r="D8" s="305">
        <f>SUM(D9:D17)</f>
        <v>942.66699999999946</v>
      </c>
      <c r="E8" s="304"/>
      <c r="F8" s="305">
        <f>SUM(F9:F17)</f>
        <v>12.110329035969556</v>
      </c>
      <c r="G8" s="305">
        <f>SUM(G9:G17)</f>
        <v>15.399913513716202</v>
      </c>
      <c r="H8" s="305">
        <f>SUM(H9:H17)</f>
        <v>20.072966156235371</v>
      </c>
      <c r="I8" s="304"/>
      <c r="J8" s="305">
        <f>SUM(J9:J17)</f>
        <v>82.374604798259142</v>
      </c>
      <c r="K8" s="305">
        <f>SUM(K9:K17)</f>
        <v>105.35112003597384</v>
      </c>
      <c r="L8" s="305">
        <f>SUM(L9:L17)</f>
        <v>138.43973640203365</v>
      </c>
      <c r="M8" s="304"/>
      <c r="N8" s="305">
        <f>SUM(N9:N17)</f>
        <v>176.49034958217931</v>
      </c>
      <c r="O8" s="305">
        <f>SUM(O9:O17)</f>
        <v>184.37161282222033</v>
      </c>
      <c r="P8" s="305">
        <f>SUM(P9:P17)</f>
        <v>222.07278431551521</v>
      </c>
      <c r="Q8" s="306"/>
      <c r="R8" s="305">
        <f>SUM(R9:R17)</f>
        <v>49.276513473593205</v>
      </c>
      <c r="S8" s="305">
        <f>SUM(S9:S17)</f>
        <v>48.108418418094345</v>
      </c>
      <c r="T8" s="305">
        <f>SUM(T9:T17)</f>
        <v>56.060254170032955</v>
      </c>
      <c r="U8" s="306"/>
      <c r="V8" s="305">
        <f>SUM(V9:V17)</f>
        <v>49.782489382680723</v>
      </c>
      <c r="W8" s="305">
        <f>SUM(W9:W17)</f>
        <v>51.104159117865457</v>
      </c>
      <c r="X8" s="305">
        <f>SUM(X9:X17)</f>
        <v>61.295738738073076</v>
      </c>
      <c r="Y8" s="306"/>
      <c r="Z8" s="305">
        <f>SUM(Z9:Z17)</f>
        <v>168.24552528403163</v>
      </c>
      <c r="AA8" s="305">
        <f>SUM(AA9:AA17)</f>
        <v>183.11372527404433</v>
      </c>
      <c r="AB8" s="305">
        <f>SUM(AB9:AB17)</f>
        <v>194.83134194290358</v>
      </c>
      <c r="AC8" s="306"/>
      <c r="AD8" s="305">
        <f>SUM(AD9:AD17)</f>
        <v>180.41196233010555</v>
      </c>
      <c r="AE8" s="305">
        <f>SUM(AE9:AE17)</f>
        <v>176.52646295305192</v>
      </c>
      <c r="AF8" s="305">
        <f>SUM(AF9:AF17)</f>
        <v>156.75708581802186</v>
      </c>
      <c r="AG8" s="306"/>
      <c r="AH8" s="305">
        <f>SUM(AH9:AH17)</f>
        <v>113.95351120354057</v>
      </c>
      <c r="AI8" s="305">
        <f>SUM(AI9:AI17)</f>
        <v>105.35045806529455</v>
      </c>
      <c r="AJ8" s="305">
        <f>SUM(AJ9:AJ17)</f>
        <v>75.394371967707301</v>
      </c>
      <c r="AK8" s="306"/>
      <c r="AL8" s="305">
        <f>SUM(AL9:AL17)</f>
        <v>30.557714909640367</v>
      </c>
      <c r="AM8" s="305">
        <f>SUM(AM9:AM17)</f>
        <v>25.304129799739052</v>
      </c>
      <c r="AN8" s="305">
        <f>SUM(AN9:AN17)</f>
        <v>17.742720489476618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99.249711616707302</v>
      </c>
      <c r="C9" s="304">
        <f t="shared" ref="B9:D17" si="0">SUM(C21,C33,C51,C63,C75,C93)</f>
        <v>102.81692348311202</v>
      </c>
      <c r="D9" s="304">
        <f t="shared" si="0"/>
        <v>116.7814884644701</v>
      </c>
      <c r="E9" s="304"/>
      <c r="F9" s="304">
        <f t="shared" ref="F9:H17" si="1">SUM(F21,F33,F51,F63,F75,F93)</f>
        <v>1.274740304851024</v>
      </c>
      <c r="G9" s="304">
        <f t="shared" si="1"/>
        <v>1.6308660088999614</v>
      </c>
      <c r="H9" s="304">
        <f t="shared" si="1"/>
        <v>2.2041507336582349</v>
      </c>
      <c r="I9" s="304"/>
      <c r="J9" s="304">
        <f t="shared" ref="J9:L17" si="2">SUM(J21,J33,J51,J63,J75,J93)</f>
        <v>10.191847778968071</v>
      </c>
      <c r="K9" s="304">
        <f t="shared" si="2"/>
        <v>12.981546571080241</v>
      </c>
      <c r="L9" s="304">
        <f t="shared" si="2"/>
        <v>17.781790894548294</v>
      </c>
      <c r="M9" s="304"/>
      <c r="N9" s="304">
        <f t="shared" ref="N9:P17" si="3">SUM(N21,N33,N51,N63,N75,N93)</f>
        <v>25.828915649042784</v>
      </c>
      <c r="O9" s="304">
        <f t="shared" si="3"/>
        <v>26.804966766506887</v>
      </c>
      <c r="P9" s="304">
        <f t="shared" si="3"/>
        <v>33.30312451644464</v>
      </c>
      <c r="Q9" s="306"/>
      <c r="R9" s="304">
        <f t="shared" ref="R9:T9" si="4">SUM(R21,R33,R51,R63,R75,R93)</f>
        <v>5.9242628602939069</v>
      </c>
      <c r="S9" s="304">
        <f t="shared" si="4"/>
        <v>5.9850090445283275</v>
      </c>
      <c r="T9" s="304">
        <f t="shared" si="4"/>
        <v>7.2773042270664412</v>
      </c>
      <c r="U9" s="306"/>
      <c r="V9" s="304">
        <f t="shared" ref="V9:X9" si="5">SUM(V21,V33,V51,V63,V75,V93)</f>
        <v>7.8342905808339678</v>
      </c>
      <c r="W9" s="304">
        <f t="shared" si="5"/>
        <v>7.8877383561424903</v>
      </c>
      <c r="X9" s="304">
        <f t="shared" si="5"/>
        <v>9.5544319458232962</v>
      </c>
      <c r="Y9" s="306"/>
      <c r="Z9" s="304">
        <f t="shared" ref="Z9:AB9" si="6">SUM(Z21,Z33,Z51,Z63,Z75,Z93)</f>
        <v>18.063033836644852</v>
      </c>
      <c r="AA9" s="304">
        <f t="shared" si="6"/>
        <v>18.870497122359399</v>
      </c>
      <c r="AB9" s="304">
        <f t="shared" si="6"/>
        <v>21.484488484650246</v>
      </c>
      <c r="AC9" s="306"/>
      <c r="AD9" s="304">
        <f>SUM(AD21,AD33,AD51,AD63,AD75,AD93)</f>
        <v>16.791868859080981</v>
      </c>
      <c r="AE9" s="304">
        <f t="shared" ref="AE9:AF9" si="7">SUM(AE21,AE33,AE51,AE63,AE75,AE93)</f>
        <v>15.763534730118018</v>
      </c>
      <c r="AF9" s="304">
        <f t="shared" si="7"/>
        <v>14.322311646762513</v>
      </c>
      <c r="AG9" s="306"/>
      <c r="AH9" s="304">
        <f t="shared" ref="AH9:AJ9" si="8">SUM(AH21,AH33,AH51,AH63,AH75,AH93)</f>
        <v>11.001950287870898</v>
      </c>
      <c r="AI9" s="304">
        <f t="shared" si="8"/>
        <v>10.523873977815514</v>
      </c>
      <c r="AJ9" s="304">
        <f t="shared" si="8"/>
        <v>8.7511784151005401</v>
      </c>
      <c r="AK9" s="306"/>
      <c r="AL9" s="304">
        <f t="shared" ref="AL9:AN9" si="9">SUM(AL21,AL33,AL51,AL63,AL75,AL93)</f>
        <v>2.3388014591208108</v>
      </c>
      <c r="AM9" s="304">
        <f t="shared" si="9"/>
        <v>2.3688909056611887</v>
      </c>
      <c r="AN9" s="304">
        <f t="shared" si="9"/>
        <v>2.1027076004159042</v>
      </c>
    </row>
    <row r="10" spans="1:40" x14ac:dyDescent="0.2">
      <c r="A10" s="13" t="str">
        <f>name!E5</f>
        <v>Professional occupations</v>
      </c>
      <c r="B10" s="304">
        <f t="shared" si="0"/>
        <v>187.97374231401787</v>
      </c>
      <c r="C10" s="304">
        <f t="shared" si="0"/>
        <v>203.05619139457895</v>
      </c>
      <c r="D10" s="304">
        <f t="shared" si="0"/>
        <v>228.47827527992291</v>
      </c>
      <c r="E10" s="304"/>
      <c r="F10" s="304">
        <f t="shared" si="1"/>
        <v>8.6444554431860983</v>
      </c>
      <c r="G10" s="304">
        <f t="shared" si="1"/>
        <v>10.855914230811567</v>
      </c>
      <c r="H10" s="304">
        <f t="shared" si="1"/>
        <v>13.719568686210156</v>
      </c>
      <c r="I10" s="304"/>
      <c r="J10" s="304">
        <f t="shared" si="2"/>
        <v>45.645415744053707</v>
      </c>
      <c r="K10" s="304">
        <f t="shared" si="2"/>
        <v>57.588740154608189</v>
      </c>
      <c r="L10" s="304">
        <f t="shared" si="2"/>
        <v>72.851026523564002</v>
      </c>
      <c r="M10" s="304"/>
      <c r="N10" s="304">
        <f t="shared" si="3"/>
        <v>66.346267883950489</v>
      </c>
      <c r="O10" s="304">
        <f t="shared" si="3"/>
        <v>67.47028857877622</v>
      </c>
      <c r="P10" s="304">
        <f t="shared" si="3"/>
        <v>75.48676936052459</v>
      </c>
      <c r="Q10" s="306"/>
      <c r="R10" s="304">
        <f t="shared" ref="R10:T10" si="10">SUM(R22,R34,R52,R64,R76,R94)</f>
        <v>9.2141265957505141</v>
      </c>
      <c r="S10" s="304">
        <f t="shared" si="10"/>
        <v>7.0419560501742371</v>
      </c>
      <c r="T10" s="304">
        <f t="shared" si="10"/>
        <v>6.3981500358068883</v>
      </c>
      <c r="U10" s="306"/>
      <c r="V10" s="304">
        <f t="shared" ref="V10:X10" si="11">SUM(V22,V34,V52,V64,V76,V94)</f>
        <v>9.8030438867229446</v>
      </c>
      <c r="W10" s="304">
        <f t="shared" si="11"/>
        <v>9.622577244366326</v>
      </c>
      <c r="X10" s="304">
        <f t="shared" si="11"/>
        <v>10.786583442168352</v>
      </c>
      <c r="Y10" s="306"/>
      <c r="Z10" s="304">
        <f t="shared" ref="Z10:AB10" si="12">SUM(Z22,Z34,Z52,Z64,Z76,Z94)</f>
        <v>20.134551117925625</v>
      </c>
      <c r="AA10" s="304">
        <f t="shared" si="12"/>
        <v>22.560561711949354</v>
      </c>
      <c r="AB10" s="304">
        <f t="shared" si="12"/>
        <v>25.339701393595128</v>
      </c>
      <c r="AC10" s="306"/>
      <c r="AD10" s="304">
        <f t="shared" ref="AD10:AF10" si="13">SUM(AD22,AD34,AD52,AD64,AD76,AD94)</f>
        <v>16.63591788357795</v>
      </c>
      <c r="AE10" s="304">
        <f t="shared" si="13"/>
        <v>16.301413505118735</v>
      </c>
      <c r="AF10" s="304">
        <f t="shared" si="13"/>
        <v>14.945546813216819</v>
      </c>
      <c r="AG10" s="306"/>
      <c r="AH10" s="304">
        <f t="shared" ref="AH10:AJ10" si="14">SUM(AH22,AH34,AH52,AH64,AH76,AH94)</f>
        <v>9.7321771731821549</v>
      </c>
      <c r="AI10" s="304">
        <f t="shared" si="14"/>
        <v>9.6212485619712833</v>
      </c>
      <c r="AJ10" s="304">
        <f t="shared" si="14"/>
        <v>7.1030461886820522</v>
      </c>
      <c r="AK10" s="306"/>
      <c r="AL10" s="304">
        <f t="shared" ref="AL10:AN10" si="15">SUM(AL22,AL34,AL52,AL64,AL76,AL94)</f>
        <v>1.8177865856683693</v>
      </c>
      <c r="AM10" s="304">
        <f t="shared" si="15"/>
        <v>1.9934913568030557</v>
      </c>
      <c r="AN10" s="304">
        <f t="shared" si="15"/>
        <v>1.8478828361549364</v>
      </c>
    </row>
    <row r="11" spans="1:40" x14ac:dyDescent="0.2">
      <c r="A11" s="13" t="str">
        <f>name!E6</f>
        <v>Associate professional occupations</v>
      </c>
      <c r="B11" s="304">
        <f>SUM(B23,B35,B53,B65,B77,B95)</f>
        <v>114.04692823489306</v>
      </c>
      <c r="C11" s="304">
        <f t="shared" si="0"/>
        <v>112.01952122406875</v>
      </c>
      <c r="D11" s="304">
        <f>SUM(D23,D35,D53,D65,D77,D95)</f>
        <v>122.50160472153668</v>
      </c>
      <c r="E11" s="304"/>
      <c r="F11" s="304">
        <f t="shared" si="1"/>
        <v>1.294975528409289</v>
      </c>
      <c r="G11" s="304">
        <f t="shared" si="1"/>
        <v>1.6335839508030654</v>
      </c>
      <c r="H11" s="304">
        <f t="shared" si="1"/>
        <v>2.2730085103842645</v>
      </c>
      <c r="I11" s="304"/>
      <c r="J11" s="304">
        <f t="shared" si="2"/>
        <v>13.354655270945798</v>
      </c>
      <c r="K11" s="304">
        <f t="shared" si="2"/>
        <v>16.363246438135715</v>
      </c>
      <c r="L11" s="304">
        <f t="shared" si="2"/>
        <v>21.932823185904571</v>
      </c>
      <c r="M11" s="304"/>
      <c r="N11" s="304">
        <f t="shared" si="3"/>
        <v>33.264187854245947</v>
      </c>
      <c r="O11" s="304">
        <f t="shared" si="3"/>
        <v>32.831798442612808</v>
      </c>
      <c r="P11" s="304">
        <f t="shared" si="3"/>
        <v>39.080469515786248</v>
      </c>
      <c r="Q11" s="306"/>
      <c r="R11" s="304">
        <f t="shared" ref="R11:T11" si="16">SUM(R23,R35,R53,R65,R77,R95)</f>
        <v>8.5631804950794717</v>
      </c>
      <c r="S11" s="304">
        <f t="shared" si="16"/>
        <v>7.8843761187986239</v>
      </c>
      <c r="T11" s="304">
        <f t="shared" si="16"/>
        <v>8.88533596633998</v>
      </c>
      <c r="U11" s="306"/>
      <c r="V11" s="304">
        <f t="shared" ref="V11:X11" si="17">SUM(V23,V35,V53,V65,V77,V95)</f>
        <v>7.9088167930748385</v>
      </c>
      <c r="W11" s="304">
        <f t="shared" si="17"/>
        <v>7.2640490051163855</v>
      </c>
      <c r="X11" s="304">
        <f t="shared" si="17"/>
        <v>8.1747744385975931</v>
      </c>
      <c r="Y11" s="306"/>
      <c r="Z11" s="304">
        <f t="shared" ref="Z11:AB11" si="18">SUM(Z23,Z35,Z53,Z65,Z77,Z95)</f>
        <v>19.520418025246855</v>
      </c>
      <c r="AA11" s="304">
        <f t="shared" si="18"/>
        <v>19.119954330859919</v>
      </c>
      <c r="AB11" s="304">
        <f t="shared" si="18"/>
        <v>19.438665571992185</v>
      </c>
      <c r="AC11" s="306"/>
      <c r="AD11" s="304">
        <f t="shared" ref="AD11:AF11" si="19">SUM(AD23,AD35,AD53,AD65,AD77,AD95)</f>
        <v>17.672222774745936</v>
      </c>
      <c r="AE11" s="304">
        <f t="shared" si="19"/>
        <v>15.930647163181956</v>
      </c>
      <c r="AF11" s="304">
        <f t="shared" si="19"/>
        <v>13.989712884888339</v>
      </c>
      <c r="AG11" s="306"/>
      <c r="AH11" s="304">
        <f t="shared" ref="AH11:AJ11" si="20">SUM(AH23,AH35,AH53,AH65,AH77,AH95)</f>
        <v>10.5138209727263</v>
      </c>
      <c r="AI11" s="304">
        <f t="shared" si="20"/>
        <v>9.2844505663984318</v>
      </c>
      <c r="AJ11" s="304">
        <f t="shared" si="20"/>
        <v>6.9334280503258441</v>
      </c>
      <c r="AK11" s="306"/>
      <c r="AL11" s="304">
        <f t="shared" ref="AL11:AN11" si="21">SUM(AL23,AL35,AL53,AL65,AL77,AL95)</f>
        <v>1.9546505204186242</v>
      </c>
      <c r="AM11" s="304">
        <f t="shared" si="21"/>
        <v>1.7074152081618339</v>
      </c>
      <c r="AN11" s="304">
        <f t="shared" si="21"/>
        <v>1.7933865973176477</v>
      </c>
    </row>
    <row r="12" spans="1:40" x14ac:dyDescent="0.2">
      <c r="A12" s="13" t="str">
        <f>name!E7</f>
        <v>Administrative and secretarial occupations</v>
      </c>
      <c r="B12" s="304">
        <f t="shared" si="0"/>
        <v>90.840055521878526</v>
      </c>
      <c r="C12" s="304">
        <f t="shared" si="0"/>
        <v>86.247879678187928</v>
      </c>
      <c r="D12" s="304">
        <f t="shared" si="0"/>
        <v>77.407879873623855</v>
      </c>
      <c r="E12" s="304"/>
      <c r="F12" s="304">
        <f t="shared" si="1"/>
        <v>0.39507056276677199</v>
      </c>
      <c r="G12" s="304">
        <f t="shared" si="1"/>
        <v>0.53259169110003068</v>
      </c>
      <c r="H12" s="304">
        <f t="shared" si="1"/>
        <v>0.80560584987815753</v>
      </c>
      <c r="I12" s="304"/>
      <c r="J12" s="304">
        <f t="shared" si="2"/>
        <v>4.8861683297603546</v>
      </c>
      <c r="K12" s="304">
        <f t="shared" si="2"/>
        <v>6.4552694181277008</v>
      </c>
      <c r="L12" s="304">
        <f t="shared" si="2"/>
        <v>8.5259897627666632</v>
      </c>
      <c r="M12" s="304"/>
      <c r="N12" s="304">
        <f t="shared" si="3"/>
        <v>17.148208054625155</v>
      </c>
      <c r="O12" s="304">
        <f t="shared" si="3"/>
        <v>17.937694173541903</v>
      </c>
      <c r="P12" s="304">
        <f t="shared" si="3"/>
        <v>21.388557501665634</v>
      </c>
      <c r="Q12" s="306"/>
      <c r="R12" s="304">
        <f t="shared" ref="R12:T12" si="22">SUM(R24,R36,R54,R66,R78,R96)</f>
        <v>7.4166875917229627</v>
      </c>
      <c r="S12" s="304">
        <f t="shared" si="22"/>
        <v>7.6148616895735399</v>
      </c>
      <c r="T12" s="304">
        <f t="shared" si="22"/>
        <v>8.848288627896375</v>
      </c>
      <c r="U12" s="306"/>
      <c r="V12" s="304">
        <f t="shared" ref="V12:X12" si="23">SUM(V24,V36,V54,V66,V78,V96)</f>
        <v>6.0239659165956949</v>
      </c>
      <c r="W12" s="304">
        <f t="shared" si="23"/>
        <v>5.8585238836907045</v>
      </c>
      <c r="X12" s="304">
        <f t="shared" si="23"/>
        <v>6.4724594804270499</v>
      </c>
      <c r="Y12" s="306"/>
      <c r="Z12" s="304">
        <f t="shared" ref="Z12:AA12" si="24">SUM(Z24,Z36,Z54,Z66,Z78,Z96)</f>
        <v>17.705213878879324</v>
      </c>
      <c r="AA12" s="304">
        <f t="shared" si="24"/>
        <v>17.8034330586216</v>
      </c>
      <c r="AB12" s="304">
        <f>SUM(AB24,AB36,AB54,AB66,AB78,AB96)</f>
        <v>14.679788667093355</v>
      </c>
      <c r="AC12" s="306"/>
      <c r="AD12" s="304">
        <f t="shared" ref="AD12:AE12" si="25">SUM(AD24,AD36,AD54,AD66,AD78,AD96)</f>
        <v>21.72254168944913</v>
      </c>
      <c r="AE12" s="304">
        <f t="shared" si="25"/>
        <v>18.705631278880936</v>
      </c>
      <c r="AF12" s="304">
        <f>SUM(AF24,AF36,AF54,AF66,AF78,AF96)</f>
        <v>11.193190878190014</v>
      </c>
      <c r="AG12" s="306"/>
      <c r="AH12" s="304">
        <f t="shared" ref="AH12:AI12" si="26">SUM(AH24,AH36,AH54,AH66,AH78,AH96)</f>
        <v>12.862378418316544</v>
      </c>
      <c r="AI12" s="304">
        <f t="shared" si="26"/>
        <v>9.0510563914128284</v>
      </c>
      <c r="AJ12" s="304">
        <f>SUM(AJ24,AJ36,AJ54,AJ66,AJ78,AJ96)</f>
        <v>3.3964812440874588</v>
      </c>
      <c r="AK12" s="306"/>
      <c r="AL12" s="304">
        <f t="shared" ref="AL12:AM12" si="27">SUM(AL24,AL36,AL54,AL66,AL78,AL96)</f>
        <v>2.6798210797625801</v>
      </c>
      <c r="AM12" s="304">
        <f t="shared" si="27"/>
        <v>2.2888180932386986</v>
      </c>
      <c r="AN12" s="304">
        <f>SUM(AN24,AN36,AN54,AN66,AN78,AN96)</f>
        <v>2.0975178616191386</v>
      </c>
    </row>
    <row r="13" spans="1:40" x14ac:dyDescent="0.2">
      <c r="A13" s="13" t="str">
        <f>name!E8</f>
        <v>Skilled trades occupations</v>
      </c>
      <c r="B13" s="304">
        <f t="shared" si="0"/>
        <v>78.06994375969181</v>
      </c>
      <c r="C13" s="304">
        <f t="shared" si="0"/>
        <v>82.101217823796276</v>
      </c>
      <c r="D13" s="304">
        <f t="shared" si="0"/>
        <v>82.096461593245522</v>
      </c>
      <c r="E13" s="304"/>
      <c r="F13" s="304">
        <f t="shared" si="1"/>
        <v>0.10630721498755483</v>
      </c>
      <c r="G13" s="304">
        <f t="shared" si="1"/>
        <v>0.15001972608507205</v>
      </c>
      <c r="H13" s="304">
        <f t="shared" si="1"/>
        <v>0.21008822626640627</v>
      </c>
      <c r="I13" s="304"/>
      <c r="J13" s="304">
        <f t="shared" si="2"/>
        <v>1.2486699680587368</v>
      </c>
      <c r="K13" s="304">
        <f t="shared" si="2"/>
        <v>1.8119685865314981</v>
      </c>
      <c r="L13" s="304">
        <f t="shared" si="2"/>
        <v>2.5773353377659127</v>
      </c>
      <c r="M13" s="304"/>
      <c r="N13" s="304">
        <f t="shared" si="3"/>
        <v>4.8566181087957521</v>
      </c>
      <c r="O13" s="304">
        <f t="shared" si="3"/>
        <v>5.9333635549353083</v>
      </c>
      <c r="P13" s="304">
        <f t="shared" si="3"/>
        <v>7.7101937200411426</v>
      </c>
      <c r="Q13" s="306"/>
      <c r="R13" s="304">
        <f t="shared" ref="R13:T13" si="28">SUM(R25,R37,R55,R67,R79,R97)</f>
        <v>2.2152839492195548</v>
      </c>
      <c r="S13" s="304">
        <f t="shared" si="28"/>
        <v>2.5504157120778812</v>
      </c>
      <c r="T13" s="304">
        <f t="shared" si="28"/>
        <v>3.2534502396154776</v>
      </c>
      <c r="U13" s="306"/>
      <c r="V13" s="304">
        <f t="shared" ref="V13:X13" si="29">SUM(V25,V37,V55,V67,V79,V97)</f>
        <v>4.5135754438627975</v>
      </c>
      <c r="W13" s="304">
        <f t="shared" si="29"/>
        <v>5.2943064766751915</v>
      </c>
      <c r="X13" s="304">
        <f t="shared" si="29"/>
        <v>6.6558051620173844</v>
      </c>
      <c r="Y13" s="306"/>
      <c r="Z13" s="304">
        <f t="shared" ref="Z13:AB13" si="30">SUM(Z25,Z37,Z55,Z67,Z79,Z97)</f>
        <v>24.043770404831687</v>
      </c>
      <c r="AA13" s="304">
        <f t="shared" si="30"/>
        <v>26.857936973783488</v>
      </c>
      <c r="AB13" s="304">
        <f t="shared" si="30"/>
        <v>26.62890408857589</v>
      </c>
      <c r="AC13" s="306"/>
      <c r="AD13" s="304">
        <f t="shared" ref="AD13:AF13" si="31">SUM(AD25,AD37,AD55,AD67,AD79,AD97)</f>
        <v>23.597326397882618</v>
      </c>
      <c r="AE13" s="304">
        <f t="shared" si="31"/>
        <v>22.726957848906594</v>
      </c>
      <c r="AF13" s="304">
        <f t="shared" si="31"/>
        <v>21.862225620088708</v>
      </c>
      <c r="AG13" s="306"/>
      <c r="AH13" s="304">
        <f t="shared" ref="AH13:AJ13" si="32">SUM(AH25,AH37,AH55,AH67,AH79,AH97)</f>
        <v>13.016942859965738</v>
      </c>
      <c r="AI13" s="304">
        <f t="shared" si="32"/>
        <v>13.013049090105723</v>
      </c>
      <c r="AJ13" s="304">
        <f t="shared" si="32"/>
        <v>11.235545569032453</v>
      </c>
      <c r="AK13" s="306"/>
      <c r="AL13" s="304">
        <f t="shared" ref="AL13:AN13" si="33">SUM(AL25,AL37,AL55,AL67,AL79,AL97)</f>
        <v>4.4714494120873809</v>
      </c>
      <c r="AM13" s="304">
        <f t="shared" si="33"/>
        <v>3.7631998546955372</v>
      </c>
      <c r="AN13" s="304">
        <f t="shared" si="33"/>
        <v>1.9629136298421459</v>
      </c>
    </row>
    <row r="14" spans="1:40" x14ac:dyDescent="0.2">
      <c r="A14" s="13" t="str">
        <f>name!E9</f>
        <v>Caring, leisure and other service occupations</v>
      </c>
      <c r="B14" s="304">
        <f t="shared" si="0"/>
        <v>82.627906553635484</v>
      </c>
      <c r="C14" s="304">
        <f t="shared" si="0"/>
        <v>88.731026401315987</v>
      </c>
      <c r="D14" s="304">
        <f t="shared" si="0"/>
        <v>98.092314107262055</v>
      </c>
      <c r="E14" s="304"/>
      <c r="F14" s="304">
        <f t="shared" si="1"/>
        <v>6.3272557114570693E-2</v>
      </c>
      <c r="G14" s="304">
        <f t="shared" si="1"/>
        <v>9.4942841856141241E-2</v>
      </c>
      <c r="H14" s="304">
        <f t="shared" si="1"/>
        <v>0.14201408091379664</v>
      </c>
      <c r="I14" s="304"/>
      <c r="J14" s="304">
        <f t="shared" si="2"/>
        <v>2.6289126524026627</v>
      </c>
      <c r="K14" s="304">
        <f t="shared" si="2"/>
        <v>3.8205631106068338</v>
      </c>
      <c r="L14" s="304">
        <f t="shared" si="2"/>
        <v>5.640986972225452</v>
      </c>
      <c r="M14" s="304"/>
      <c r="N14" s="304">
        <f t="shared" si="3"/>
        <v>10.540181462887947</v>
      </c>
      <c r="O14" s="304">
        <f t="shared" si="3"/>
        <v>12.081884331764286</v>
      </c>
      <c r="P14" s="304">
        <f t="shared" si="3"/>
        <v>16.209613305133384</v>
      </c>
      <c r="Q14" s="306"/>
      <c r="R14" s="304">
        <f>SUM(R26,R38,R56,R68,R80,R98)</f>
        <v>8.1964172746376054</v>
      </c>
      <c r="S14" s="304">
        <f t="shared" ref="S14:T14" si="34">SUM(S26,S38,S56,S68,S80,S98)</f>
        <v>8.2573865241519435</v>
      </c>
      <c r="T14" s="304">
        <f t="shared" si="34"/>
        <v>9.7272703216368264</v>
      </c>
      <c r="U14" s="306"/>
      <c r="V14" s="304">
        <f t="shared" ref="V14:X14" si="35">SUM(V26,V38,V56,V68,V80,V98)</f>
        <v>5.7482729722970651</v>
      </c>
      <c r="W14" s="304">
        <f t="shared" si="35"/>
        <v>6.082205370487884</v>
      </c>
      <c r="X14" s="304">
        <f t="shared" si="35"/>
        <v>7.8069427178940387</v>
      </c>
      <c r="Y14" s="306"/>
      <c r="Z14" s="304">
        <f t="shared" ref="Z14:AB14" si="36">SUM(Z26,Z38,Z56,Z68,Z80,Z98)</f>
        <v>26.47558131335526</v>
      </c>
      <c r="AA14" s="304">
        <f t="shared" si="36"/>
        <v>29.81499399773999</v>
      </c>
      <c r="AB14" s="304">
        <f t="shared" si="36"/>
        <v>34.135250686260363</v>
      </c>
      <c r="AC14" s="306"/>
      <c r="AD14" s="304">
        <f t="shared" ref="AD14:AF14" si="37">SUM(AD26,AD38,AD56,AD68,AD80,AD98)</f>
        <v>21.417848802983769</v>
      </c>
      <c r="AE14" s="304">
        <f t="shared" si="37"/>
        <v>22.069949073749793</v>
      </c>
      <c r="AF14" s="304">
        <f t="shared" si="37"/>
        <v>19.446226870024137</v>
      </c>
      <c r="AG14" s="306"/>
      <c r="AH14" s="304">
        <f t="shared" ref="AH14:AJ14" si="38">SUM(AH26,AH38,AH56,AH68,AH80,AH98)</f>
        <v>6.1627896971109939</v>
      </c>
      <c r="AI14" s="304">
        <f t="shared" si="38"/>
        <v>5.2606192078650995</v>
      </c>
      <c r="AJ14" s="304">
        <f t="shared" si="38"/>
        <v>4.0243800043908742</v>
      </c>
      <c r="AK14" s="306"/>
      <c r="AL14" s="304">
        <f t="shared" ref="AL14:AN14" si="39">SUM(AL26,AL38,AL56,AL68,AL80,AL98)</f>
        <v>1.3946298208456116</v>
      </c>
      <c r="AM14" s="304">
        <f t="shared" si="39"/>
        <v>1.2484819430940126</v>
      </c>
      <c r="AN14" s="304">
        <f t="shared" si="39"/>
        <v>0.95962914878319283</v>
      </c>
    </row>
    <row r="15" spans="1:40" x14ac:dyDescent="0.2">
      <c r="A15" s="13" t="str">
        <f>name!E10</f>
        <v>Sales and customer service occupations</v>
      </c>
      <c r="B15" s="304">
        <f t="shared" si="0"/>
        <v>67.016568083463184</v>
      </c>
      <c r="C15" s="304">
        <f t="shared" si="0"/>
        <v>67.214118301379614</v>
      </c>
      <c r="D15" s="304">
        <f t="shared" si="0"/>
        <v>67.14356253264522</v>
      </c>
      <c r="E15" s="304"/>
      <c r="F15" s="304">
        <f t="shared" si="1"/>
        <v>0.16085229765768355</v>
      </c>
      <c r="G15" s="304">
        <f t="shared" si="1"/>
        <v>0.22271558464859997</v>
      </c>
      <c r="H15" s="304">
        <f t="shared" si="1"/>
        <v>0.30224059894873384</v>
      </c>
      <c r="I15" s="304"/>
      <c r="J15" s="304">
        <f t="shared" si="2"/>
        <v>2.1165267305485163</v>
      </c>
      <c r="K15" s="304">
        <f t="shared" si="2"/>
        <v>2.9020989923712022</v>
      </c>
      <c r="L15" s="304">
        <f t="shared" si="2"/>
        <v>4.1512044434613662</v>
      </c>
      <c r="M15" s="304"/>
      <c r="N15" s="304">
        <f t="shared" si="3"/>
        <v>9.5191037971912671</v>
      </c>
      <c r="O15" s="304">
        <f t="shared" si="3"/>
        <v>10.47921578515975</v>
      </c>
      <c r="P15" s="304">
        <f t="shared" si="3"/>
        <v>13.94608037753326</v>
      </c>
      <c r="Q15" s="306"/>
      <c r="R15" s="304">
        <f t="shared" ref="R15:T15" si="40">SUM(R27,R39,R57,R69,R81,R99)</f>
        <v>3.1230835776254153</v>
      </c>
      <c r="S15" s="304">
        <f t="shared" si="40"/>
        <v>3.2595881210924134</v>
      </c>
      <c r="T15" s="304">
        <f t="shared" si="40"/>
        <v>4.1716134176471202</v>
      </c>
      <c r="U15" s="306"/>
      <c r="V15" s="304">
        <f t="shared" ref="V15:X15" si="41">SUM(V27,V39,V57,V69,V81,V99)</f>
        <v>2.7330779228334157</v>
      </c>
      <c r="W15" s="304">
        <f t="shared" si="41"/>
        <v>2.8182373572948101</v>
      </c>
      <c r="X15" s="304">
        <f t="shared" si="41"/>
        <v>3.4376223768695784</v>
      </c>
      <c r="Y15" s="306"/>
      <c r="Z15" s="304">
        <f t="shared" ref="Z15:AB15" si="42">SUM(Z27,Z39,Z57,Z69,Z81,Z99)</f>
        <v>16.806044999219282</v>
      </c>
      <c r="AA15" s="304">
        <f t="shared" si="42"/>
        <v>17.952093242896577</v>
      </c>
      <c r="AB15" s="304">
        <f t="shared" si="42"/>
        <v>19.497472008494935</v>
      </c>
      <c r="AC15" s="306"/>
      <c r="AD15" s="304">
        <f t="shared" ref="AD15:AF15" si="43">SUM(AD27,AD39,AD57,AD69,AD81,AD99)</f>
        <v>17.726877302227582</v>
      </c>
      <c r="AE15" s="304">
        <f t="shared" si="43"/>
        <v>17.179515325455796</v>
      </c>
      <c r="AF15" s="304">
        <f t="shared" si="43"/>
        <v>14.424407014588033</v>
      </c>
      <c r="AG15" s="306"/>
      <c r="AH15" s="304">
        <f t="shared" ref="AH15:AJ15" si="44">SUM(AH27,AH39,AH57,AH69,AH81,AH99)</f>
        <v>11.396473106263006</v>
      </c>
      <c r="AI15" s="304">
        <f t="shared" si="44"/>
        <v>9.5384875792305479</v>
      </c>
      <c r="AJ15" s="304">
        <f t="shared" si="44"/>
        <v>5.1675903811397372</v>
      </c>
      <c r="AK15" s="306"/>
      <c r="AL15" s="304">
        <f t="shared" ref="AL15:AN15" si="45">SUM(AL27,AL39,AL57,AL69,AL81,AL99)</f>
        <v>3.4345283498970129</v>
      </c>
      <c r="AM15" s="304">
        <f t="shared" si="45"/>
        <v>2.8621663132299218</v>
      </c>
      <c r="AN15" s="304">
        <f t="shared" si="45"/>
        <v>2.0453319139624524</v>
      </c>
    </row>
    <row r="16" spans="1:40" x14ac:dyDescent="0.2">
      <c r="A16" s="13" t="str">
        <f>name!E11</f>
        <v>Process, plant and machine operatives</v>
      </c>
      <c r="B16" s="304">
        <f t="shared" si="0"/>
        <v>50.626316063611974</v>
      </c>
      <c r="C16" s="304">
        <f t="shared" si="0"/>
        <v>59.314567363963633</v>
      </c>
      <c r="D16" s="304">
        <f t="shared" si="0"/>
        <v>60.925548535933707</v>
      </c>
      <c r="E16" s="304"/>
      <c r="F16" s="304">
        <f t="shared" si="1"/>
        <v>0.12241360006808527</v>
      </c>
      <c r="G16" s="304">
        <f t="shared" si="1"/>
        <v>0.20953508364227449</v>
      </c>
      <c r="H16" s="304">
        <f t="shared" si="1"/>
        <v>0.32286773664316537</v>
      </c>
      <c r="I16" s="304"/>
      <c r="J16" s="304">
        <f t="shared" si="2"/>
        <v>0.67617542909145811</v>
      </c>
      <c r="K16" s="304">
        <f t="shared" si="2"/>
        <v>1.0747968319235452</v>
      </c>
      <c r="L16" s="304">
        <f t="shared" si="2"/>
        <v>1.5597964231241104</v>
      </c>
      <c r="M16" s="304"/>
      <c r="N16" s="304">
        <f t="shared" si="3"/>
        <v>2.3842048312302064</v>
      </c>
      <c r="O16" s="304">
        <f t="shared" si="3"/>
        <v>3.2681627103007327</v>
      </c>
      <c r="P16" s="304">
        <f t="shared" si="3"/>
        <v>4.8312648488730581</v>
      </c>
      <c r="Q16" s="306"/>
      <c r="R16" s="304">
        <f t="shared" ref="R16:T16" si="46">SUM(R28,R40,R58,R70,R82,R100)</f>
        <v>1.1347197986896209</v>
      </c>
      <c r="S16" s="304">
        <f t="shared" si="46"/>
        <v>1.5344562821279824</v>
      </c>
      <c r="T16" s="304">
        <f t="shared" si="46"/>
        <v>2.0310599666885021</v>
      </c>
      <c r="U16" s="306"/>
      <c r="V16" s="304">
        <f t="shared" ref="V16:X16" si="47">SUM(V28,V40,V58,V70,V82,V100)</f>
        <v>1.8944388399610108</v>
      </c>
      <c r="W16" s="304">
        <f t="shared" si="47"/>
        <v>2.5839740525627288</v>
      </c>
      <c r="X16" s="304">
        <f t="shared" si="47"/>
        <v>3.3863278112944104</v>
      </c>
      <c r="Y16" s="306"/>
      <c r="Z16" s="304">
        <f t="shared" ref="Z16:AB16" si="48">SUM(Z28,Z40,Z58,Z70,Z82,Z100)</f>
        <v>9.8140220816280959</v>
      </c>
      <c r="AA16" s="304">
        <f t="shared" si="48"/>
        <v>13.35946019976393</v>
      </c>
      <c r="AB16" s="304">
        <f t="shared" si="48"/>
        <v>16.022755245063347</v>
      </c>
      <c r="AC16" s="306"/>
      <c r="AD16" s="304">
        <f t="shared" ref="AD16:AF16" si="49">SUM(AD28,AD40,AD58,AD70,AD82,AD100)</f>
        <v>17.11744545990835</v>
      </c>
      <c r="AE16" s="304">
        <f t="shared" si="49"/>
        <v>19.89525401727294</v>
      </c>
      <c r="AF16" s="304">
        <f t="shared" si="49"/>
        <v>20.890855776524361</v>
      </c>
      <c r="AG16" s="306"/>
      <c r="AH16" s="304">
        <f t="shared" ref="AH16:AJ16" si="50">SUM(AH28,AH40,AH58,AH70,AH82,AH100)</f>
        <v>13.161725938386297</v>
      </c>
      <c r="AI16" s="304">
        <f t="shared" si="50"/>
        <v>13.961245568891115</v>
      </c>
      <c r="AJ16" s="304">
        <f t="shared" si="50"/>
        <v>9.9860024324934198</v>
      </c>
      <c r="AK16" s="306"/>
      <c r="AL16" s="304">
        <f t="shared" ref="AL16:AN16" si="51">SUM(AL28,AL40,AL58,AL70,AL82,AL100)</f>
        <v>4.3211700846488528</v>
      </c>
      <c r="AM16" s="304">
        <f t="shared" si="51"/>
        <v>3.4276826174783799</v>
      </c>
      <c r="AN16" s="304">
        <f t="shared" si="51"/>
        <v>1.8946182952293456</v>
      </c>
    </row>
    <row r="17" spans="1:40" x14ac:dyDescent="0.2">
      <c r="A17" s="13" t="str">
        <f>name!E12</f>
        <v>Elementary occupations</v>
      </c>
      <c r="B17" s="304">
        <f t="shared" si="0"/>
        <v>92.751827852100888</v>
      </c>
      <c r="C17" s="304">
        <f t="shared" si="0"/>
        <v>93.128554329596767</v>
      </c>
      <c r="D17" s="304">
        <f t="shared" si="0"/>
        <v>89.239864891359503</v>
      </c>
      <c r="E17" s="304"/>
      <c r="F17" s="304">
        <f t="shared" si="1"/>
        <v>4.8241526928478072E-2</v>
      </c>
      <c r="G17" s="304">
        <f t="shared" si="1"/>
        <v>6.974439586949073E-2</v>
      </c>
      <c r="H17" s="304">
        <f t="shared" si="1"/>
        <v>9.3421733332452114E-2</v>
      </c>
      <c r="I17" s="304"/>
      <c r="J17" s="304">
        <f t="shared" si="2"/>
        <v>1.6262328944298488</v>
      </c>
      <c r="K17" s="304">
        <f t="shared" si="2"/>
        <v>2.3528899325888877</v>
      </c>
      <c r="L17" s="304">
        <f t="shared" si="2"/>
        <v>3.418782858673262</v>
      </c>
      <c r="M17" s="304"/>
      <c r="N17" s="304">
        <f t="shared" si="3"/>
        <v>6.6026619402097966</v>
      </c>
      <c r="O17" s="304">
        <f t="shared" si="3"/>
        <v>7.5642384786224302</v>
      </c>
      <c r="P17" s="304">
        <f t="shared" si="3"/>
        <v>10.116711169513243</v>
      </c>
      <c r="Q17" s="306"/>
      <c r="R17" s="304">
        <f t="shared" ref="R17:T17" si="52">SUM(R29,R41,R59,R71,R83,R101)</f>
        <v>3.4887513305741527</v>
      </c>
      <c r="S17" s="304">
        <f t="shared" si="52"/>
        <v>3.9803688755693951</v>
      </c>
      <c r="T17" s="304">
        <f t="shared" si="52"/>
        <v>5.4677813673353421</v>
      </c>
      <c r="U17" s="306"/>
      <c r="V17" s="304">
        <f t="shared" ref="V17:X17" si="53">SUM(V29,V41,V59,V71,V83,V101)</f>
        <v>3.3230070264989866</v>
      </c>
      <c r="W17" s="304">
        <f t="shared" si="53"/>
        <v>3.6925473715289288</v>
      </c>
      <c r="X17" s="304">
        <f t="shared" si="53"/>
        <v>5.0207913629813783</v>
      </c>
      <c r="Y17" s="306"/>
      <c r="Z17" s="304">
        <f t="shared" ref="Z17:AB17" si="54">SUM(Z29,Z41,Z59,Z71,Z83,Z101)</f>
        <v>15.682889626300625</v>
      </c>
      <c r="AA17" s="304">
        <f t="shared" si="54"/>
        <v>16.774794636070045</v>
      </c>
      <c r="AB17" s="304">
        <f t="shared" si="54"/>
        <v>17.604315797178131</v>
      </c>
      <c r="AC17" s="306"/>
      <c r="AD17" s="304">
        <f t="shared" ref="AD17:AF17" si="55">SUM(AD29,AD41,AD59,AD71,AD83,AD101)</f>
        <v>27.729913160249225</v>
      </c>
      <c r="AE17" s="304">
        <f t="shared" si="55"/>
        <v>27.953560010367148</v>
      </c>
      <c r="AF17" s="304">
        <f t="shared" si="55"/>
        <v>25.682608313738939</v>
      </c>
      <c r="AG17" s="306"/>
      <c r="AH17" s="304">
        <f t="shared" ref="AH17:AJ17" si="56">SUM(AH29,AH41,AH59,AH71,AH83,AH101)</f>
        <v>26.105252749718648</v>
      </c>
      <c r="AI17" s="304">
        <f t="shared" si="56"/>
        <v>25.096427121604012</v>
      </c>
      <c r="AJ17" s="304">
        <f t="shared" si="56"/>
        <v>18.79671968245491</v>
      </c>
      <c r="AK17" s="306"/>
      <c r="AL17" s="304">
        <f t="shared" ref="AL17:AN17" si="57">SUM(AL29,AL41,AL59,AL71,AL83,AL101)</f>
        <v>8.1448775971911243</v>
      </c>
      <c r="AM17" s="304">
        <f t="shared" si="57"/>
        <v>5.6439835073764266</v>
      </c>
      <c r="AN17" s="304">
        <f t="shared" si="57"/>
        <v>3.0387326061518531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14.003</v>
      </c>
      <c r="C20" s="305">
        <f>SUM(C21:C29)</f>
        <v>14.483000000000011</v>
      </c>
      <c r="D20" s="305">
        <f>SUM(D21:D29)</f>
        <v>14.810999999999995</v>
      </c>
      <c r="E20" s="304"/>
      <c r="F20" s="305">
        <f>SUM(F21:F29)</f>
        <v>0.16699751544052932</v>
      </c>
      <c r="G20" s="305">
        <f>SUM(G21:G29)</f>
        <v>0.22086498603079743</v>
      </c>
      <c r="H20" s="305">
        <f>SUM(H21:H29)</f>
        <v>0.3056280378632909</v>
      </c>
      <c r="I20" s="304"/>
      <c r="J20" s="305">
        <f>SUM(J21:J29)</f>
        <v>0.82994959367890386</v>
      </c>
      <c r="K20" s="305">
        <f>SUM(K21:K29)</f>
        <v>1.029564923012033</v>
      </c>
      <c r="L20" s="305">
        <f>SUM(L21:L29)</f>
        <v>1.3179579602402172</v>
      </c>
      <c r="M20" s="304"/>
      <c r="N20" s="305">
        <f>SUM(N21:N29)</f>
        <v>2.2880765888774728</v>
      </c>
      <c r="O20" s="305">
        <f>SUM(O21:O29)</f>
        <v>2.4294807815562049</v>
      </c>
      <c r="P20" s="305">
        <f>SUM(P21:P29)</f>
        <v>2.8607022131050268</v>
      </c>
      <c r="Q20" s="306"/>
      <c r="R20" s="305">
        <f>SUM(R21:R29)</f>
        <v>0.50963406656802146</v>
      </c>
      <c r="S20" s="305">
        <f>SUM(S21:S29)</f>
        <v>0.53213856236791646</v>
      </c>
      <c r="T20" s="305">
        <f>SUM(T21:T29)</f>
        <v>0.61208595916128794</v>
      </c>
      <c r="U20" s="306"/>
      <c r="V20" s="305">
        <f>SUM(V21:V29)</f>
        <v>1.3285025276703035</v>
      </c>
      <c r="W20" s="305">
        <f>SUM(W21:W29)</f>
        <v>1.4442093658163548</v>
      </c>
      <c r="X20" s="305">
        <f>SUM(X21:X29)</f>
        <v>1.7713200092249624</v>
      </c>
      <c r="Y20" s="306"/>
      <c r="Z20" s="305">
        <f>SUM(Z21:Z29)</f>
        <v>2.5461975734217446</v>
      </c>
      <c r="AA20" s="305">
        <f>SUM(AA21:AA29)</f>
        <v>2.7738036945958324</v>
      </c>
      <c r="AB20" s="305">
        <f>SUM(AB21:AB29)</f>
        <v>2.8837779957981216</v>
      </c>
      <c r="AC20" s="306"/>
      <c r="AD20" s="305">
        <f>SUM(AD21:AD29)</f>
        <v>3.2815927849935922</v>
      </c>
      <c r="AE20" s="305">
        <f>SUM(AE21:AE29)</f>
        <v>3.1904335899775722</v>
      </c>
      <c r="AF20" s="305">
        <f>SUM(AF21:AF29)</f>
        <v>2.9420647324221991</v>
      </c>
      <c r="AG20" s="306"/>
      <c r="AH20" s="305">
        <f>SUM(AH21:AH29)</f>
        <v>2.1402200525529471</v>
      </c>
      <c r="AI20" s="305">
        <f>SUM(AI21:AI29)</f>
        <v>1.899382380907688</v>
      </c>
      <c r="AJ20" s="305">
        <f>SUM(AJ21:AJ29)</f>
        <v>1.397144809985059</v>
      </c>
      <c r="AK20" s="306"/>
      <c r="AL20" s="305">
        <f>SUM(AL21:AL29)</f>
        <v>0.91182929679648494</v>
      </c>
      <c r="AM20" s="305">
        <f>SUM(AM21:AM29)</f>
        <v>0.96312171573561167</v>
      </c>
      <c r="AN20" s="305">
        <f>SUM(AN21:AN29)</f>
        <v>0.72031828219982885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1.5501638139394764</v>
      </c>
      <c r="C21" s="304">
        <f t="shared" ref="C21:D21" si="59">SUM(G21,K21,O21,S21,W21,AA21,AE21,AI21,AM21)</f>
        <v>1.7056835727725117</v>
      </c>
      <c r="D21" s="304">
        <f t="shared" si="59"/>
        <v>1.849011842990504</v>
      </c>
      <c r="E21" s="304"/>
      <c r="F21" s="304">
        <v>4.3572595058000811E-2</v>
      </c>
      <c r="G21" s="304">
        <v>5.655418318711334E-2</v>
      </c>
      <c r="H21" s="304">
        <v>7.3428329200035919E-2</v>
      </c>
      <c r="I21" s="304"/>
      <c r="J21" s="304">
        <v>0.22200297249846868</v>
      </c>
      <c r="K21" s="304">
        <v>0.25669440622008277</v>
      </c>
      <c r="L21" s="304">
        <v>0.30679168983587035</v>
      </c>
      <c r="M21" s="304"/>
      <c r="N21" s="304">
        <v>0.36665475444672019</v>
      </c>
      <c r="O21" s="304">
        <v>0.37908615431975101</v>
      </c>
      <c r="P21" s="304">
        <v>0.44947470572733833</v>
      </c>
      <c r="Q21" s="306"/>
      <c r="R21" s="304">
        <v>5.2061400682356179E-2</v>
      </c>
      <c r="S21" s="304">
        <v>6.1294457890948034E-2</v>
      </c>
      <c r="T21" s="304">
        <v>6.8712550829805139E-2</v>
      </c>
      <c r="U21" s="306"/>
      <c r="V21" s="304">
        <v>7.1795829514349152E-2</v>
      </c>
      <c r="W21" s="304">
        <v>5.8548422976011483E-2</v>
      </c>
      <c r="X21" s="304">
        <v>5.5662878998682934E-2</v>
      </c>
      <c r="Y21" s="306"/>
      <c r="Z21" s="304">
        <v>0.22682102092034601</v>
      </c>
      <c r="AA21" s="304">
        <v>0.30747733975055669</v>
      </c>
      <c r="AB21" s="304">
        <v>0.39302042117411867</v>
      </c>
      <c r="AC21" s="306"/>
      <c r="AD21" s="304">
        <v>0.27490873586829512</v>
      </c>
      <c r="AE21" s="304">
        <v>0.27530460792449546</v>
      </c>
      <c r="AF21" s="304">
        <v>0.23406584262752902</v>
      </c>
      <c r="AG21" s="306"/>
      <c r="AH21" s="304">
        <v>0.17751187596269663</v>
      </c>
      <c r="AI21" s="304">
        <v>0.1700558570977232</v>
      </c>
      <c r="AJ21" s="304">
        <v>0.13824143742562273</v>
      </c>
      <c r="AK21" s="306"/>
      <c r="AL21" s="304">
        <v>0.11483462898824368</v>
      </c>
      <c r="AM21" s="304">
        <v>0.14066814340582975</v>
      </c>
      <c r="AN21" s="304">
        <v>0.12961398717150105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1.8076682170650256</v>
      </c>
      <c r="C22" s="304">
        <f t="shared" ref="C22:C29" si="61">SUM(G22,K22,O22,S22,W22,AA22,AE22,AI22,AM22)</f>
        <v>1.97157666430325</v>
      </c>
      <c r="D22" s="304">
        <f t="shared" ref="D22:D29" si="62">SUM(H22,L22,P22,T22,X22,AB22,AF22,AJ22,AN22)</f>
        <v>2.2115446586001966</v>
      </c>
      <c r="E22" s="304"/>
      <c r="F22" s="304">
        <v>6.4827683443551498E-2</v>
      </c>
      <c r="G22" s="304">
        <v>8.4316962567722503E-2</v>
      </c>
      <c r="H22" s="304">
        <v>0.11480448573096061</v>
      </c>
      <c r="I22" s="304"/>
      <c r="J22" s="304">
        <v>0.26684708883805774</v>
      </c>
      <c r="K22" s="304">
        <v>0.34346825280296356</v>
      </c>
      <c r="L22" s="304">
        <v>0.44012572855531845</v>
      </c>
      <c r="M22" s="304"/>
      <c r="N22" s="304">
        <v>0.56734113663583274</v>
      </c>
      <c r="O22" s="304">
        <v>0.57506451308212836</v>
      </c>
      <c r="P22" s="304">
        <v>0.61411853019795049</v>
      </c>
      <c r="Q22" s="306"/>
      <c r="R22" s="304">
        <v>6.6917824275455215E-2</v>
      </c>
      <c r="S22" s="304">
        <v>6.7267651462847883E-2</v>
      </c>
      <c r="T22" s="304">
        <v>7.6554384663431507E-2</v>
      </c>
      <c r="U22" s="306"/>
      <c r="V22" s="304">
        <v>0.28723796919326677</v>
      </c>
      <c r="W22" s="304">
        <v>0.30961180108587294</v>
      </c>
      <c r="X22" s="304">
        <v>0.37745727731849715</v>
      </c>
      <c r="Y22" s="306"/>
      <c r="Z22" s="304">
        <v>0.14610699702512395</v>
      </c>
      <c r="AA22" s="304">
        <v>0.14439817482537359</v>
      </c>
      <c r="AB22" s="304">
        <v>0.12628255372209707</v>
      </c>
      <c r="AC22" s="306"/>
      <c r="AD22" s="304">
        <v>0.19694172617426586</v>
      </c>
      <c r="AE22" s="304">
        <v>0.20602002284134791</v>
      </c>
      <c r="AF22" s="304">
        <v>0.22616260927601783</v>
      </c>
      <c r="AG22" s="306"/>
      <c r="AH22" s="304">
        <v>0.14024785223254299</v>
      </c>
      <c r="AI22" s="304">
        <v>0.15162190612757304</v>
      </c>
      <c r="AJ22" s="304">
        <v>0.15014207232613849</v>
      </c>
      <c r="AK22" s="306"/>
      <c r="AL22" s="304">
        <v>7.1199939246928981E-2</v>
      </c>
      <c r="AM22" s="304">
        <v>8.9807379507420154E-2</v>
      </c>
      <c r="AN22" s="304">
        <v>8.5897016809784649E-2</v>
      </c>
    </row>
    <row r="23" spans="1:40" x14ac:dyDescent="0.2">
      <c r="A23" s="13" t="str">
        <f t="shared" si="58"/>
        <v>Associate professional occupations</v>
      </c>
      <c r="B23" s="304">
        <f t="shared" si="60"/>
        <v>1.5175103548422153</v>
      </c>
      <c r="C23" s="304">
        <f t="shared" si="61"/>
        <v>1.5578507349021318</v>
      </c>
      <c r="D23" s="304">
        <f t="shared" si="62"/>
        <v>1.8257133668894532</v>
      </c>
      <c r="E23" s="304"/>
      <c r="F23" s="304">
        <v>2.9489652705476693E-2</v>
      </c>
      <c r="G23" s="304">
        <v>4.1118883285685651E-2</v>
      </c>
      <c r="H23" s="304">
        <v>6.5982773552304641E-2</v>
      </c>
      <c r="I23" s="304"/>
      <c r="J23" s="304">
        <v>0.14703701405240369</v>
      </c>
      <c r="K23" s="304">
        <v>0.18879991166674773</v>
      </c>
      <c r="L23" s="304">
        <v>0.2696070998046971</v>
      </c>
      <c r="M23" s="304"/>
      <c r="N23" s="304">
        <v>0.40420302471071146</v>
      </c>
      <c r="O23" s="304">
        <v>0.4030906672221588</v>
      </c>
      <c r="P23" s="304">
        <v>0.47502162525429753</v>
      </c>
      <c r="Q23" s="306"/>
      <c r="R23" s="304">
        <v>5.213326207267862E-2</v>
      </c>
      <c r="S23" s="304">
        <v>4.9978760167003526E-2</v>
      </c>
      <c r="T23" s="304">
        <v>6.6753663628522864E-2</v>
      </c>
      <c r="U23" s="306"/>
      <c r="V23" s="304">
        <v>0.24737056147707409</v>
      </c>
      <c r="W23" s="304">
        <v>0.26227470133121106</v>
      </c>
      <c r="X23" s="304">
        <v>0.33269598642830017</v>
      </c>
      <c r="Y23" s="306"/>
      <c r="Z23" s="304">
        <v>0.2295029922903411</v>
      </c>
      <c r="AA23" s="304">
        <v>0.20374062670456228</v>
      </c>
      <c r="AB23" s="304">
        <v>0.18589428258549823</v>
      </c>
      <c r="AC23" s="306"/>
      <c r="AD23" s="304">
        <v>0.18103622520723042</v>
      </c>
      <c r="AE23" s="304">
        <v>0.16807996515689569</v>
      </c>
      <c r="AF23" s="304">
        <v>0.16065435220022389</v>
      </c>
      <c r="AG23" s="306"/>
      <c r="AH23" s="304">
        <v>0.17425166104742573</v>
      </c>
      <c r="AI23" s="304">
        <v>0.17478814957155855</v>
      </c>
      <c r="AJ23" s="304">
        <v>0.16750131826087583</v>
      </c>
      <c r="AK23" s="306"/>
      <c r="AL23" s="304">
        <v>5.2485961278873623E-2</v>
      </c>
      <c r="AM23" s="304">
        <v>6.5979069796308409E-2</v>
      </c>
      <c r="AN23" s="304">
        <v>0.10160226517473285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1.1320095810232491</v>
      </c>
      <c r="C24" s="304">
        <f t="shared" si="61"/>
        <v>1.0238143059617117</v>
      </c>
      <c r="D24" s="304">
        <f t="shared" si="62"/>
        <v>0.8367767865046073</v>
      </c>
      <c r="E24" s="304"/>
      <c r="F24" s="304">
        <v>2.7769059609285382E-3</v>
      </c>
      <c r="G24" s="304">
        <v>3.182741300485971E-3</v>
      </c>
      <c r="H24" s="304">
        <v>4.2734777148572232E-3</v>
      </c>
      <c r="I24" s="304"/>
      <c r="J24" s="304">
        <v>7.2307961675655855E-2</v>
      </c>
      <c r="K24" s="304">
        <v>8.913006045607616E-2</v>
      </c>
      <c r="L24" s="304">
        <v>0.11816476604306834</v>
      </c>
      <c r="M24" s="304"/>
      <c r="N24" s="304">
        <v>0.18636425554025934</v>
      </c>
      <c r="O24" s="304">
        <v>0.17752390163244908</v>
      </c>
      <c r="P24" s="304">
        <v>0.18788748383099541</v>
      </c>
      <c r="Q24" s="306"/>
      <c r="R24" s="304">
        <v>4.0414297847524268E-2</v>
      </c>
      <c r="S24" s="304">
        <v>2.9128786958961855E-2</v>
      </c>
      <c r="T24" s="304">
        <v>2.269940077861245E-2</v>
      </c>
      <c r="U24" s="306"/>
      <c r="V24" s="304">
        <v>0.10600360956455156</v>
      </c>
      <c r="W24" s="304">
        <v>0.10428165098740537</v>
      </c>
      <c r="X24" s="304">
        <v>0.1100811691986843</v>
      </c>
      <c r="Y24" s="306"/>
      <c r="Z24" s="304">
        <v>0.25859406156931103</v>
      </c>
      <c r="AA24" s="304">
        <v>0.24445586835276764</v>
      </c>
      <c r="AB24" s="304">
        <v>0.1727038471080711</v>
      </c>
      <c r="AC24" s="306"/>
      <c r="AD24" s="304">
        <v>0.18175651022341396</v>
      </c>
      <c r="AE24" s="304">
        <v>0.12972585252594135</v>
      </c>
      <c r="AF24" s="304">
        <v>6.3184091021861399E-2</v>
      </c>
      <c r="AG24" s="306"/>
      <c r="AH24" s="304">
        <v>0.19228454177807905</v>
      </c>
      <c r="AI24" s="304">
        <v>0.15279523066493711</v>
      </c>
      <c r="AJ24" s="304">
        <v>7.3553131438942987E-2</v>
      </c>
      <c r="AK24" s="306"/>
      <c r="AL24" s="304">
        <v>9.1507436863525513E-2</v>
      </c>
      <c r="AM24" s="304">
        <v>9.3590213082687002E-2</v>
      </c>
      <c r="AN24" s="304">
        <v>8.4229419369514197E-2</v>
      </c>
    </row>
    <row r="25" spans="1:40" x14ac:dyDescent="0.2">
      <c r="A25" s="13" t="str">
        <f t="shared" si="58"/>
        <v>Skilled trades occupations</v>
      </c>
      <c r="B25" s="304">
        <f t="shared" si="60"/>
        <v>3.0582216184971718</v>
      </c>
      <c r="C25" s="304">
        <f t="shared" si="61"/>
        <v>3.1583615990716991</v>
      </c>
      <c r="D25" s="304">
        <f t="shared" si="62"/>
        <v>3.1827333638626767</v>
      </c>
      <c r="E25" s="304"/>
      <c r="F25" s="304">
        <v>1.7541299208101286E-2</v>
      </c>
      <c r="G25" s="304">
        <v>2.469843475857493E-2</v>
      </c>
      <c r="H25" s="304">
        <v>3.3580183431456405E-2</v>
      </c>
      <c r="I25" s="304"/>
      <c r="J25" s="304">
        <v>3.6877943647697073E-2</v>
      </c>
      <c r="K25" s="304">
        <v>4.3826528630217916E-2</v>
      </c>
      <c r="L25" s="304">
        <v>5.6366397544931758E-2</v>
      </c>
      <c r="M25" s="304"/>
      <c r="N25" s="304">
        <v>0.44631324687952934</v>
      </c>
      <c r="O25" s="304">
        <v>0.52395235193149037</v>
      </c>
      <c r="P25" s="304">
        <v>0.69334087138452016</v>
      </c>
      <c r="Q25" s="306"/>
      <c r="R25" s="304">
        <v>0.10825960963841877</v>
      </c>
      <c r="S25" s="304">
        <v>0.12040503545417811</v>
      </c>
      <c r="T25" s="304">
        <v>0.14952924570135862</v>
      </c>
      <c r="U25" s="306"/>
      <c r="V25" s="304">
        <v>0.34506800551498823</v>
      </c>
      <c r="W25" s="304">
        <v>0.40534007450696591</v>
      </c>
      <c r="X25" s="304">
        <v>0.55248857878929913</v>
      </c>
      <c r="Y25" s="306"/>
      <c r="Z25" s="304">
        <v>0.60892286808261631</v>
      </c>
      <c r="AA25" s="304">
        <v>0.61093217099499653</v>
      </c>
      <c r="AB25" s="304">
        <v>0.55495936304412463</v>
      </c>
      <c r="AC25" s="306"/>
      <c r="AD25" s="304">
        <v>0.89088656125270516</v>
      </c>
      <c r="AE25" s="304">
        <v>0.89538100751801286</v>
      </c>
      <c r="AF25" s="304">
        <v>0.90600742916417565</v>
      </c>
      <c r="AG25" s="306"/>
      <c r="AH25" s="304">
        <v>0.38607357836147549</v>
      </c>
      <c r="AI25" s="304">
        <v>0.30477106419909311</v>
      </c>
      <c r="AJ25" s="304">
        <v>0.15342395735628436</v>
      </c>
      <c r="AK25" s="306"/>
      <c r="AL25" s="304">
        <v>0.21827850591164005</v>
      </c>
      <c r="AM25" s="304">
        <v>0.22905493107816935</v>
      </c>
      <c r="AN25" s="304">
        <v>8.3037337446525639E-2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0.54389450720089005</v>
      </c>
      <c r="C26" s="304">
        <f t="shared" si="61"/>
        <v>0.5882900909946126</v>
      </c>
      <c r="D26" s="304">
        <f t="shared" si="62"/>
        <v>0.60459035548861584</v>
      </c>
      <c r="E26" s="304"/>
      <c r="F26" s="304">
        <v>2.6993231588585426E-3</v>
      </c>
      <c r="G26" s="304">
        <v>3.9613689111764067E-3</v>
      </c>
      <c r="H26" s="304">
        <v>4.8648562340931597E-3</v>
      </c>
      <c r="I26" s="304"/>
      <c r="J26" s="304">
        <v>2.5570890425737729E-2</v>
      </c>
      <c r="K26" s="304">
        <v>3.4631646807072751E-2</v>
      </c>
      <c r="L26" s="304">
        <v>4.3543167093990739E-2</v>
      </c>
      <c r="M26" s="304"/>
      <c r="N26" s="304">
        <v>0.10825231052991159</v>
      </c>
      <c r="O26" s="304">
        <v>0.1135637961427062</v>
      </c>
      <c r="P26" s="304">
        <v>0.11607728184250835</v>
      </c>
      <c r="Q26" s="306"/>
      <c r="R26" s="304">
        <v>3.3732392178272924E-2</v>
      </c>
      <c r="S26" s="304">
        <v>4.3666213440593085E-2</v>
      </c>
      <c r="T26" s="304">
        <v>5.4243865540850457E-2</v>
      </c>
      <c r="U26" s="306"/>
      <c r="V26" s="304">
        <v>2.6847043046266506E-2</v>
      </c>
      <c r="W26" s="304">
        <v>2.6290343563830955E-2</v>
      </c>
      <c r="X26" s="304">
        <v>2.6398928021119625E-2</v>
      </c>
      <c r="Y26" s="306"/>
      <c r="Z26" s="304">
        <v>6.3549115728937122E-2</v>
      </c>
      <c r="AA26" s="304">
        <v>6.9623173559976492E-2</v>
      </c>
      <c r="AB26" s="304">
        <v>8.5884606481550205E-2</v>
      </c>
      <c r="AC26" s="306"/>
      <c r="AD26" s="304">
        <v>9.7645455898435748E-2</v>
      </c>
      <c r="AE26" s="304">
        <v>8.935140600821509E-2</v>
      </c>
      <c r="AF26" s="304">
        <v>7.2050343625622085E-2</v>
      </c>
      <c r="AG26" s="306"/>
      <c r="AH26" s="304">
        <v>0.13888633414851631</v>
      </c>
      <c r="AI26" s="304">
        <v>0.15923733872289175</v>
      </c>
      <c r="AJ26" s="304">
        <v>0.16130583597656584</v>
      </c>
      <c r="AK26" s="306"/>
      <c r="AL26" s="304">
        <v>4.6711642085953596E-2</v>
      </c>
      <c r="AM26" s="304">
        <v>4.7964803838149807E-2</v>
      </c>
      <c r="AN26" s="304">
        <v>4.0221470672315435E-2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0.515867128069745</v>
      </c>
      <c r="C27" s="304">
        <f t="shared" si="61"/>
        <v>0.53868176606657014</v>
      </c>
      <c r="D27" s="304">
        <f t="shared" si="62"/>
        <v>0.55585083374639177</v>
      </c>
      <c r="E27" s="304"/>
      <c r="F27" s="304">
        <v>5.7522538899245756E-3</v>
      </c>
      <c r="G27" s="304">
        <v>6.5099191658301633E-3</v>
      </c>
      <c r="H27" s="304">
        <v>7.9437994273523823E-3</v>
      </c>
      <c r="I27" s="304"/>
      <c r="J27" s="304">
        <v>2.2555431929312201E-2</v>
      </c>
      <c r="K27" s="304">
        <v>2.7317950842873362E-2</v>
      </c>
      <c r="L27" s="304">
        <v>3.3054275507656529E-2</v>
      </c>
      <c r="M27" s="304"/>
      <c r="N27" s="304">
        <v>6.4127950837360032E-2</v>
      </c>
      <c r="O27" s="304">
        <v>7.2458058704867823E-2</v>
      </c>
      <c r="P27" s="304">
        <v>9.0514214059866108E-2</v>
      </c>
      <c r="Q27" s="306"/>
      <c r="R27" s="304">
        <v>4.9250741045188597E-2</v>
      </c>
      <c r="S27" s="304">
        <v>4.6981505591040744E-2</v>
      </c>
      <c r="T27" s="304">
        <v>5.0409691413008877E-2</v>
      </c>
      <c r="U27" s="306"/>
      <c r="V27" s="304">
        <v>4.7866959812274713E-2</v>
      </c>
      <c r="W27" s="304">
        <v>5.0415489886563775E-2</v>
      </c>
      <c r="X27" s="304">
        <v>5.6449248739284107E-2</v>
      </c>
      <c r="Y27" s="306"/>
      <c r="Z27" s="304">
        <v>0.10259791732871409</v>
      </c>
      <c r="AA27" s="304">
        <v>0.11510510577272083</v>
      </c>
      <c r="AB27" s="304">
        <v>0.12838081483278871</v>
      </c>
      <c r="AC27" s="306"/>
      <c r="AD27" s="304">
        <v>9.0087439716005149E-2</v>
      </c>
      <c r="AE27" s="304">
        <v>9.3748909610871206E-2</v>
      </c>
      <c r="AF27" s="304">
        <v>8.9669508819202104E-2</v>
      </c>
      <c r="AG27" s="306"/>
      <c r="AH27" s="304">
        <v>0.10808456340324879</v>
      </c>
      <c r="AI27" s="304">
        <v>9.944608941611574E-2</v>
      </c>
      <c r="AJ27" s="304">
        <v>7.6599708799590743E-2</v>
      </c>
      <c r="AK27" s="306"/>
      <c r="AL27" s="304">
        <v>2.5543870107716856E-2</v>
      </c>
      <c r="AM27" s="304">
        <v>2.6698737075686537E-2</v>
      </c>
      <c r="AN27" s="304">
        <v>2.2829572147642155E-2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1.6690642897454264</v>
      </c>
      <c r="C28" s="304">
        <f t="shared" si="61"/>
        <v>1.8407931578379806</v>
      </c>
      <c r="D28" s="304">
        <f t="shared" si="62"/>
        <v>1.9050307211939319</v>
      </c>
      <c r="E28" s="304"/>
      <c r="F28" s="304">
        <v>2.959909595910699E-4</v>
      </c>
      <c r="G28" s="304">
        <v>4.706096622154353E-4</v>
      </c>
      <c r="H28" s="304">
        <v>6.8326272206202998E-4</v>
      </c>
      <c r="I28" s="304"/>
      <c r="J28" s="304">
        <v>1.7218798896370673E-2</v>
      </c>
      <c r="K28" s="304">
        <v>2.3770765634932588E-2</v>
      </c>
      <c r="L28" s="304">
        <v>2.7749367957878513E-2</v>
      </c>
      <c r="M28" s="304"/>
      <c r="N28" s="304">
        <v>8.0480506473237165E-2</v>
      </c>
      <c r="O28" s="304">
        <v>0.11709951250101187</v>
      </c>
      <c r="P28" s="304">
        <v>0.16366644478380704</v>
      </c>
      <c r="Q28" s="306"/>
      <c r="R28" s="304">
        <v>2.5165469607914426E-2</v>
      </c>
      <c r="S28" s="304">
        <v>3.4076295314227137E-2</v>
      </c>
      <c r="T28" s="304">
        <v>4.607744489551735E-2</v>
      </c>
      <c r="U28" s="306"/>
      <c r="V28" s="304">
        <v>5.573981044640347E-2</v>
      </c>
      <c r="W28" s="304">
        <v>7.4641468599414784E-2</v>
      </c>
      <c r="X28" s="304">
        <v>9.2861268429296109E-2</v>
      </c>
      <c r="Y28" s="306"/>
      <c r="Z28" s="304">
        <v>0.45577151723533516</v>
      </c>
      <c r="AA28" s="304">
        <v>0.59348789955411574</v>
      </c>
      <c r="AB28" s="304">
        <v>0.78386631278712304</v>
      </c>
      <c r="AC28" s="306"/>
      <c r="AD28" s="304">
        <v>0.60424620308332311</v>
      </c>
      <c r="AE28" s="304">
        <v>0.62072294525376448</v>
      </c>
      <c r="AF28" s="304">
        <v>0.60763642889276193</v>
      </c>
      <c r="AG28" s="306"/>
      <c r="AH28" s="304">
        <v>0.25458818007035505</v>
      </c>
      <c r="AI28" s="304">
        <v>0.20374653673623161</v>
      </c>
      <c r="AJ28" s="304">
        <v>9.4295984060840082E-2</v>
      </c>
      <c r="AK28" s="306"/>
      <c r="AL28" s="304">
        <v>0.17555781297289624</v>
      </c>
      <c r="AM28" s="304">
        <v>0.1727771245820669</v>
      </c>
      <c r="AN28" s="304">
        <v>8.8194206664645752E-2</v>
      </c>
    </row>
    <row r="29" spans="1:40" x14ac:dyDescent="0.2">
      <c r="A29" s="13" t="str">
        <f t="shared" si="58"/>
        <v>Elementary occupations</v>
      </c>
      <c r="B29" s="304">
        <f t="shared" si="60"/>
        <v>2.2086004896167997</v>
      </c>
      <c r="C29" s="304">
        <f t="shared" si="61"/>
        <v>2.0979481080895441</v>
      </c>
      <c r="D29" s="304">
        <f t="shared" si="62"/>
        <v>1.8397480707236167</v>
      </c>
      <c r="E29" s="304"/>
      <c r="F29" s="304">
        <v>4.1811056096323465E-5</v>
      </c>
      <c r="G29" s="304">
        <v>5.1883191993092917E-5</v>
      </c>
      <c r="H29" s="304">
        <v>6.6869850168507601E-5</v>
      </c>
      <c r="I29" s="304"/>
      <c r="J29" s="304">
        <v>1.9531491715200352E-2</v>
      </c>
      <c r="K29" s="304">
        <v>2.1925399951065992E-2</v>
      </c>
      <c r="L29" s="304">
        <v>2.2555467896805414E-2</v>
      </c>
      <c r="M29" s="304"/>
      <c r="N29" s="304">
        <v>6.4339402823910583E-2</v>
      </c>
      <c r="O29" s="304">
        <v>6.7641826019641749E-2</v>
      </c>
      <c r="P29" s="304">
        <v>7.0601056023743253E-2</v>
      </c>
      <c r="Q29" s="306"/>
      <c r="R29" s="304">
        <v>8.1699069220212445E-2</v>
      </c>
      <c r="S29" s="304">
        <v>7.9339856088116154E-2</v>
      </c>
      <c r="T29" s="304">
        <v>7.7105711710180602E-2</v>
      </c>
      <c r="U29" s="306"/>
      <c r="V29" s="304">
        <v>0.14057273910112902</v>
      </c>
      <c r="W29" s="304">
        <v>0.15280541287907867</v>
      </c>
      <c r="X29" s="304">
        <v>0.16722467330179877</v>
      </c>
      <c r="Y29" s="306"/>
      <c r="Z29" s="304">
        <v>0.45433108324101984</v>
      </c>
      <c r="AA29" s="304">
        <v>0.48458333508076284</v>
      </c>
      <c r="AB29" s="304">
        <v>0.45278579406275016</v>
      </c>
      <c r="AC29" s="306"/>
      <c r="AD29" s="304">
        <v>0.76408392756991772</v>
      </c>
      <c r="AE29" s="304">
        <v>0.71209887313802844</v>
      </c>
      <c r="AF29" s="304">
        <v>0.58263412679480497</v>
      </c>
      <c r="AG29" s="306"/>
      <c r="AH29" s="304">
        <v>0.56829146554860699</v>
      </c>
      <c r="AI29" s="304">
        <v>0.48292020837156374</v>
      </c>
      <c r="AJ29" s="304">
        <v>0.38208136434019796</v>
      </c>
      <c r="AK29" s="306"/>
      <c r="AL29" s="304">
        <v>0.11570949934070637</v>
      </c>
      <c r="AM29" s="304">
        <v>9.6581313369293778E-2</v>
      </c>
      <c r="AN29" s="304">
        <v>8.4693006743167126E-2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50.77499999999997</v>
      </c>
      <c r="C32" s="305">
        <f>SUM(C33:C41)</f>
        <v>47.522000000000041</v>
      </c>
      <c r="D32" s="305">
        <f>SUM(D33:D41)</f>
        <v>42.301000000000009</v>
      </c>
      <c r="E32" s="304"/>
      <c r="F32" s="305">
        <f>SUM(F33:F41)</f>
        <v>0.63874561728858203</v>
      </c>
      <c r="G32" s="305">
        <f>SUM(G33:G41)</f>
        <v>0.72739697139526438</v>
      </c>
      <c r="H32" s="305">
        <f>SUM(H33:H41)</f>
        <v>0.79079743299638749</v>
      </c>
      <c r="I32" s="304"/>
      <c r="J32" s="305">
        <f>SUM(J33:J41)</f>
        <v>3.1965160187689912</v>
      </c>
      <c r="K32" s="305">
        <f>SUM(K33:K41)</f>
        <v>3.8083908657684571</v>
      </c>
      <c r="L32" s="305">
        <f>SUM(L33:L41)</f>
        <v>4.3561486223148318</v>
      </c>
      <c r="M32" s="304"/>
      <c r="N32" s="305">
        <f>SUM(N33:N41)</f>
        <v>8.8147269225577141</v>
      </c>
      <c r="O32" s="305">
        <f>SUM(O33:O41)</f>
        <v>8.5072381972086752</v>
      </c>
      <c r="P32" s="305">
        <f>SUM(P33:P41)</f>
        <v>8.7018390912418901</v>
      </c>
      <c r="Q32" s="306"/>
      <c r="R32" s="305">
        <f>SUM(R33:R41)</f>
        <v>1.9929749840795334</v>
      </c>
      <c r="S32" s="305">
        <f>SUM(S33:S41)</f>
        <v>1.9411639134719272</v>
      </c>
      <c r="T32" s="305">
        <f>SUM(T33:T41)</f>
        <v>2.0528427365638349</v>
      </c>
      <c r="U32" s="306"/>
      <c r="V32" s="305">
        <f>SUM(V33:V41)</f>
        <v>4.4386484004032694</v>
      </c>
      <c r="W32" s="305">
        <f>SUM(W33:W41)</f>
        <v>4.1809040713192687</v>
      </c>
      <c r="X32" s="305">
        <f>SUM(X33:X41)</f>
        <v>4.0719758325560536</v>
      </c>
      <c r="Y32" s="306"/>
      <c r="Z32" s="305">
        <f>SUM(Z33:Z41)</f>
        <v>11.195123825662401</v>
      </c>
      <c r="AA32" s="305">
        <f>SUM(AA33:AA41)</f>
        <v>11.263901889378618</v>
      </c>
      <c r="AB32" s="305">
        <f>SUM(AB33:AB41)</f>
        <v>10.268254414926794</v>
      </c>
      <c r="AC32" s="306"/>
      <c r="AD32" s="305">
        <f>SUM(AD33:AD41)</f>
        <v>10.953983442444876</v>
      </c>
      <c r="AE32" s="305">
        <f>SUM(AE33:AE41)</f>
        <v>9.39405858038457</v>
      </c>
      <c r="AF32" s="305">
        <f>SUM(AF33:AF41)</f>
        <v>7.1452667061646089</v>
      </c>
      <c r="AG32" s="306"/>
      <c r="AH32" s="305">
        <f>SUM(AH33:AH41)</f>
        <v>7.553107763207942</v>
      </c>
      <c r="AI32" s="305">
        <f>SUM(AI33:AI41)</f>
        <v>6.3610619086787006</v>
      </c>
      <c r="AJ32" s="305">
        <f>SUM(AJ33:AJ41)</f>
        <v>4.0074711095206306</v>
      </c>
      <c r="AK32" s="306"/>
      <c r="AL32" s="305">
        <f>SUM(AL33:AL41)</f>
        <v>1.991173025586664</v>
      </c>
      <c r="AM32" s="305">
        <f>SUM(AM33:AM41)</f>
        <v>1.3378836023945671</v>
      </c>
      <c r="AN32" s="305">
        <f>SUM(AN33:AN41)</f>
        <v>0.90640405371497001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7.4489249242575744</v>
      </c>
      <c r="C33" s="304">
        <f t="shared" ref="C33:C41" si="64">SUM(G33,K33,O33,S33,W33,AA33,AE33,AI33,AM33)</f>
        <v>6.7509471736539366</v>
      </c>
      <c r="D33" s="304">
        <f t="shared" ref="D33:D40" si="65">SUM(H33,L33,P33,T33,X33,AB33,AF33,AJ33,AN33)</f>
        <v>6.3108360854434835</v>
      </c>
      <c r="E33" s="304"/>
      <c r="F33" s="304">
        <v>0.10017171891447635</v>
      </c>
      <c r="G33" s="304">
        <v>0.10295367587782873</v>
      </c>
      <c r="H33" s="304">
        <v>0.10273407346059585</v>
      </c>
      <c r="I33" s="304"/>
      <c r="J33" s="304">
        <v>0.69057057190901283</v>
      </c>
      <c r="K33" s="304">
        <v>0.780348585642615</v>
      </c>
      <c r="L33" s="304">
        <v>0.85303705394583706</v>
      </c>
      <c r="M33" s="304"/>
      <c r="N33" s="304">
        <v>2.0108421394929841</v>
      </c>
      <c r="O33" s="304">
        <v>1.8947847397796205</v>
      </c>
      <c r="P33" s="304">
        <v>1.9529335579765126</v>
      </c>
      <c r="Q33" s="306"/>
      <c r="R33" s="304">
        <v>0.41472340051339091</v>
      </c>
      <c r="S33" s="304">
        <v>0.38026312160270787</v>
      </c>
      <c r="T33" s="304">
        <v>0.3929324479526774</v>
      </c>
      <c r="U33" s="306"/>
      <c r="V33" s="304">
        <v>0.97494504809310023</v>
      </c>
      <c r="W33" s="304">
        <v>0.87986113519059672</v>
      </c>
      <c r="X33" s="304">
        <v>0.87496726450093043</v>
      </c>
      <c r="Y33" s="306"/>
      <c r="Z33" s="304">
        <v>1.2716088753415982</v>
      </c>
      <c r="AA33" s="304">
        <v>1.1677789195493682</v>
      </c>
      <c r="AB33" s="304">
        <v>1.043114207996976</v>
      </c>
      <c r="AC33" s="306"/>
      <c r="AD33" s="304">
        <v>1.1626259185005363</v>
      </c>
      <c r="AE33" s="304">
        <v>0.89277083443164695</v>
      </c>
      <c r="AF33" s="304">
        <v>0.67724999101959071</v>
      </c>
      <c r="AG33" s="306"/>
      <c r="AH33" s="304">
        <v>0.68038478854865925</v>
      </c>
      <c r="AI33" s="304">
        <v>0.52259953454522545</v>
      </c>
      <c r="AJ33" s="304">
        <v>0.30856469407179787</v>
      </c>
      <c r="AK33" s="306"/>
      <c r="AL33" s="304">
        <v>0.1430524629438166</v>
      </c>
      <c r="AM33" s="304">
        <v>0.12958662703432769</v>
      </c>
      <c r="AN33" s="304">
        <v>0.10530279451856581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10.383311431836429</v>
      </c>
      <c r="C34" s="304">
        <f t="shared" si="64"/>
        <v>10.247542186705669</v>
      </c>
      <c r="D34" s="304">
        <f t="shared" si="65"/>
        <v>9.7420390061651396</v>
      </c>
      <c r="E34" s="304"/>
      <c r="F34" s="304">
        <v>0.3932455396017322</v>
      </c>
      <c r="G34" s="304">
        <v>0.46422884695013905</v>
      </c>
      <c r="H34" s="304">
        <v>0.50829402239743848</v>
      </c>
      <c r="I34" s="304"/>
      <c r="J34" s="304">
        <v>1.4318349299925022</v>
      </c>
      <c r="K34" s="304">
        <v>1.737254385095877</v>
      </c>
      <c r="L34" s="304">
        <v>1.9800864034485886</v>
      </c>
      <c r="M34" s="304"/>
      <c r="N34" s="304">
        <v>3.0394564516279354</v>
      </c>
      <c r="O34" s="304">
        <v>2.8988355154112186</v>
      </c>
      <c r="P34" s="304">
        <v>2.8373717037176975</v>
      </c>
      <c r="Q34" s="306"/>
      <c r="R34" s="304">
        <v>0.32143763211780224</v>
      </c>
      <c r="S34" s="304">
        <v>0.30472209347681589</v>
      </c>
      <c r="T34" s="304">
        <v>0.31053928266006886</v>
      </c>
      <c r="U34" s="306"/>
      <c r="V34" s="304">
        <v>1.289498661839199</v>
      </c>
      <c r="W34" s="304">
        <v>1.2040068822360099</v>
      </c>
      <c r="X34" s="304">
        <v>1.1570318017978338</v>
      </c>
      <c r="Y34" s="306"/>
      <c r="Z34" s="304">
        <v>1.8077030874346645</v>
      </c>
      <c r="AA34" s="304">
        <v>1.8084506798705458</v>
      </c>
      <c r="AB34" s="304">
        <v>1.5646557912323806</v>
      </c>
      <c r="AC34" s="306"/>
      <c r="AD34" s="304">
        <v>1.2026929735602672</v>
      </c>
      <c r="AE34" s="304">
        <v>0.99825479119295091</v>
      </c>
      <c r="AF34" s="304">
        <v>0.69139130221582601</v>
      </c>
      <c r="AG34" s="306"/>
      <c r="AH34" s="304">
        <v>0.76481713748581659</v>
      </c>
      <c r="AI34" s="304">
        <v>0.68966289141441484</v>
      </c>
      <c r="AJ34" s="304">
        <v>0.58701905533214715</v>
      </c>
      <c r="AK34" s="306"/>
      <c r="AL34" s="304">
        <v>0.13262501817650896</v>
      </c>
      <c r="AM34" s="304">
        <v>0.14212610105769577</v>
      </c>
      <c r="AN34" s="304">
        <v>0.10564964336315569</v>
      </c>
    </row>
    <row r="35" spans="1:40" x14ac:dyDescent="0.2">
      <c r="A35" s="13" t="str">
        <f t="shared" si="63"/>
        <v>Associate professional occupations</v>
      </c>
      <c r="B35" s="304">
        <f t="shared" si="66"/>
        <v>7.3195723240451169</v>
      </c>
      <c r="C35" s="304">
        <f t="shared" si="64"/>
        <v>6.3744430590264383</v>
      </c>
      <c r="D35" s="304">
        <f t="shared" si="65"/>
        <v>5.8969786335608463</v>
      </c>
      <c r="E35" s="304"/>
      <c r="F35" s="304">
        <v>9.6004427045959184E-2</v>
      </c>
      <c r="G35" s="304">
        <v>0.10108681448672641</v>
      </c>
      <c r="H35" s="304">
        <v>0.11149609449590983</v>
      </c>
      <c r="I35" s="304"/>
      <c r="J35" s="304">
        <v>0.60360359134964192</v>
      </c>
      <c r="K35" s="304">
        <v>0.65648893208554226</v>
      </c>
      <c r="L35" s="304">
        <v>0.72998531603313876</v>
      </c>
      <c r="M35" s="304"/>
      <c r="N35" s="304">
        <v>1.7934393225822887</v>
      </c>
      <c r="O35" s="304">
        <v>1.6306777807169566</v>
      </c>
      <c r="P35" s="304">
        <v>1.6228523346758024</v>
      </c>
      <c r="Q35" s="306"/>
      <c r="R35" s="304">
        <v>0.49197567616670063</v>
      </c>
      <c r="S35" s="304">
        <v>0.46596687500176243</v>
      </c>
      <c r="T35" s="304">
        <v>0.49426759951752675</v>
      </c>
      <c r="U35" s="306"/>
      <c r="V35" s="304">
        <v>0.70588722080402544</v>
      </c>
      <c r="W35" s="304">
        <v>0.58535948416963657</v>
      </c>
      <c r="X35" s="304">
        <v>0.53355053161677413</v>
      </c>
      <c r="Y35" s="306"/>
      <c r="Z35" s="304">
        <v>1.5892371274906736</v>
      </c>
      <c r="AA35" s="304">
        <v>1.4380069187545959</v>
      </c>
      <c r="AB35" s="304">
        <v>1.2879508522505527</v>
      </c>
      <c r="AC35" s="306"/>
      <c r="AD35" s="304">
        <v>1.2767089400018765</v>
      </c>
      <c r="AE35" s="304">
        <v>0.95715796867925362</v>
      </c>
      <c r="AF35" s="304">
        <v>0.7232110258823129</v>
      </c>
      <c r="AG35" s="306"/>
      <c r="AH35" s="304">
        <v>0.67065001173883365</v>
      </c>
      <c r="AI35" s="304">
        <v>0.46166096025685627</v>
      </c>
      <c r="AJ35" s="304">
        <v>0.33290340037511795</v>
      </c>
      <c r="AK35" s="306"/>
      <c r="AL35" s="304">
        <v>9.2066006865117025E-2</v>
      </c>
      <c r="AM35" s="304">
        <v>7.8037324875108685E-2</v>
      </c>
      <c r="AN35" s="304">
        <v>6.0761478713710716E-2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4.0045166729435593</v>
      </c>
      <c r="C36" s="304">
        <f t="shared" si="64"/>
        <v>3.3755255504360417</v>
      </c>
      <c r="D36" s="304">
        <f t="shared" si="65"/>
        <v>2.7511779246282688</v>
      </c>
      <c r="E36" s="304"/>
      <c r="F36" s="304">
        <v>1.2931458626834931E-2</v>
      </c>
      <c r="G36" s="304">
        <v>1.4027687505021884E-2</v>
      </c>
      <c r="H36" s="304">
        <v>1.4922573663293691E-2</v>
      </c>
      <c r="I36" s="304"/>
      <c r="J36" s="304">
        <v>0.13729415699422529</v>
      </c>
      <c r="K36" s="304">
        <v>0.15648579759719694</v>
      </c>
      <c r="L36" s="304">
        <v>0.1736375953398315</v>
      </c>
      <c r="M36" s="304"/>
      <c r="N36" s="304">
        <v>0.70323568171518303</v>
      </c>
      <c r="O36" s="304">
        <v>0.65202616480677367</v>
      </c>
      <c r="P36" s="304">
        <v>0.66150809873965954</v>
      </c>
      <c r="Q36" s="306"/>
      <c r="R36" s="304">
        <v>0.23159215403292169</v>
      </c>
      <c r="S36" s="304">
        <v>0.21149565888372507</v>
      </c>
      <c r="T36" s="304">
        <v>0.21737067193816048</v>
      </c>
      <c r="U36" s="306"/>
      <c r="V36" s="304">
        <v>0.28502111599333108</v>
      </c>
      <c r="W36" s="304">
        <v>0.25119467947815682</v>
      </c>
      <c r="X36" s="304">
        <v>0.24513748118947912</v>
      </c>
      <c r="Y36" s="306"/>
      <c r="Z36" s="304">
        <v>0.84030446377617662</v>
      </c>
      <c r="AA36" s="304">
        <v>0.76496802190549174</v>
      </c>
      <c r="AB36" s="304">
        <v>0.67675569294658766</v>
      </c>
      <c r="AC36" s="306"/>
      <c r="AD36" s="304">
        <v>1.2099759245643911</v>
      </c>
      <c r="AE36" s="304">
        <v>0.98271340802484997</v>
      </c>
      <c r="AF36" s="304">
        <v>0.65530298936913456</v>
      </c>
      <c r="AG36" s="306"/>
      <c r="AH36" s="304">
        <v>0.49785809626285821</v>
      </c>
      <c r="AI36" s="304">
        <v>0.26946764864940548</v>
      </c>
      <c r="AJ36" s="304">
        <v>4.7656017411209735E-2</v>
      </c>
      <c r="AK36" s="306"/>
      <c r="AL36" s="304">
        <v>8.6303620977636997E-2</v>
      </c>
      <c r="AM36" s="304">
        <v>7.3146483585420002E-2</v>
      </c>
      <c r="AN36" s="304">
        <v>5.8886804030912863E-2</v>
      </c>
    </row>
    <row r="37" spans="1:40" x14ac:dyDescent="0.2">
      <c r="A37" s="13" t="str">
        <f t="shared" si="63"/>
        <v>Skilled trades occupations</v>
      </c>
      <c r="B37" s="304">
        <f t="shared" si="66"/>
        <v>9.9060628474213974</v>
      </c>
      <c r="C37" s="304">
        <f t="shared" si="64"/>
        <v>9.0896680999699253</v>
      </c>
      <c r="D37" s="304">
        <f t="shared" si="65"/>
        <v>7.3647605734106492</v>
      </c>
      <c r="E37" s="304"/>
      <c r="F37" s="304">
        <v>1.1148604902777958E-2</v>
      </c>
      <c r="G37" s="304">
        <v>1.3641848391376011E-2</v>
      </c>
      <c r="H37" s="304">
        <v>1.612230233805698E-2</v>
      </c>
      <c r="I37" s="304"/>
      <c r="J37" s="304">
        <v>0.15439645410649666</v>
      </c>
      <c r="K37" s="304">
        <v>0.21859854014489979</v>
      </c>
      <c r="L37" s="304">
        <v>0.27155217816108634</v>
      </c>
      <c r="M37" s="304"/>
      <c r="N37" s="304">
        <v>0.4985488708044869</v>
      </c>
      <c r="O37" s="304">
        <v>0.5770356454211899</v>
      </c>
      <c r="P37" s="304">
        <v>0.63550007869710623</v>
      </c>
      <c r="Q37" s="306"/>
      <c r="R37" s="304">
        <v>0.21395210704639606</v>
      </c>
      <c r="S37" s="304">
        <v>0.22608612961054361</v>
      </c>
      <c r="T37" s="304">
        <v>0.23853120407580236</v>
      </c>
      <c r="U37" s="306"/>
      <c r="V37" s="304">
        <v>0.70241519730098068</v>
      </c>
      <c r="W37" s="304">
        <v>0.69283260222468668</v>
      </c>
      <c r="X37" s="304">
        <v>0.65030387128551126</v>
      </c>
      <c r="Y37" s="306"/>
      <c r="Z37" s="304">
        <v>3.4575257210743739</v>
      </c>
      <c r="AA37" s="304">
        <v>3.4379203875641013</v>
      </c>
      <c r="AB37" s="304">
        <v>2.9958182579056425</v>
      </c>
      <c r="AC37" s="306"/>
      <c r="AD37" s="304">
        <v>2.7018081894564068</v>
      </c>
      <c r="AE37" s="304">
        <v>2.1730466592866509</v>
      </c>
      <c r="AF37" s="304">
        <v>1.4417127491022055</v>
      </c>
      <c r="AG37" s="306"/>
      <c r="AH37" s="304">
        <v>1.6886002199073005</v>
      </c>
      <c r="AI37" s="304">
        <v>1.4423636119224674</v>
      </c>
      <c r="AJ37" s="304">
        <v>0.91386218643764361</v>
      </c>
      <c r="AK37" s="306"/>
      <c r="AL37" s="304">
        <v>0.47766748282217919</v>
      </c>
      <c r="AM37" s="304">
        <v>0.30814267540400969</v>
      </c>
      <c r="AN37" s="304">
        <v>0.20135774540759496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0.67067147403905514</v>
      </c>
      <c r="C38" s="304">
        <f t="shared" si="64"/>
        <v>0.67664938480837178</v>
      </c>
      <c r="D38" s="304">
        <f t="shared" si="65"/>
        <v>0.66146798262815154</v>
      </c>
      <c r="E38" s="304"/>
      <c r="F38" s="304">
        <v>6.1304592756666531E-3</v>
      </c>
      <c r="G38" s="304">
        <v>7.1676539299826737E-3</v>
      </c>
      <c r="H38" s="304">
        <v>8.7374299206867713E-3</v>
      </c>
      <c r="I38" s="304"/>
      <c r="J38" s="304">
        <v>8.1616150949314903E-3</v>
      </c>
      <c r="K38" s="304">
        <v>9.3020330592457675E-3</v>
      </c>
      <c r="L38" s="304">
        <v>9.5474339130165575E-3</v>
      </c>
      <c r="M38" s="304"/>
      <c r="N38" s="304">
        <v>6.7635951928143589E-2</v>
      </c>
      <c r="O38" s="304">
        <v>6.0894054658441901E-2</v>
      </c>
      <c r="P38" s="304">
        <v>5.7221657624882225E-2</v>
      </c>
      <c r="Q38" s="306"/>
      <c r="R38" s="304">
        <v>1.7803936694417499E-2</v>
      </c>
      <c r="S38" s="304">
        <v>1.5258377136165256E-2</v>
      </c>
      <c r="T38" s="304">
        <v>1.4130892155310654E-2</v>
      </c>
      <c r="U38" s="306"/>
      <c r="V38" s="304">
        <v>6.5040615447477954E-2</v>
      </c>
      <c r="W38" s="304">
        <v>6.5056098206264665E-2</v>
      </c>
      <c r="X38" s="304">
        <v>6.3278570421083452E-2</v>
      </c>
      <c r="Y38" s="306"/>
      <c r="Z38" s="304">
        <v>7.4724887167345988E-2</v>
      </c>
      <c r="AA38" s="304">
        <v>7.2265394480047609E-2</v>
      </c>
      <c r="AB38" s="304">
        <v>6.2769943319001806E-2</v>
      </c>
      <c r="AC38" s="306"/>
      <c r="AD38" s="304">
        <v>0.10311081410314175</v>
      </c>
      <c r="AE38" s="304">
        <v>9.375832715718202E-2</v>
      </c>
      <c r="AF38" s="304">
        <v>7.4187685983156448E-2</v>
      </c>
      <c r="AG38" s="306"/>
      <c r="AH38" s="304">
        <v>0.28565474522730055</v>
      </c>
      <c r="AI38" s="304">
        <v>0.30915561465047103</v>
      </c>
      <c r="AJ38" s="304">
        <v>0.33320272423735831</v>
      </c>
      <c r="AK38" s="306"/>
      <c r="AL38" s="304">
        <v>4.2408449100629596E-2</v>
      </c>
      <c r="AM38" s="304">
        <v>4.3791831530570861E-2</v>
      </c>
      <c r="AN38" s="304">
        <v>3.8391645053655304E-2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1.6935098926844736</v>
      </c>
      <c r="C39" s="304">
        <f t="shared" si="64"/>
        <v>1.6430157439582196</v>
      </c>
      <c r="D39" s="304">
        <f t="shared" si="65"/>
        <v>1.5472352808091412</v>
      </c>
      <c r="E39" s="304"/>
      <c r="F39" s="304">
        <v>1.0208531584009341E-2</v>
      </c>
      <c r="G39" s="304">
        <v>1.2761028336720671E-2</v>
      </c>
      <c r="H39" s="304">
        <v>1.4130075359493951E-2</v>
      </c>
      <c r="I39" s="304"/>
      <c r="J39" s="304">
        <v>8.4282087354307839E-2</v>
      </c>
      <c r="K39" s="304">
        <v>0.10829281392525353</v>
      </c>
      <c r="L39" s="304">
        <v>0.12197287514900461</v>
      </c>
      <c r="M39" s="304"/>
      <c r="N39" s="304">
        <v>0.35764442873226654</v>
      </c>
      <c r="O39" s="304">
        <v>0.36915508131878139</v>
      </c>
      <c r="P39" s="304">
        <v>0.40209202913797076</v>
      </c>
      <c r="Q39" s="306"/>
      <c r="R39" s="304">
        <v>0.11490773905598092</v>
      </c>
      <c r="S39" s="304">
        <v>0.12403814868630714</v>
      </c>
      <c r="T39" s="304">
        <v>0.14123382484509073</v>
      </c>
      <c r="U39" s="306"/>
      <c r="V39" s="304">
        <v>0.12280321718358848</v>
      </c>
      <c r="W39" s="304">
        <v>0.12798873697684843</v>
      </c>
      <c r="X39" s="304">
        <v>0.14074127450017135</v>
      </c>
      <c r="Y39" s="306"/>
      <c r="Z39" s="304">
        <v>0.35087133208733839</v>
      </c>
      <c r="AA39" s="304">
        <v>0.33909663738504592</v>
      </c>
      <c r="AB39" s="304">
        <v>0.29811752897216415</v>
      </c>
      <c r="AC39" s="306"/>
      <c r="AD39" s="304">
        <v>0.32319571359608279</v>
      </c>
      <c r="AE39" s="304">
        <v>0.28893806200986194</v>
      </c>
      <c r="AF39" s="304">
        <v>0.25277256836831885</v>
      </c>
      <c r="AG39" s="306"/>
      <c r="AH39" s="304">
        <v>0.23644194219942183</v>
      </c>
      <c r="AI39" s="304">
        <v>0.18597671626284865</v>
      </c>
      <c r="AJ39" s="304">
        <v>9.5213882580726064E-2</v>
      </c>
      <c r="AK39" s="306"/>
      <c r="AL39" s="304">
        <v>9.3154900891477502E-2</v>
      </c>
      <c r="AM39" s="304">
        <v>8.6768519056551696E-2</v>
      </c>
      <c r="AN39" s="304">
        <v>8.096122189620053E-2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6.5014259460006301</v>
      </c>
      <c r="C40" s="304">
        <f t="shared" si="64"/>
        <v>7.0035957843274046</v>
      </c>
      <c r="D40" s="304">
        <f t="shared" si="65"/>
        <v>6.1206691613637121</v>
      </c>
      <c r="E40" s="304"/>
      <c r="F40" s="304">
        <v>1.758919081938081E-3</v>
      </c>
      <c r="G40" s="304">
        <v>2.2291278971103131E-3</v>
      </c>
      <c r="H40" s="304">
        <v>2.1396141995400938E-3</v>
      </c>
      <c r="I40" s="304"/>
      <c r="J40" s="304">
        <v>5.2644124089134499E-2</v>
      </c>
      <c r="K40" s="304">
        <v>9.7375806372915777E-2</v>
      </c>
      <c r="L40" s="304">
        <v>0.16404320213057449</v>
      </c>
      <c r="M40" s="304"/>
      <c r="N40" s="304">
        <v>0.20720761768811174</v>
      </c>
      <c r="O40" s="304">
        <v>0.28298594049384468</v>
      </c>
      <c r="P40" s="304">
        <v>0.38511370447432774</v>
      </c>
      <c r="Q40" s="306"/>
      <c r="R40" s="305">
        <v>0.11865574722826887</v>
      </c>
      <c r="S40" s="305">
        <v>0.14975170405015814</v>
      </c>
      <c r="T40" s="305">
        <v>0.16875621440703473</v>
      </c>
      <c r="U40" s="306"/>
      <c r="V40" s="305">
        <v>0.23526322734361482</v>
      </c>
      <c r="W40" s="305">
        <v>0.31432868332537944</v>
      </c>
      <c r="X40" s="305">
        <v>0.3382513828107675</v>
      </c>
      <c r="Y40" s="306"/>
      <c r="Z40" s="305">
        <v>1.4579685449593414</v>
      </c>
      <c r="AA40" s="305">
        <v>1.9152850921594662</v>
      </c>
      <c r="AB40" s="305">
        <v>2.0459058290470709</v>
      </c>
      <c r="AC40" s="306"/>
      <c r="AD40" s="305">
        <v>2.2560030938709144</v>
      </c>
      <c r="AE40" s="305">
        <v>2.4594912241016886</v>
      </c>
      <c r="AF40" s="305">
        <v>2.2561110052381648</v>
      </c>
      <c r="AG40" s="306"/>
      <c r="AH40" s="305">
        <v>1.5993237864407404</v>
      </c>
      <c r="AI40" s="305">
        <v>1.5123750915147451</v>
      </c>
      <c r="AJ40" s="305">
        <v>0.63813749624679228</v>
      </c>
      <c r="AK40" s="306"/>
      <c r="AL40" s="305">
        <v>0.5726008852985669</v>
      </c>
      <c r="AM40" s="305">
        <v>0.26977311441209717</v>
      </c>
      <c r="AN40" s="305">
        <v>0.12221071280943931</v>
      </c>
    </row>
    <row r="41" spans="1:40" x14ac:dyDescent="0.2">
      <c r="A41" s="39" t="str">
        <f t="shared" si="63"/>
        <v>Elementary occupations</v>
      </c>
      <c r="B41" s="307">
        <f t="shared" si="66"/>
        <v>2.8470044867717408</v>
      </c>
      <c r="C41" s="307">
        <f t="shared" si="64"/>
        <v>2.3606130171140416</v>
      </c>
      <c r="D41" s="307">
        <f>SUM(H41,L41,P41,T41,X41,AB41,AF41,AJ41,AN41)</f>
        <v>1.9058353519906113</v>
      </c>
      <c r="E41" s="307"/>
      <c r="F41" s="307">
        <v>7.1459582551874068E-3</v>
      </c>
      <c r="G41" s="307">
        <v>9.3002880203586248E-3</v>
      </c>
      <c r="H41" s="307">
        <v>1.2221247161371865E-2</v>
      </c>
      <c r="I41" s="307"/>
      <c r="J41" s="307">
        <v>3.3728487878738847E-2</v>
      </c>
      <c r="K41" s="307">
        <v>4.4243971844910357E-2</v>
      </c>
      <c r="L41" s="307">
        <v>5.2286564193754027E-2</v>
      </c>
      <c r="M41" s="307"/>
      <c r="N41" s="307">
        <v>0.13671645798631135</v>
      </c>
      <c r="O41" s="307">
        <v>0.14084327460184964</v>
      </c>
      <c r="P41" s="307">
        <v>0.14724592619793078</v>
      </c>
      <c r="Q41" s="308"/>
      <c r="R41" s="307">
        <v>6.7926591223654367E-2</v>
      </c>
      <c r="S41" s="307">
        <v>6.3581805023741791E-2</v>
      </c>
      <c r="T41" s="307">
        <v>7.5080599012162949E-2</v>
      </c>
      <c r="U41" s="308"/>
      <c r="V41" s="307">
        <v>5.7774096397952487E-2</v>
      </c>
      <c r="W41" s="307">
        <v>6.0275769511690107E-2</v>
      </c>
      <c r="X41" s="307">
        <v>6.8713654433502594E-2</v>
      </c>
      <c r="Y41" s="308"/>
      <c r="Z41" s="307">
        <v>0.34517978633089064</v>
      </c>
      <c r="AA41" s="307">
        <v>0.32012983770995401</v>
      </c>
      <c r="AB41" s="307">
        <v>0.29316631125641768</v>
      </c>
      <c r="AC41" s="308"/>
      <c r="AD41" s="307">
        <v>0.71786187479126162</v>
      </c>
      <c r="AE41" s="307">
        <v>0.54792730550048518</v>
      </c>
      <c r="AF41" s="307">
        <v>0.3733273889858989</v>
      </c>
      <c r="AG41" s="308"/>
      <c r="AH41" s="307">
        <v>1.1293770353970127</v>
      </c>
      <c r="AI41" s="307">
        <v>0.96779983946226611</v>
      </c>
      <c r="AJ41" s="307">
        <v>0.75091165282783734</v>
      </c>
      <c r="AK41" s="308"/>
      <c r="AL41" s="307">
        <v>0.35129419851073118</v>
      </c>
      <c r="AM41" s="307">
        <v>0.2065109254387856</v>
      </c>
      <c r="AN41" s="307">
        <v>0.13288200792173491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Essex Southend-on-Sea and Thurrock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92.878000000000043</v>
      </c>
      <c r="C50" s="305">
        <f>SUM(C51:C59)</f>
        <v>103.65599999999961</v>
      </c>
      <c r="D50" s="305">
        <f>SUM(D51:D59)</f>
        <v>117.70799999999991</v>
      </c>
      <c r="E50" s="304"/>
      <c r="F50" s="305">
        <f>SUM(F51:F59)</f>
        <v>0.2717362602119141</v>
      </c>
      <c r="G50" s="305">
        <f>SUM(G51:G59)</f>
        <v>0.39557745805453343</v>
      </c>
      <c r="H50" s="305">
        <f>SUM(H51:H59)</f>
        <v>0.61398280789224968</v>
      </c>
      <c r="I50" s="304"/>
      <c r="J50" s="305">
        <f>SUM(J51:J59)</f>
        <v>4.5458601208817191</v>
      </c>
      <c r="K50" s="305">
        <f>SUM(K51:K59)</f>
        <v>6.6311467202172016</v>
      </c>
      <c r="L50" s="305">
        <f>SUM(L51:L59)</f>
        <v>9.7591897223669406</v>
      </c>
      <c r="M50" s="304"/>
      <c r="N50" s="305">
        <f>SUM(N51:N59)</f>
        <v>9.397908241418433</v>
      </c>
      <c r="O50" s="305">
        <f>SUM(O51:O59)</f>
        <v>10.873028150910153</v>
      </c>
      <c r="P50" s="305">
        <f>SUM(P51:P59)</f>
        <v>14.13988983005939</v>
      </c>
      <c r="Q50" s="304"/>
      <c r="R50" s="305">
        <f>SUM(R51:R59)</f>
        <v>3.3079615049849083</v>
      </c>
      <c r="S50" s="305">
        <f>SUM(S51:S59)</f>
        <v>3.7738886949839987</v>
      </c>
      <c r="T50" s="305">
        <f>SUM(T51:T59)</f>
        <v>5.1141852460960031</v>
      </c>
      <c r="U50" s="304"/>
      <c r="V50" s="305">
        <f>SUM(V51:V59)</f>
        <v>6.6425628320301087</v>
      </c>
      <c r="W50" s="305">
        <f>SUM(W51:W59)</f>
        <v>7.4193789934763519</v>
      </c>
      <c r="X50" s="305">
        <f>SUM(X51:X59)</f>
        <v>9.3367859256204664</v>
      </c>
      <c r="Y50" s="304"/>
      <c r="Z50" s="305">
        <f>SUM(Z51:Z59)</f>
        <v>24.982024868214548</v>
      </c>
      <c r="AA50" s="305">
        <f>SUM(AA51:AA59)</f>
        <v>29.91438484181548</v>
      </c>
      <c r="AB50" s="305">
        <f>SUM(AB51:AB59)</f>
        <v>35.283075947666823</v>
      </c>
      <c r="AC50" s="304"/>
      <c r="AD50" s="305">
        <f>SUM(AD51:AD59)</f>
        <v>24.636880591446747</v>
      </c>
      <c r="AE50" s="305">
        <f>SUM(AE51:AE59)</f>
        <v>25.472410121952766</v>
      </c>
      <c r="AF50" s="305">
        <f>SUM(AF51:AF59)</f>
        <v>27.480523400761871</v>
      </c>
      <c r="AG50" s="304"/>
      <c r="AH50" s="305">
        <f>SUM(AH51:AH59)</f>
        <v>15.097765668325904</v>
      </c>
      <c r="AI50" s="305">
        <f>SUM(AI51:AI59)</f>
        <v>15.991104630022759</v>
      </c>
      <c r="AJ50" s="305">
        <f>SUM(AJ51:AJ59)</f>
        <v>14.473073235901994</v>
      </c>
      <c r="AK50" s="304"/>
      <c r="AL50" s="305">
        <f>SUM(AL51:AL59)</f>
        <v>3.9952999124857453</v>
      </c>
      <c r="AM50" s="305">
        <f>SUM(AM51:AM59)</f>
        <v>3.1850803885663734</v>
      </c>
      <c r="AN50" s="305">
        <f>SUM(AN51:AN59)</f>
        <v>1.5072938836341601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13.690153841612739</v>
      </c>
      <c r="C51" s="304">
        <f t="shared" ref="C51:D51" si="68">SUM(G51,K51,O51,S51,W51,AA51,AE51,AI51,AM51)</f>
        <v>14.469580981651422</v>
      </c>
      <c r="D51" s="304">
        <f t="shared" si="68"/>
        <v>17.885444975505539</v>
      </c>
      <c r="E51" s="304"/>
      <c r="F51" s="304">
        <v>5.597308011860163E-2</v>
      </c>
      <c r="G51" s="304">
        <v>8.2959844760223639E-2</v>
      </c>
      <c r="H51" s="304">
        <v>0.12397336176347448</v>
      </c>
      <c r="I51" s="304"/>
      <c r="J51" s="304">
        <v>1.1935128338845149</v>
      </c>
      <c r="K51" s="304">
        <v>1.6978686069605728</v>
      </c>
      <c r="L51" s="304">
        <v>2.5679740513683642</v>
      </c>
      <c r="M51" s="304"/>
      <c r="N51" s="304">
        <v>2.3014575340696197</v>
      </c>
      <c r="O51" s="304">
        <v>2.5029147462785</v>
      </c>
      <c r="P51" s="304">
        <v>3.2465026733366953</v>
      </c>
      <c r="Q51" s="304"/>
      <c r="R51" s="304">
        <v>0.6147081846659842</v>
      </c>
      <c r="S51" s="304">
        <v>0.59625260301183192</v>
      </c>
      <c r="T51" s="304">
        <v>0.6965183832427726</v>
      </c>
      <c r="U51" s="304"/>
      <c r="V51" s="304">
        <v>1.5687716906955329</v>
      </c>
      <c r="W51" s="304">
        <v>1.6147219767893004</v>
      </c>
      <c r="X51" s="304">
        <v>2.0742907101796519</v>
      </c>
      <c r="Y51" s="304"/>
      <c r="Z51" s="304">
        <v>3.4089165132187786</v>
      </c>
      <c r="AA51" s="304">
        <v>3.6687581606271369</v>
      </c>
      <c r="AB51" s="304">
        <v>4.8498800758027949</v>
      </c>
      <c r="AC51" s="304"/>
      <c r="AD51" s="304">
        <v>2.590532276760122</v>
      </c>
      <c r="AE51" s="304">
        <v>2.3354304685229823</v>
      </c>
      <c r="AF51" s="304">
        <v>2.4830782443859607</v>
      </c>
      <c r="AG51" s="304"/>
      <c r="AH51" s="304">
        <v>1.4960887133958805</v>
      </c>
      <c r="AI51" s="304">
        <v>1.4720520393871521</v>
      </c>
      <c r="AJ51" s="304">
        <v>1.4124298971383058</v>
      </c>
      <c r="AK51" s="304"/>
      <c r="AL51" s="304">
        <v>0.460193014803705</v>
      </c>
      <c r="AM51" s="304">
        <v>0.49862253531371881</v>
      </c>
      <c r="AN51" s="304">
        <v>0.43079757828751686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13.220695064085396</v>
      </c>
      <c r="C52" s="304">
        <f t="shared" ref="C52:C59" si="70">SUM(G52,K52,O52,S52,W52,AA52,AE52,AI52,AM52)</f>
        <v>15.387090087889014</v>
      </c>
      <c r="D52" s="304">
        <f t="shared" ref="D52:D59" si="71">SUM(H52,L52,P52,T52,X52,AB52,AF52,AJ52,AN52)</f>
        <v>19.372777814686387</v>
      </c>
      <c r="E52" s="304"/>
      <c r="F52" s="304">
        <v>0.11079475822150242</v>
      </c>
      <c r="G52" s="304">
        <v>0.14422515515917123</v>
      </c>
      <c r="H52" s="304">
        <v>0.18853351248868533</v>
      </c>
      <c r="I52" s="304"/>
      <c r="J52" s="304">
        <v>1.8341494824824283</v>
      </c>
      <c r="K52" s="304">
        <v>2.7170603192210669</v>
      </c>
      <c r="L52" s="304">
        <v>3.9741900567661768</v>
      </c>
      <c r="M52" s="304"/>
      <c r="N52" s="304">
        <v>2.8458397978462315</v>
      </c>
      <c r="O52" s="304">
        <v>3.1275439059633099</v>
      </c>
      <c r="P52" s="304">
        <v>3.7087588502876239</v>
      </c>
      <c r="Q52" s="304"/>
      <c r="R52" s="304">
        <v>0.39966178940926794</v>
      </c>
      <c r="S52" s="304">
        <v>0.37375264282127818</v>
      </c>
      <c r="T52" s="304">
        <v>0.49326944715869159</v>
      </c>
      <c r="U52" s="304"/>
      <c r="V52" s="304">
        <v>1.1183925511239508</v>
      </c>
      <c r="W52" s="304">
        <v>0.9947534671872047</v>
      </c>
      <c r="X52" s="304">
        <v>0.85173522890345599</v>
      </c>
      <c r="Y52" s="304"/>
      <c r="Z52" s="304">
        <v>3.4179091163500059</v>
      </c>
      <c r="AA52" s="304">
        <v>4.375834429332107</v>
      </c>
      <c r="AB52" s="304">
        <v>6.3046019166754084</v>
      </c>
      <c r="AC52" s="304"/>
      <c r="AD52" s="304">
        <v>2.3279193415345434</v>
      </c>
      <c r="AE52" s="304">
        <v>2.3724491357822295</v>
      </c>
      <c r="AF52" s="304">
        <v>2.7002846188902585</v>
      </c>
      <c r="AG52" s="304"/>
      <c r="AH52" s="304">
        <v>0.9052155103651558</v>
      </c>
      <c r="AI52" s="304">
        <v>0.99622218600060419</v>
      </c>
      <c r="AJ52" s="304">
        <v>0.95149047483699289</v>
      </c>
      <c r="AK52" s="304"/>
      <c r="AL52" s="304">
        <v>0.26081271675230994</v>
      </c>
      <c r="AM52" s="304">
        <v>0.28524884642204235</v>
      </c>
      <c r="AN52" s="304">
        <v>0.1999137086790938</v>
      </c>
    </row>
    <row r="53" spans="1:40" x14ac:dyDescent="0.2">
      <c r="A53" s="13" t="str">
        <f t="shared" si="67"/>
        <v>Associate professional occupations</v>
      </c>
      <c r="B53" s="304">
        <f t="shared" si="69"/>
        <v>7.8671619709255864</v>
      </c>
      <c r="C53" s="304">
        <f t="shared" si="70"/>
        <v>8.0371967812850524</v>
      </c>
      <c r="D53" s="304">
        <f t="shared" si="71"/>
        <v>9.7183158907525726</v>
      </c>
      <c r="E53" s="304"/>
      <c r="F53" s="304">
        <v>1.8197918929505584E-2</v>
      </c>
      <c r="G53" s="304">
        <v>2.4850272140353763E-2</v>
      </c>
      <c r="H53" s="304">
        <v>3.7209697634985654E-2</v>
      </c>
      <c r="I53" s="304"/>
      <c r="J53" s="304">
        <v>0.56483014443856838</v>
      </c>
      <c r="K53" s="304">
        <v>0.76855569294890069</v>
      </c>
      <c r="L53" s="304">
        <v>1.1132477895624602</v>
      </c>
      <c r="M53" s="304"/>
      <c r="N53" s="304">
        <v>1.2135477429986894</v>
      </c>
      <c r="O53" s="304">
        <v>1.2752916078427641</v>
      </c>
      <c r="P53" s="304">
        <v>1.6018553474896786</v>
      </c>
      <c r="Q53" s="304"/>
      <c r="R53" s="304">
        <v>0.56102976751170608</v>
      </c>
      <c r="S53" s="304">
        <v>0.6430830313198268</v>
      </c>
      <c r="T53" s="304">
        <v>0.89461424386743504</v>
      </c>
      <c r="U53" s="304"/>
      <c r="V53" s="304">
        <v>1.0734808269764662</v>
      </c>
      <c r="W53" s="304">
        <v>1.02827080945824</v>
      </c>
      <c r="X53" s="304">
        <v>1.3122543793194321</v>
      </c>
      <c r="Y53" s="304"/>
      <c r="Z53" s="304">
        <v>1.5070991764420214</v>
      </c>
      <c r="AA53" s="304">
        <v>1.4412392593185224</v>
      </c>
      <c r="AB53" s="304">
        <v>1.5818249676664851</v>
      </c>
      <c r="AC53" s="304"/>
      <c r="AD53" s="304">
        <v>1.6637182693050108</v>
      </c>
      <c r="AE53" s="304">
        <v>1.5775690876111661</v>
      </c>
      <c r="AF53" s="304">
        <v>1.8310418198918708</v>
      </c>
      <c r="AG53" s="304"/>
      <c r="AH53" s="304">
        <v>1.1142873476530906</v>
      </c>
      <c r="AI53" s="304">
        <v>1.1638831940475503</v>
      </c>
      <c r="AJ53" s="304">
        <v>1.2287137263337851</v>
      </c>
      <c r="AK53" s="304"/>
      <c r="AL53" s="304">
        <v>0.15097077667052872</v>
      </c>
      <c r="AM53" s="304">
        <v>0.11445382659772871</v>
      </c>
      <c r="AN53" s="304">
        <v>0.11755391898643937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8.891815746671357</v>
      </c>
      <c r="C54" s="304">
        <f t="shared" si="70"/>
        <v>9.3710058674226548</v>
      </c>
      <c r="D54" s="304">
        <f t="shared" si="71"/>
        <v>9.9396294445344875</v>
      </c>
      <c r="E54" s="304"/>
      <c r="F54" s="304">
        <v>5.7514305916741788E-2</v>
      </c>
      <c r="G54" s="304">
        <v>8.9888342626156068E-2</v>
      </c>
      <c r="H54" s="304">
        <v>0.18405742582414056</v>
      </c>
      <c r="I54" s="304"/>
      <c r="J54" s="304">
        <v>0.46146617936525841</v>
      </c>
      <c r="K54" s="304">
        <v>0.683079525989568</v>
      </c>
      <c r="L54" s="304">
        <v>1.0456751195418472</v>
      </c>
      <c r="M54" s="304"/>
      <c r="N54" s="304">
        <v>1.4773026109802039</v>
      </c>
      <c r="O54" s="304">
        <v>1.8329284369256686</v>
      </c>
      <c r="P54" s="304">
        <v>2.7363321544022448</v>
      </c>
      <c r="Q54" s="304"/>
      <c r="R54" s="304">
        <v>0.87836550462680585</v>
      </c>
      <c r="S54" s="304">
        <v>0.98554677615495823</v>
      </c>
      <c r="T54" s="304">
        <v>1.4353392022803484</v>
      </c>
      <c r="U54" s="304"/>
      <c r="V54" s="304">
        <v>0.46426732271013588</v>
      </c>
      <c r="W54" s="304">
        <v>0.51242859450271439</v>
      </c>
      <c r="X54" s="304">
        <v>0.73310667690194664</v>
      </c>
      <c r="Y54" s="304"/>
      <c r="Z54" s="304">
        <v>1.4246579284762553</v>
      </c>
      <c r="AA54" s="304">
        <v>1.4157674046035478</v>
      </c>
      <c r="AB54" s="304">
        <v>1.2237685113074344</v>
      </c>
      <c r="AC54" s="304"/>
      <c r="AD54" s="304">
        <v>1.4911399453993486</v>
      </c>
      <c r="AE54" s="304">
        <v>1.242045974953935</v>
      </c>
      <c r="AF54" s="304">
        <v>0.66836105826228742</v>
      </c>
      <c r="AG54" s="304"/>
      <c r="AH54" s="304">
        <v>2.2505702722990875</v>
      </c>
      <c r="AI54" s="304">
        <v>2.3778993424469181</v>
      </c>
      <c r="AJ54" s="304">
        <v>1.8270292257849556</v>
      </c>
      <c r="AK54" s="304"/>
      <c r="AL54" s="304">
        <v>0.38653167689751877</v>
      </c>
      <c r="AM54" s="304">
        <v>0.23142146921918857</v>
      </c>
      <c r="AN54" s="304">
        <v>8.5960070229282357E-2</v>
      </c>
    </row>
    <row r="55" spans="1:40" x14ac:dyDescent="0.2">
      <c r="A55" s="13" t="str">
        <f t="shared" si="67"/>
        <v>Skilled trades occupations</v>
      </c>
      <c r="B55" s="304">
        <f t="shared" si="69"/>
        <v>32.498025666786326</v>
      </c>
      <c r="C55" s="304">
        <f t="shared" si="70"/>
        <v>36.228074063956164</v>
      </c>
      <c r="D55" s="304">
        <f t="shared" si="71"/>
        <v>37.511130499314412</v>
      </c>
      <c r="E55" s="304"/>
      <c r="F55" s="304">
        <v>4.2337936632046132E-3</v>
      </c>
      <c r="G55" s="304">
        <v>6.0344414863293594E-3</v>
      </c>
      <c r="H55" s="304">
        <v>7.2103785867104172E-3</v>
      </c>
      <c r="I55" s="304"/>
      <c r="J55" s="304">
        <v>0.22679350935832915</v>
      </c>
      <c r="K55" s="304">
        <v>0.35488881384397725</v>
      </c>
      <c r="L55" s="304">
        <v>0.48690506174770398</v>
      </c>
      <c r="M55" s="304"/>
      <c r="N55" s="304">
        <v>0.95252940810308973</v>
      </c>
      <c r="O55" s="304">
        <v>1.3321402443656829</v>
      </c>
      <c r="P55" s="304">
        <v>1.7486158940194838</v>
      </c>
      <c r="Q55" s="304"/>
      <c r="R55" s="304">
        <v>0.59110720650010573</v>
      </c>
      <c r="S55" s="304">
        <v>0.78615318184620098</v>
      </c>
      <c r="T55" s="304">
        <v>1.021303275260091</v>
      </c>
      <c r="U55" s="304"/>
      <c r="V55" s="304">
        <v>1.6682708173521685</v>
      </c>
      <c r="W55" s="304">
        <v>2.2249135218514802</v>
      </c>
      <c r="X55" s="304">
        <v>2.9981145493956216</v>
      </c>
      <c r="Y55" s="304"/>
      <c r="Z55" s="304">
        <v>10.965813705608397</v>
      </c>
      <c r="AA55" s="304">
        <v>12.857244822574016</v>
      </c>
      <c r="AB55" s="304">
        <v>12.698520624842152</v>
      </c>
      <c r="AC55" s="304"/>
      <c r="AD55" s="304">
        <v>11.270946408653959</v>
      </c>
      <c r="AE55" s="304">
        <v>11.741884962009658</v>
      </c>
      <c r="AF55" s="304">
        <v>12.505987607379353</v>
      </c>
      <c r="AG55" s="304"/>
      <c r="AH55" s="304">
        <v>5.1602124494511568</v>
      </c>
      <c r="AI55" s="304">
        <v>5.6170150982278599</v>
      </c>
      <c r="AJ55" s="304">
        <v>5.7783760606804657</v>
      </c>
      <c r="AK55" s="304"/>
      <c r="AL55" s="304">
        <v>1.6581183680959151</v>
      </c>
      <c r="AM55" s="304">
        <v>1.3077989777509602</v>
      </c>
      <c r="AN55" s="304">
        <v>0.26609704740282802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0.33302248111462451</v>
      </c>
      <c r="C56" s="304">
        <f t="shared" si="70"/>
        <v>0.37093254289761118</v>
      </c>
      <c r="D56" s="304">
        <f t="shared" si="71"/>
        <v>0.43415447582536171</v>
      </c>
      <c r="E56" s="304"/>
      <c r="F56" s="304">
        <v>2.7839027808695569E-4</v>
      </c>
      <c r="G56" s="304">
        <v>3.2296811203745562E-4</v>
      </c>
      <c r="H56" s="304">
        <v>4.9326410000474124E-4</v>
      </c>
      <c r="I56" s="304"/>
      <c r="J56" s="304">
        <v>7.8490036660519968E-3</v>
      </c>
      <c r="K56" s="304">
        <v>1.122342615683849E-2</v>
      </c>
      <c r="L56" s="304">
        <v>1.5116455895182667E-2</v>
      </c>
      <c r="M56" s="304"/>
      <c r="N56" s="304">
        <v>1.3796636032056647E-2</v>
      </c>
      <c r="O56" s="304">
        <v>1.4452988249887479E-2</v>
      </c>
      <c r="P56" s="304">
        <v>1.8562484294960258E-2</v>
      </c>
      <c r="Q56" s="304"/>
      <c r="R56" s="304">
        <v>2.7668637843151107E-3</v>
      </c>
      <c r="S56" s="304">
        <v>3.1565314825052278E-3</v>
      </c>
      <c r="T56" s="304">
        <v>3.9167459554044718E-3</v>
      </c>
      <c r="U56" s="304"/>
      <c r="V56" s="304">
        <v>9.5428532575891969E-3</v>
      </c>
      <c r="W56" s="304">
        <v>1.0537566537742273E-2</v>
      </c>
      <c r="X56" s="304">
        <v>1.2752616067648428E-2</v>
      </c>
      <c r="Y56" s="304"/>
      <c r="Z56" s="304">
        <v>9.4209909814400639E-2</v>
      </c>
      <c r="AA56" s="304">
        <v>0.12684312415130769</v>
      </c>
      <c r="AB56" s="304">
        <v>0.17495992431626234</v>
      </c>
      <c r="AC56" s="304"/>
      <c r="AD56" s="304">
        <v>2.0757612411890794E-2</v>
      </c>
      <c r="AE56" s="304">
        <v>1.966994483059397E-2</v>
      </c>
      <c r="AF56" s="304">
        <v>2.4499996847061837E-2</v>
      </c>
      <c r="AG56" s="304"/>
      <c r="AH56" s="304">
        <v>0.11089799755401207</v>
      </c>
      <c r="AI56" s="304">
        <v>0.10591549753158813</v>
      </c>
      <c r="AJ56" s="304">
        <v>0.12462808397510297</v>
      </c>
      <c r="AK56" s="304"/>
      <c r="AL56" s="304">
        <v>7.2923214316221119E-2</v>
      </c>
      <c r="AM56" s="304">
        <v>7.8810495845110462E-2</v>
      </c>
      <c r="AN56" s="304">
        <v>5.9224904373733928E-2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2.0654701640997928</v>
      </c>
      <c r="C57" s="304">
        <f t="shared" si="70"/>
        <v>2.5590126090844532</v>
      </c>
      <c r="D57" s="304">
        <f t="shared" si="71"/>
        <v>2.932620925633227</v>
      </c>
      <c r="E57" s="304"/>
      <c r="F57" s="304">
        <v>4.5868876499389104E-3</v>
      </c>
      <c r="G57" s="304">
        <v>7.4272594866775631E-3</v>
      </c>
      <c r="H57" s="304">
        <v>1.1903984215775668E-2</v>
      </c>
      <c r="I57" s="304"/>
      <c r="J57" s="304">
        <v>0.13229987347320871</v>
      </c>
      <c r="K57" s="304">
        <v>0.17372235504368036</v>
      </c>
      <c r="L57" s="304">
        <v>0.21722499450944913</v>
      </c>
      <c r="M57" s="304"/>
      <c r="N57" s="304">
        <v>0.32501889915336196</v>
      </c>
      <c r="O57" s="304">
        <v>0.41534070294776154</v>
      </c>
      <c r="P57" s="304">
        <v>0.55700020791457383</v>
      </c>
      <c r="Q57" s="304"/>
      <c r="R57" s="304">
        <v>8.7243178875855878E-2</v>
      </c>
      <c r="S57" s="304">
        <v>0.12080466764268383</v>
      </c>
      <c r="T57" s="304">
        <v>0.16767768569136962</v>
      </c>
      <c r="U57" s="304"/>
      <c r="V57" s="304">
        <v>0.13016023672239055</v>
      </c>
      <c r="W57" s="304">
        <v>0.1673140616959598</v>
      </c>
      <c r="X57" s="304">
        <v>0.21806822426543648</v>
      </c>
      <c r="Y57" s="304"/>
      <c r="Z57" s="304">
        <v>0.80616399814707529</v>
      </c>
      <c r="AA57" s="304">
        <v>1.0433277388340365</v>
      </c>
      <c r="AB57" s="304">
        <v>1.3390699435371791</v>
      </c>
      <c r="AC57" s="304"/>
      <c r="AD57" s="304">
        <v>0.15345459802713535</v>
      </c>
      <c r="AE57" s="304">
        <v>0.12204659826136267</v>
      </c>
      <c r="AF57" s="304">
        <v>6.7579952723467104E-2</v>
      </c>
      <c r="AG57" s="304"/>
      <c r="AH57" s="304">
        <v>0.23798274688316939</v>
      </c>
      <c r="AI57" s="304">
        <v>0.28188673154986499</v>
      </c>
      <c r="AJ57" s="304">
        <v>0.15248507162794625</v>
      </c>
      <c r="AK57" s="304"/>
      <c r="AL57" s="304">
        <v>0.18855974516765697</v>
      </c>
      <c r="AM57" s="304">
        <v>0.22714249362242625</v>
      </c>
      <c r="AN57" s="304">
        <v>0.20161086114802976</v>
      </c>
    </row>
    <row r="58" spans="1:40" x14ac:dyDescent="0.2">
      <c r="A58" s="13" t="str">
        <f t="shared" si="67"/>
        <v>Process, plant and machine operatives</v>
      </c>
      <c r="B58" s="304">
        <f t="shared" si="69"/>
        <v>8.1671324552060529</v>
      </c>
      <c r="C58" s="304">
        <f t="shared" si="70"/>
        <v>10.65697471733359</v>
      </c>
      <c r="D58" s="304">
        <f t="shared" si="71"/>
        <v>12.147171528341069</v>
      </c>
      <c r="E58" s="304"/>
      <c r="F58" s="304">
        <v>1.9696706447437623E-2</v>
      </c>
      <c r="G58" s="304">
        <v>3.9137190937909197E-2</v>
      </c>
      <c r="H58" s="304">
        <v>5.944142075746358E-2</v>
      </c>
      <c r="I58" s="304"/>
      <c r="J58" s="304">
        <v>6.8903425147822786E-2</v>
      </c>
      <c r="K58" s="304">
        <v>0.13249807678924602</v>
      </c>
      <c r="L58" s="304">
        <v>0.20806052487580562</v>
      </c>
      <c r="M58" s="304"/>
      <c r="N58" s="304">
        <v>0.12402301592393555</v>
      </c>
      <c r="O58" s="304">
        <v>0.19646527681351578</v>
      </c>
      <c r="P58" s="304">
        <v>0.32603393651389989</v>
      </c>
      <c r="Q58" s="304"/>
      <c r="R58" s="304">
        <v>0.14168486084066384</v>
      </c>
      <c r="S58" s="304">
        <v>0.22931602990252994</v>
      </c>
      <c r="T58" s="304">
        <v>0.3644976818471623</v>
      </c>
      <c r="U58" s="304"/>
      <c r="V58" s="304">
        <v>0.34245146990090741</v>
      </c>
      <c r="W58" s="304">
        <v>0.51805177309203743</v>
      </c>
      <c r="X58" s="304">
        <v>0.70709709644866503</v>
      </c>
      <c r="Y58" s="304"/>
      <c r="Z58" s="304">
        <v>1.9415181807052886</v>
      </c>
      <c r="AA58" s="304">
        <v>2.9939051899133209</v>
      </c>
      <c r="AB58" s="304">
        <v>4.0662184713625233</v>
      </c>
      <c r="AC58" s="304"/>
      <c r="AD58" s="304">
        <v>3.2132124567779137</v>
      </c>
      <c r="AE58" s="304">
        <v>4.1131393427253471</v>
      </c>
      <c r="AF58" s="304">
        <v>4.9529811261954393</v>
      </c>
      <c r="AG58" s="304"/>
      <c r="AH58" s="304">
        <v>1.9554348719656724</v>
      </c>
      <c r="AI58" s="304">
        <v>2.1162587107544288</v>
      </c>
      <c r="AJ58" s="304">
        <v>1.3638214296615645</v>
      </c>
      <c r="AK58" s="304"/>
      <c r="AL58" s="304">
        <v>0.36020746749641214</v>
      </c>
      <c r="AM58" s="304">
        <v>0.31820312640525411</v>
      </c>
      <c r="AN58" s="304">
        <v>9.9019840678546051E-2</v>
      </c>
    </row>
    <row r="59" spans="1:40" x14ac:dyDescent="0.2">
      <c r="A59" s="13" t="str">
        <f t="shared" si="67"/>
        <v>Elementary occupations</v>
      </c>
      <c r="B59" s="304">
        <f t="shared" si="69"/>
        <v>6.1445226094981535</v>
      </c>
      <c r="C59" s="304">
        <f t="shared" si="70"/>
        <v>6.5761323484796614</v>
      </c>
      <c r="D59" s="304">
        <f t="shared" si="71"/>
        <v>7.766754445406856</v>
      </c>
      <c r="E59" s="304"/>
      <c r="F59" s="304">
        <v>4.604189868945191E-4</v>
      </c>
      <c r="G59" s="304">
        <v>7.3198334567517009E-4</v>
      </c>
      <c r="H59" s="304">
        <v>1.1597625210092225E-3</v>
      </c>
      <c r="I59" s="304"/>
      <c r="J59" s="304">
        <v>5.6055669065536294E-2</v>
      </c>
      <c r="K59" s="304">
        <v>9.2249903263351057E-2</v>
      </c>
      <c r="L59" s="304">
        <v>0.13079566809995247</v>
      </c>
      <c r="M59" s="304"/>
      <c r="N59" s="304">
        <v>0.1443925963112464</v>
      </c>
      <c r="O59" s="304">
        <v>0.17595024152306415</v>
      </c>
      <c r="P59" s="304">
        <v>0.19622828180023127</v>
      </c>
      <c r="Q59" s="304"/>
      <c r="R59" s="304">
        <v>3.1394148770203793E-2</v>
      </c>
      <c r="S59" s="304">
        <v>3.5823230802183116E-2</v>
      </c>
      <c r="T59" s="304">
        <v>3.7048580792728006E-2</v>
      </c>
      <c r="U59" s="304"/>
      <c r="V59" s="304">
        <v>0.26722506329096812</v>
      </c>
      <c r="W59" s="304">
        <v>0.34838722236167319</v>
      </c>
      <c r="X59" s="304">
        <v>0.42936644413860892</v>
      </c>
      <c r="Y59" s="304"/>
      <c r="Z59" s="304">
        <v>1.4157363394523281</v>
      </c>
      <c r="AA59" s="304">
        <v>1.9914647124614859</v>
      </c>
      <c r="AB59" s="304">
        <v>3.0442315121565882</v>
      </c>
      <c r="AC59" s="304"/>
      <c r="AD59" s="304">
        <v>1.9051996825768196</v>
      </c>
      <c r="AE59" s="304">
        <v>1.9481746072554924</v>
      </c>
      <c r="AF59" s="304">
        <v>2.246708976186174</v>
      </c>
      <c r="AG59" s="304"/>
      <c r="AH59" s="304">
        <v>1.8670757587586786</v>
      </c>
      <c r="AI59" s="304">
        <v>1.8599718300767931</v>
      </c>
      <c r="AJ59" s="304">
        <v>1.6340992658628737</v>
      </c>
      <c r="AK59" s="304"/>
      <c r="AL59" s="304">
        <v>0.45698293228547787</v>
      </c>
      <c r="AM59" s="304">
        <v>0.12337861738994345</v>
      </c>
      <c r="AN59" s="304">
        <v>4.7115953848689898E-2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238.43700000000018</v>
      </c>
      <c r="C62" s="305">
        <f>SUM(C63:C71)</f>
        <v>246.74500000000026</v>
      </c>
      <c r="D62" s="305">
        <f>SUM(D63:D71)</f>
        <v>257.11199999999968</v>
      </c>
      <c r="E62" s="304"/>
      <c r="F62" s="305">
        <f>SUM(F63:F71)</f>
        <v>0.71427069890373063</v>
      </c>
      <c r="G62" s="305">
        <f>SUM(G63:G71)</f>
        <v>1.0216895708262872</v>
      </c>
      <c r="H62" s="305">
        <f>SUM(H63:H71)</f>
        <v>1.5421359863580253</v>
      </c>
      <c r="I62" s="304"/>
      <c r="J62" s="305">
        <f>SUM(J63:J71)</f>
        <v>7.6334485415784501</v>
      </c>
      <c r="K62" s="305">
        <f>SUM(K63:K71)</f>
        <v>10.542909326835382</v>
      </c>
      <c r="L62" s="305">
        <f>SUM(L63:L71)</f>
        <v>15.959076482689449</v>
      </c>
      <c r="M62" s="304"/>
      <c r="N62" s="305">
        <f>SUM(N63:N71)</f>
        <v>32.115594756037062</v>
      </c>
      <c r="O62" s="305">
        <f>SUM(O63:O71)</f>
        <v>36.28096353044954</v>
      </c>
      <c r="P62" s="305">
        <f>SUM(P63:P71)</f>
        <v>49.69551339336207</v>
      </c>
      <c r="Q62" s="304"/>
      <c r="R62" s="305">
        <f>SUM(R63:R71)</f>
        <v>10.0411235751366</v>
      </c>
      <c r="S62" s="305">
        <f>SUM(S63:S71)</f>
        <v>10.930341914189274</v>
      </c>
      <c r="T62" s="305">
        <f>SUM(T63:T71)</f>
        <v>14.850265028034634</v>
      </c>
      <c r="U62" s="304"/>
      <c r="V62" s="305">
        <f>SUM(V63:V71)</f>
        <v>11.357681740502024</v>
      </c>
      <c r="W62" s="305">
        <f>SUM(W63:W71)</f>
        <v>12.32915368741433</v>
      </c>
      <c r="X62" s="305">
        <f>SUM(X63:X71)</f>
        <v>16.185001476553129</v>
      </c>
      <c r="Y62" s="304"/>
      <c r="Z62" s="305">
        <f>SUM(Z63:Z71)</f>
        <v>52.386391373129612</v>
      </c>
      <c r="AA62" s="305">
        <f>SUM(AA63:AA71)</f>
        <v>57.826202786470574</v>
      </c>
      <c r="AB62" s="305">
        <f>SUM(AB63:AB71)</f>
        <v>64.344930661579269</v>
      </c>
      <c r="AC62" s="304"/>
      <c r="AD62" s="305">
        <f>SUM(AD63:AD71)</f>
        <v>65.843304291582996</v>
      </c>
      <c r="AE62" s="305">
        <f>SUM(AE63:AE71)</f>
        <v>65.49475698590679</v>
      </c>
      <c r="AF62" s="305">
        <f>SUM(AF63:AF71)</f>
        <v>60.045298963780169</v>
      </c>
      <c r="AG62" s="304"/>
      <c r="AH62" s="305">
        <f>SUM(AH63:AH71)</f>
        <v>45.457515407846465</v>
      </c>
      <c r="AI62" s="305">
        <f>SUM(AI63:AI71)</f>
        <v>41.833043628346211</v>
      </c>
      <c r="AJ62" s="305">
        <f>SUM(AJ63:AJ71)</f>
        <v>27.196295225024613</v>
      </c>
      <c r="AK62" s="304"/>
      <c r="AL62" s="305">
        <f>SUM(AL63:AL71)</f>
        <v>12.887669615283214</v>
      </c>
      <c r="AM62" s="305">
        <f>SUM(AM63:AM71)</f>
        <v>10.485938569561867</v>
      </c>
      <c r="AN62" s="305">
        <f>SUM(AN63:AN71)</f>
        <v>7.2934827826183319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29.914087940424906</v>
      </c>
      <c r="C63" s="304">
        <f t="shared" ref="C63:C71" si="73">SUM(G63,K63,O63,S63,W63,AA63,AE63,AI63,AM63)</f>
        <v>31.466243267546954</v>
      </c>
      <c r="D63" s="304">
        <f t="shared" ref="D63:D71" si="74">SUM(H63,L63,P63,T63,X63,AB63,AF63,AJ63,AN63)</f>
        <v>36.2401723899929</v>
      </c>
      <c r="E63" s="304"/>
      <c r="F63" s="304">
        <v>0.12103110313258632</v>
      </c>
      <c r="G63" s="304">
        <v>0.17594513702196471</v>
      </c>
      <c r="H63" s="304">
        <v>0.27793533667146408</v>
      </c>
      <c r="I63" s="304"/>
      <c r="J63" s="304">
        <v>1.5095624445224822</v>
      </c>
      <c r="K63" s="304">
        <v>2.0226844521909677</v>
      </c>
      <c r="L63" s="304">
        <v>3.0450105189791987</v>
      </c>
      <c r="M63" s="304"/>
      <c r="N63" s="304">
        <v>6.6832646597441361</v>
      </c>
      <c r="O63" s="304">
        <v>7.4860680215964353</v>
      </c>
      <c r="P63" s="304">
        <v>10.237962404255766</v>
      </c>
      <c r="Q63" s="304"/>
      <c r="R63" s="304">
        <v>1.3994264665557328</v>
      </c>
      <c r="S63" s="304">
        <v>1.4674830170790705</v>
      </c>
      <c r="T63" s="304">
        <v>2.009640214511184</v>
      </c>
      <c r="U63" s="304"/>
      <c r="V63" s="304">
        <v>1.8085749518906222</v>
      </c>
      <c r="W63" s="304">
        <v>1.8697568824838131</v>
      </c>
      <c r="X63" s="304">
        <v>2.3361763455792639</v>
      </c>
      <c r="Y63" s="304"/>
      <c r="Z63" s="304">
        <v>5.8385807017009643</v>
      </c>
      <c r="AA63" s="304">
        <v>6.4491157478863306</v>
      </c>
      <c r="AB63" s="304">
        <v>7.9169742625817978</v>
      </c>
      <c r="AC63" s="304"/>
      <c r="AD63" s="304">
        <v>6.693153734784163</v>
      </c>
      <c r="AE63" s="304">
        <v>6.3758334328862762</v>
      </c>
      <c r="AF63" s="304">
        <v>5.7256715742185351</v>
      </c>
      <c r="AG63" s="304"/>
      <c r="AH63" s="304">
        <v>5.136695564575958</v>
      </c>
      <c r="AI63" s="304">
        <v>4.9715605139371988</v>
      </c>
      <c r="AJ63" s="304">
        <v>4.1205809745435236</v>
      </c>
      <c r="AK63" s="304"/>
      <c r="AL63" s="304">
        <v>0.72379831351825885</v>
      </c>
      <c r="AM63" s="304">
        <v>0.64779606246489652</v>
      </c>
      <c r="AN63" s="304">
        <v>0.57022075865216537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19.462682071393413</v>
      </c>
      <c r="C64" s="304">
        <f t="shared" si="73"/>
        <v>21.845794676500166</v>
      </c>
      <c r="D64" s="304">
        <f t="shared" si="74"/>
        <v>25.428322406015933</v>
      </c>
      <c r="E64" s="304"/>
      <c r="F64" s="304">
        <v>0.30186526394645175</v>
      </c>
      <c r="G64" s="304">
        <v>0.43193329336367148</v>
      </c>
      <c r="H64" s="304">
        <v>0.63893462634130338</v>
      </c>
      <c r="I64" s="304"/>
      <c r="J64" s="304">
        <v>1.8084844457811262</v>
      </c>
      <c r="K64" s="304">
        <v>2.5426951494933512</v>
      </c>
      <c r="L64" s="304">
        <v>3.7821404029265913</v>
      </c>
      <c r="M64" s="304"/>
      <c r="N64" s="304">
        <v>5.1748293816780544</v>
      </c>
      <c r="O64" s="304">
        <v>5.9194900704904452</v>
      </c>
      <c r="P64" s="304">
        <v>7.7964418746690312</v>
      </c>
      <c r="Q64" s="304"/>
      <c r="R64" s="304">
        <v>0.95306773189887339</v>
      </c>
      <c r="S64" s="304">
        <v>1.0223113261011298</v>
      </c>
      <c r="T64" s="304">
        <v>1.2338424590709782</v>
      </c>
      <c r="U64" s="304"/>
      <c r="V64" s="304">
        <v>1.216707288276432</v>
      </c>
      <c r="W64" s="304">
        <v>1.3339016368997803</v>
      </c>
      <c r="X64" s="304">
        <v>1.7533971600570133</v>
      </c>
      <c r="Y64" s="304"/>
      <c r="Z64" s="304">
        <v>3.8336461477575985</v>
      </c>
      <c r="AA64" s="304">
        <v>4.5374244975817408</v>
      </c>
      <c r="AB64" s="304">
        <v>5.4672815982953171</v>
      </c>
      <c r="AC64" s="304"/>
      <c r="AD64" s="304">
        <v>3.4590944003541404</v>
      </c>
      <c r="AE64" s="304">
        <v>3.379732784257111</v>
      </c>
      <c r="AF64" s="304">
        <v>2.8492490655151572</v>
      </c>
      <c r="AG64" s="304"/>
      <c r="AH64" s="304">
        <v>2.3047811535489684</v>
      </c>
      <c r="AI64" s="304">
        <v>2.3008780452127553</v>
      </c>
      <c r="AJ64" s="304">
        <v>1.5071115223773979</v>
      </c>
      <c r="AK64" s="304"/>
      <c r="AL64" s="304">
        <v>0.41020625815176576</v>
      </c>
      <c r="AM64" s="304">
        <v>0.37742787310018316</v>
      </c>
      <c r="AN64" s="304">
        <v>0.39992369676315098</v>
      </c>
    </row>
    <row r="65" spans="1:40" x14ac:dyDescent="0.2">
      <c r="A65" s="13" t="str">
        <f t="shared" si="72"/>
        <v>Associate professional occupations</v>
      </c>
      <c r="B65" s="304">
        <f t="shared" si="75"/>
        <v>18.363458370104372</v>
      </c>
      <c r="C65" s="304">
        <f t="shared" si="73"/>
        <v>18.292147351060734</v>
      </c>
      <c r="D65" s="304">
        <f t="shared" si="74"/>
        <v>20.322498161139503</v>
      </c>
      <c r="E65" s="304"/>
      <c r="F65" s="304">
        <v>8.8874307600256566E-2</v>
      </c>
      <c r="G65" s="304">
        <v>0.1082595587328077</v>
      </c>
      <c r="H65" s="304">
        <v>0.14844606527612847</v>
      </c>
      <c r="I65" s="304"/>
      <c r="J65" s="304">
        <v>0.85475717186388867</v>
      </c>
      <c r="K65" s="304">
        <v>1.0903562193652403</v>
      </c>
      <c r="L65" s="304">
        <v>1.5317183200122542</v>
      </c>
      <c r="M65" s="304"/>
      <c r="N65" s="304">
        <v>3.6341873117619228</v>
      </c>
      <c r="O65" s="304">
        <v>3.7710000882489871</v>
      </c>
      <c r="P65" s="304">
        <v>4.856236615795904</v>
      </c>
      <c r="Q65" s="304"/>
      <c r="R65" s="304">
        <v>0.90133307262681639</v>
      </c>
      <c r="S65" s="304">
        <v>0.91140630019560886</v>
      </c>
      <c r="T65" s="304">
        <v>1.2108847258453874</v>
      </c>
      <c r="U65" s="304"/>
      <c r="V65" s="304">
        <v>1.1154026118441231</v>
      </c>
      <c r="W65" s="304">
        <v>1.1125953255053902</v>
      </c>
      <c r="X65" s="304">
        <v>1.3852386045490557</v>
      </c>
      <c r="Y65" s="304"/>
      <c r="Z65" s="304">
        <v>4.1432556865004546</v>
      </c>
      <c r="AA65" s="304">
        <v>4.3462387065150834</v>
      </c>
      <c r="AB65" s="304">
        <v>5.059258771073698</v>
      </c>
      <c r="AC65" s="304"/>
      <c r="AD65" s="304">
        <v>4.4947698092391422</v>
      </c>
      <c r="AE65" s="304">
        <v>4.3276916098485998</v>
      </c>
      <c r="AF65" s="304">
        <v>4.3752819147778919</v>
      </c>
      <c r="AG65" s="304"/>
      <c r="AH65" s="304">
        <v>2.5853150263009486</v>
      </c>
      <c r="AI65" s="304">
        <v>2.2094720546200022</v>
      </c>
      <c r="AJ65" s="304">
        <v>1.2972978599627369</v>
      </c>
      <c r="AK65" s="304"/>
      <c r="AL65" s="304">
        <v>0.54556337236681651</v>
      </c>
      <c r="AM65" s="304">
        <v>0.41512748802901406</v>
      </c>
      <c r="AN65" s="304">
        <v>0.45813528384644453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21.172521655001873</v>
      </c>
      <c r="C66" s="304">
        <f t="shared" si="73"/>
        <v>20.895921625085272</v>
      </c>
      <c r="D66" s="304">
        <f t="shared" si="74"/>
        <v>20.989353790590371</v>
      </c>
      <c r="E66" s="304"/>
      <c r="F66" s="304">
        <v>3.9070650315928129E-2</v>
      </c>
      <c r="G66" s="304">
        <v>5.5476329218014743E-2</v>
      </c>
      <c r="H66" s="304">
        <v>9.2607302187737189E-2</v>
      </c>
      <c r="I66" s="304"/>
      <c r="J66" s="304">
        <v>0.76606568122793284</v>
      </c>
      <c r="K66" s="304">
        <v>1.0277286027667836</v>
      </c>
      <c r="L66" s="304">
        <v>1.5646610687306646</v>
      </c>
      <c r="M66" s="304"/>
      <c r="N66" s="304">
        <v>3.1172985836786773</v>
      </c>
      <c r="O66" s="304">
        <v>3.4158011450484258</v>
      </c>
      <c r="P66" s="304">
        <v>4.6047646173265528</v>
      </c>
      <c r="Q66" s="304"/>
      <c r="R66" s="304">
        <v>1.0829404665578164</v>
      </c>
      <c r="S66" s="304">
        <v>1.1420440090327693</v>
      </c>
      <c r="T66" s="304">
        <v>1.4645947669524699</v>
      </c>
      <c r="U66" s="304"/>
      <c r="V66" s="304">
        <v>0.98247330217953988</v>
      </c>
      <c r="W66" s="304">
        <v>0.97964176975817052</v>
      </c>
      <c r="X66" s="304">
        <v>1.20770465543827</v>
      </c>
      <c r="Y66" s="304"/>
      <c r="Z66" s="304">
        <v>4.8602350839675479</v>
      </c>
      <c r="AA66" s="304">
        <v>5.1441892513206753</v>
      </c>
      <c r="AB66" s="304">
        <v>5.1827400385801026</v>
      </c>
      <c r="AC66" s="304"/>
      <c r="AD66" s="304">
        <v>6.9360425700782633</v>
      </c>
      <c r="AE66" s="304">
        <v>6.8791518878995559</v>
      </c>
      <c r="AF66" s="304">
        <v>5.9885514618670586</v>
      </c>
      <c r="AG66" s="304"/>
      <c r="AH66" s="304">
        <v>2.9255139748231249</v>
      </c>
      <c r="AI66" s="304">
        <v>1.8843993128826009</v>
      </c>
      <c r="AJ66" s="304">
        <v>0.64108059984610588</v>
      </c>
      <c r="AK66" s="304"/>
      <c r="AL66" s="304">
        <v>0.46288134217303983</v>
      </c>
      <c r="AM66" s="304">
        <v>0.36748931715827893</v>
      </c>
      <c r="AN66" s="304">
        <v>0.24264927966140992</v>
      </c>
    </row>
    <row r="67" spans="1:40" x14ac:dyDescent="0.2">
      <c r="A67" s="13" t="str">
        <f t="shared" si="72"/>
        <v>Skilled trades occupations</v>
      </c>
      <c r="B67" s="304">
        <f t="shared" si="75"/>
        <v>20.110979344178272</v>
      </c>
      <c r="C67" s="304">
        <f t="shared" si="73"/>
        <v>20.56986311570958</v>
      </c>
      <c r="D67" s="304">
        <f t="shared" si="74"/>
        <v>20.587870564120422</v>
      </c>
      <c r="E67" s="304"/>
      <c r="F67" s="304">
        <v>9.7271938453336905E-3</v>
      </c>
      <c r="G67" s="304">
        <v>1.2961443781421455E-2</v>
      </c>
      <c r="H67" s="304">
        <v>2.3808164284123974E-2</v>
      </c>
      <c r="I67" s="304"/>
      <c r="J67" s="304">
        <v>0.28836659098113937</v>
      </c>
      <c r="K67" s="304">
        <v>0.41863433269628197</v>
      </c>
      <c r="L67" s="304">
        <v>0.64201153257567001</v>
      </c>
      <c r="M67" s="304"/>
      <c r="N67" s="304">
        <v>1.1796576916394648</v>
      </c>
      <c r="O67" s="304">
        <v>1.4654466825356172</v>
      </c>
      <c r="P67" s="304">
        <v>1.9826890919701441</v>
      </c>
      <c r="Q67" s="304"/>
      <c r="R67" s="304">
        <v>0.62068073509962962</v>
      </c>
      <c r="S67" s="304">
        <v>0.66815907710960598</v>
      </c>
      <c r="T67" s="304">
        <v>0.85477355491463536</v>
      </c>
      <c r="U67" s="304"/>
      <c r="V67" s="304">
        <v>0.99689334675425689</v>
      </c>
      <c r="W67" s="304">
        <v>1.1340088831780337</v>
      </c>
      <c r="X67" s="304">
        <v>1.4420623155284888</v>
      </c>
      <c r="Y67" s="304"/>
      <c r="Z67" s="304">
        <v>6.380852673559799</v>
      </c>
      <c r="AA67" s="304">
        <v>7.2355321672874018</v>
      </c>
      <c r="AB67" s="304">
        <v>7.8769189669594146</v>
      </c>
      <c r="AC67" s="304"/>
      <c r="AD67" s="304">
        <v>5.3043613793360276</v>
      </c>
      <c r="AE67" s="304">
        <v>4.6487267985015972</v>
      </c>
      <c r="AF67" s="304">
        <v>4.1250132145152643</v>
      </c>
      <c r="AG67" s="304"/>
      <c r="AH67" s="304">
        <v>3.9641640418355681</v>
      </c>
      <c r="AI67" s="304">
        <v>3.8453289970119804</v>
      </c>
      <c r="AJ67" s="304">
        <v>2.8500341055417677</v>
      </c>
      <c r="AK67" s="304"/>
      <c r="AL67" s="304">
        <v>1.3662756911270528</v>
      </c>
      <c r="AM67" s="304">
        <v>1.1410647336076432</v>
      </c>
      <c r="AN67" s="304">
        <v>0.79055961783091611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6.8774397268901444</v>
      </c>
      <c r="C68" s="304">
        <f t="shared" si="73"/>
        <v>7.2815672445546511</v>
      </c>
      <c r="D68" s="304">
        <f t="shared" si="74"/>
        <v>8.269753183115915</v>
      </c>
      <c r="E68" s="304"/>
      <c r="F68" s="304">
        <v>7.8070148091662107E-3</v>
      </c>
      <c r="G68" s="304">
        <v>1.1845290138145672E-2</v>
      </c>
      <c r="H68" s="304">
        <v>1.9311548258895288E-2</v>
      </c>
      <c r="I68" s="304"/>
      <c r="J68" s="304">
        <v>0.13625643846468047</v>
      </c>
      <c r="K68" s="304">
        <v>0.21162948265760925</v>
      </c>
      <c r="L68" s="304">
        <v>0.33252745258833361</v>
      </c>
      <c r="M68" s="304"/>
      <c r="N68" s="304">
        <v>0.8875336782019293</v>
      </c>
      <c r="O68" s="304">
        <v>0.99956638393832453</v>
      </c>
      <c r="P68" s="304">
        <v>1.2830275974376413</v>
      </c>
      <c r="Q68" s="304"/>
      <c r="R68" s="304">
        <v>0.72556234098124761</v>
      </c>
      <c r="S68" s="304">
        <v>0.83536220275809914</v>
      </c>
      <c r="T68" s="304">
        <v>1.2617027777674996</v>
      </c>
      <c r="U68" s="304"/>
      <c r="V68" s="304">
        <v>0.67675147636701494</v>
      </c>
      <c r="W68" s="304">
        <v>0.76130026061610867</v>
      </c>
      <c r="X68" s="304">
        <v>1.0608508293857497</v>
      </c>
      <c r="Y68" s="304"/>
      <c r="Z68" s="304">
        <v>1.2419297676319352</v>
      </c>
      <c r="AA68" s="304">
        <v>1.3823639828369856</v>
      </c>
      <c r="AB68" s="304">
        <v>1.5776778770413065</v>
      </c>
      <c r="AC68" s="304"/>
      <c r="AD68" s="304">
        <v>1.7477254527297197</v>
      </c>
      <c r="AE68" s="304">
        <v>1.7203709180289861</v>
      </c>
      <c r="AF68" s="304">
        <v>1.6734777926345747</v>
      </c>
      <c r="AG68" s="304"/>
      <c r="AH68" s="304">
        <v>0.98740979489994152</v>
      </c>
      <c r="AI68" s="304">
        <v>0.94039088434724072</v>
      </c>
      <c r="AJ68" s="304">
        <v>0.72007040397636624</v>
      </c>
      <c r="AK68" s="304"/>
      <c r="AL68" s="304">
        <v>0.4664637628045098</v>
      </c>
      <c r="AM68" s="304">
        <v>0.41873783923315172</v>
      </c>
      <c r="AN68" s="304">
        <v>0.34110690402554811</v>
      </c>
    </row>
    <row r="69" spans="1:40" x14ac:dyDescent="0.2">
      <c r="A69" s="13" t="str">
        <f t="shared" si="72"/>
        <v>Sales and customer service occupations</v>
      </c>
      <c r="B69" s="304">
        <f t="shared" si="75"/>
        <v>47.524680919249263</v>
      </c>
      <c r="C69" s="304">
        <f t="shared" si="73"/>
        <v>45.891340940875146</v>
      </c>
      <c r="D69" s="304">
        <f t="shared" si="74"/>
        <v>44.59414565217601</v>
      </c>
      <c r="E69" s="304"/>
      <c r="F69" s="304">
        <v>5.4988150983294383E-2</v>
      </c>
      <c r="G69" s="304">
        <v>7.6470367920765545E-2</v>
      </c>
      <c r="H69" s="304">
        <v>0.10365281632047192</v>
      </c>
      <c r="I69" s="304"/>
      <c r="J69" s="304">
        <v>1.0269429057061492</v>
      </c>
      <c r="K69" s="304">
        <v>1.4001911571454757</v>
      </c>
      <c r="L69" s="304">
        <v>2.1256043311517931</v>
      </c>
      <c r="M69" s="304"/>
      <c r="N69" s="304">
        <v>5.5593461412529042</v>
      </c>
      <c r="O69" s="304">
        <v>6.0841058680331148</v>
      </c>
      <c r="P69" s="304">
        <v>8.5076997049669369</v>
      </c>
      <c r="Q69" s="304"/>
      <c r="R69" s="304">
        <v>1.7848758097909139</v>
      </c>
      <c r="S69" s="304">
        <v>1.8396705835505041</v>
      </c>
      <c r="T69" s="304">
        <v>2.4167573566235174</v>
      </c>
      <c r="U69" s="304"/>
      <c r="V69" s="304">
        <v>1.441047597245567</v>
      </c>
      <c r="W69" s="304">
        <v>1.3929802606414765</v>
      </c>
      <c r="X69" s="304">
        <v>1.7195143549621901</v>
      </c>
      <c r="Y69" s="304"/>
      <c r="Z69" s="304">
        <v>12.61763880742749</v>
      </c>
      <c r="AA69" s="304">
        <v>13.255336881771244</v>
      </c>
      <c r="AB69" s="304">
        <v>14.676071027477622</v>
      </c>
      <c r="AC69" s="304"/>
      <c r="AD69" s="304">
        <v>13.358026744866944</v>
      </c>
      <c r="AE69" s="304">
        <v>12.465315204248238</v>
      </c>
      <c r="AF69" s="304">
        <v>10.233079282248418</v>
      </c>
      <c r="AG69" s="304"/>
      <c r="AH69" s="304">
        <v>9.0622077310343983</v>
      </c>
      <c r="AI69" s="304">
        <v>7.3763508647335199</v>
      </c>
      <c r="AJ69" s="304">
        <v>3.6066752203860561</v>
      </c>
      <c r="AK69" s="304"/>
      <c r="AL69" s="304">
        <v>2.6196070309416024</v>
      </c>
      <c r="AM69" s="304">
        <v>2.0009197528308076</v>
      </c>
      <c r="AN69" s="304">
        <v>1.2050915580390009</v>
      </c>
    </row>
    <row r="70" spans="1:40" x14ac:dyDescent="0.2">
      <c r="A70" s="13" t="str">
        <f t="shared" si="72"/>
        <v>Process, plant and machine operatives</v>
      </c>
      <c r="B70" s="304">
        <f t="shared" si="75"/>
        <v>28.098729376729111</v>
      </c>
      <c r="C70" s="304">
        <f t="shared" si="73"/>
        <v>32.773104293245893</v>
      </c>
      <c r="D70" s="304">
        <f t="shared" si="74"/>
        <v>33.827141063199726</v>
      </c>
      <c r="E70" s="304"/>
      <c r="F70" s="304">
        <v>7.8856714449167767E-2</v>
      </c>
      <c r="G70" s="304">
        <v>0.13273934276793323</v>
      </c>
      <c r="H70" s="304">
        <v>0.21614583995809011</v>
      </c>
      <c r="I70" s="304"/>
      <c r="J70" s="304">
        <v>0.32475874407246641</v>
      </c>
      <c r="K70" s="304">
        <v>0.50483189684208374</v>
      </c>
      <c r="L70" s="304">
        <v>0.72102173545047643</v>
      </c>
      <c r="M70" s="304"/>
      <c r="N70" s="304">
        <v>1.4537222341031988</v>
      </c>
      <c r="O70" s="304">
        <v>2.0173246832782179</v>
      </c>
      <c r="P70" s="304">
        <v>3.1039679587226838</v>
      </c>
      <c r="Q70" s="304"/>
      <c r="R70" s="304">
        <v>0.65490935663366368</v>
      </c>
      <c r="S70" s="304">
        <v>0.8719007952889255</v>
      </c>
      <c r="T70" s="304">
        <v>1.1351387978913232</v>
      </c>
      <c r="U70" s="304"/>
      <c r="V70" s="304">
        <v>0.98652147928440759</v>
      </c>
      <c r="W70" s="304">
        <v>1.3288521746191888</v>
      </c>
      <c r="X70" s="304">
        <v>1.8035308402828014</v>
      </c>
      <c r="Y70" s="304"/>
      <c r="Z70" s="304">
        <v>4.5882516848144181</v>
      </c>
      <c r="AA70" s="304">
        <v>6.1418855640508765</v>
      </c>
      <c r="AB70" s="304">
        <v>7.1090853148201294</v>
      </c>
      <c r="AC70" s="304"/>
      <c r="AD70" s="304">
        <v>9.5625439916849526</v>
      </c>
      <c r="AE70" s="304">
        <v>11.106733969150691</v>
      </c>
      <c r="AF70" s="304">
        <v>11.618690042550378</v>
      </c>
      <c r="AG70" s="304"/>
      <c r="AH70" s="304">
        <v>7.9541944282774502</v>
      </c>
      <c r="AI70" s="304">
        <v>8.7195943134051106</v>
      </c>
      <c r="AJ70" s="304">
        <v>6.9468928038057056</v>
      </c>
      <c r="AK70" s="304"/>
      <c r="AL70" s="304">
        <v>2.4949707434093842</v>
      </c>
      <c r="AM70" s="304">
        <v>1.9492415538428671</v>
      </c>
      <c r="AN70" s="304">
        <v>1.172667729718144</v>
      </c>
    </row>
    <row r="71" spans="1:40" x14ac:dyDescent="0.2">
      <c r="A71" s="13" t="str">
        <f t="shared" si="72"/>
        <v>Elementary occupations</v>
      </c>
      <c r="B71" s="304">
        <f t="shared" si="75"/>
        <v>46.912420596028809</v>
      </c>
      <c r="C71" s="304">
        <f t="shared" si="73"/>
        <v>47.729017485421842</v>
      </c>
      <c r="D71" s="304">
        <f t="shared" si="74"/>
        <v>46.8527427896489</v>
      </c>
      <c r="E71" s="304"/>
      <c r="F71" s="304">
        <v>1.2050299821545799E-2</v>
      </c>
      <c r="G71" s="304">
        <v>1.605880788156263E-2</v>
      </c>
      <c r="H71" s="304">
        <v>2.1294287059810946E-2</v>
      </c>
      <c r="I71" s="304"/>
      <c r="J71" s="304">
        <v>0.91825411895858566</v>
      </c>
      <c r="K71" s="304">
        <v>1.3241580336775873</v>
      </c>
      <c r="L71" s="304">
        <v>2.2143811202744659</v>
      </c>
      <c r="M71" s="304"/>
      <c r="N71" s="304">
        <v>4.4257550739767701</v>
      </c>
      <c r="O71" s="304">
        <v>5.1221605872799678</v>
      </c>
      <c r="P71" s="304">
        <v>7.3227235282174075</v>
      </c>
      <c r="Q71" s="304"/>
      <c r="R71" s="304">
        <v>1.9183275949919081</v>
      </c>
      <c r="S71" s="304">
        <v>2.1720046030735598</v>
      </c>
      <c r="T71" s="304">
        <v>3.262930374457639</v>
      </c>
      <c r="U71" s="304"/>
      <c r="V71" s="304">
        <v>2.13330968666006</v>
      </c>
      <c r="W71" s="304">
        <v>2.4161164937123703</v>
      </c>
      <c r="X71" s="304">
        <v>3.476526370770296</v>
      </c>
      <c r="Y71" s="304"/>
      <c r="Z71" s="304">
        <v>8.8820008197694129</v>
      </c>
      <c r="AA71" s="304">
        <v>9.3341159872202386</v>
      </c>
      <c r="AB71" s="304">
        <v>9.4789228047498852</v>
      </c>
      <c r="AC71" s="304"/>
      <c r="AD71" s="304">
        <v>14.287586208509641</v>
      </c>
      <c r="AE71" s="304">
        <v>14.591200381085731</v>
      </c>
      <c r="AF71" s="304">
        <v>13.456284615452894</v>
      </c>
      <c r="AG71" s="304"/>
      <c r="AH71" s="304">
        <v>10.537233692550105</v>
      </c>
      <c r="AI71" s="304">
        <v>9.585068642195802</v>
      </c>
      <c r="AJ71" s="304">
        <v>5.5065517345849546</v>
      </c>
      <c r="AK71" s="304"/>
      <c r="AL71" s="304">
        <v>3.7979031007907831</v>
      </c>
      <c r="AM71" s="304">
        <v>3.168133949295024</v>
      </c>
      <c r="AN71" s="304">
        <v>2.113127954081552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258.68699999999995</v>
      </c>
      <c r="C74" s="305">
        <f>SUM(C75:C83)</f>
        <v>263.96899999999999</v>
      </c>
      <c r="D74" s="305">
        <f>SUM(D75:D83)</f>
        <v>276.78299999999996</v>
      </c>
      <c r="E74" s="304"/>
      <c r="F74" s="305">
        <f>SUM(F75:F83)</f>
        <v>4.5650270732296203</v>
      </c>
      <c r="G74" s="305">
        <f>SUM(G75:G83)</f>
        <v>5.7857689093012183</v>
      </c>
      <c r="H74" s="305">
        <f>SUM(H75:H83)</f>
        <v>7.4667824477351505</v>
      </c>
      <c r="I74" s="304"/>
      <c r="J74" s="305">
        <f>SUM(J75:J83)</f>
        <v>32.610005882804948</v>
      </c>
      <c r="K74" s="305">
        <f>SUM(K75:K83)</f>
        <v>41.342866887104023</v>
      </c>
      <c r="L74" s="305">
        <f>SUM(L75:L83)</f>
        <v>54.085172736211049</v>
      </c>
      <c r="M74" s="304"/>
      <c r="N74" s="305">
        <f>SUM(N75:N83)</f>
        <v>71.715447972362767</v>
      </c>
      <c r="O74" s="305">
        <f>SUM(O75:O83)</f>
        <v>71.993001058393872</v>
      </c>
      <c r="P74" s="305">
        <f>SUM(P75:P83)</f>
        <v>81.863668661984775</v>
      </c>
      <c r="Q74" s="304"/>
      <c r="R74" s="305">
        <f>SUM(R75:R83)</f>
        <v>13.297724812499691</v>
      </c>
      <c r="S74" s="305">
        <f>SUM(S75:S83)</f>
        <v>13.634312901536525</v>
      </c>
      <c r="T74" s="305">
        <f>SUM(T75:T83)</f>
        <v>16.672685502976993</v>
      </c>
      <c r="U74" s="304"/>
      <c r="V74" s="305">
        <f>SUM(V75:V83)</f>
        <v>16.082702682859377</v>
      </c>
      <c r="W74" s="305">
        <f>SUM(W75:W83)</f>
        <v>15.920960580091194</v>
      </c>
      <c r="X74" s="305">
        <f>SUM(X75:X83)</f>
        <v>18.733267647645768</v>
      </c>
      <c r="Y74" s="304"/>
      <c r="Z74" s="305">
        <f>SUM(Z75:Z83)</f>
        <v>37.335385757132698</v>
      </c>
      <c r="AA74" s="305">
        <f>SUM(AA75:AA83)</f>
        <v>36.7770922480127</v>
      </c>
      <c r="AB74" s="305">
        <f>SUM(AB75:AB83)</f>
        <v>33.938656565688596</v>
      </c>
      <c r="AC74" s="304"/>
      <c r="AD74" s="305">
        <f>SUM(AD75:AD83)</f>
        <v>42.848510326755687</v>
      </c>
      <c r="AE74" s="305">
        <f>SUM(AE75:AE83)</f>
        <v>40.595035361038072</v>
      </c>
      <c r="AF74" s="305">
        <f>SUM(AF75:AF83)</f>
        <v>34.145301701392917</v>
      </c>
      <c r="AG74" s="304"/>
      <c r="AH74" s="305">
        <f>SUM(AH75:AH83)</f>
        <v>31.397297893287494</v>
      </c>
      <c r="AI74" s="305">
        <f>SUM(AI75:AI83)</f>
        <v>30.090333192272247</v>
      </c>
      <c r="AJ74" s="305">
        <f>SUM(AJ75:AJ83)</f>
        <v>23.902473885600571</v>
      </c>
      <c r="AK74" s="304"/>
      <c r="AL74" s="305">
        <f>SUM(AL75:AL83)</f>
        <v>8.8348975990676735</v>
      </c>
      <c r="AM74" s="305">
        <f>SUM(AM75:AM83)</f>
        <v>7.8296288622502015</v>
      </c>
      <c r="AN74" s="305">
        <f>SUM(AN75:AN83)</f>
        <v>5.9749908507641747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36.90525910359257</v>
      </c>
      <c r="C75" s="305">
        <f t="shared" ref="C75:C83" si="77">SUM(G75,K75,O75,S75,W75,AA75,AE75,AI75,AM75)</f>
        <v>38.235478186011314</v>
      </c>
      <c r="D75" s="305">
        <f t="shared" ref="D75:D83" si="78">SUM(H75,L75,P75,T75,X75,AB75,AF75,AJ75,AN75)</f>
        <v>42.693399606360401</v>
      </c>
      <c r="E75" s="304"/>
      <c r="F75" s="304">
        <v>0.77773592015724402</v>
      </c>
      <c r="G75" s="304">
        <v>0.98579021773588693</v>
      </c>
      <c r="H75" s="304">
        <v>1.312381987680171</v>
      </c>
      <c r="I75" s="304"/>
      <c r="J75" s="304">
        <v>4.9559210661633823</v>
      </c>
      <c r="K75" s="304">
        <v>6.2307322776884915</v>
      </c>
      <c r="L75" s="304">
        <v>8.4964014295672605</v>
      </c>
      <c r="M75" s="304"/>
      <c r="N75" s="304">
        <v>11.363277412257235</v>
      </c>
      <c r="O75" s="304">
        <v>11.306141849323678</v>
      </c>
      <c r="P75" s="304">
        <v>13.340902994531806</v>
      </c>
      <c r="Q75" s="304"/>
      <c r="R75" s="304">
        <v>1.639010800561298</v>
      </c>
      <c r="S75" s="304">
        <v>1.6769031250109681</v>
      </c>
      <c r="T75" s="304">
        <v>2.0290479889491526</v>
      </c>
      <c r="U75" s="304"/>
      <c r="V75" s="304">
        <v>2.9976678356682993</v>
      </c>
      <c r="W75" s="304">
        <v>3.0925060777933919</v>
      </c>
      <c r="X75" s="304">
        <v>3.829654508670095</v>
      </c>
      <c r="Y75" s="304"/>
      <c r="Z75" s="304">
        <v>5.870354778682997</v>
      </c>
      <c r="AA75" s="304">
        <v>5.8235452185674914</v>
      </c>
      <c r="AB75" s="304">
        <v>5.810565432012238</v>
      </c>
      <c r="AC75" s="304"/>
      <c r="AD75" s="304">
        <v>5.33113216385002</v>
      </c>
      <c r="AE75" s="304">
        <v>5.2059270420362225</v>
      </c>
      <c r="AF75" s="304">
        <v>4.6181313210273904</v>
      </c>
      <c r="AG75" s="304"/>
      <c r="AH75" s="304">
        <v>3.2189568839373952</v>
      </c>
      <c r="AI75" s="304">
        <v>3.1315151406858366</v>
      </c>
      <c r="AJ75" s="304">
        <v>2.5796148932853544</v>
      </c>
      <c r="AK75" s="304"/>
      <c r="AL75" s="304">
        <v>0.75120224231469712</v>
      </c>
      <c r="AM75" s="304">
        <v>0.78241723716934686</v>
      </c>
      <c r="AN75" s="304">
        <v>0.67669905063693347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67.686094423383125</v>
      </c>
      <c r="C76" s="305">
        <f t="shared" si="77"/>
        <v>72.938631359924472</v>
      </c>
      <c r="D76" s="305">
        <f>SUM(H76,L76,P76,T76,X76,AB76,AF76,AJ76,AN76)</f>
        <v>80.784011165941294</v>
      </c>
      <c r="E76" s="304"/>
      <c r="F76" s="304">
        <v>2.6366743890241477</v>
      </c>
      <c r="G76" s="304">
        <v>3.313500708808462</v>
      </c>
      <c r="H76" s="304">
        <v>4.1126509348792704</v>
      </c>
      <c r="I76" s="304"/>
      <c r="J76" s="304">
        <v>14.978405034332747</v>
      </c>
      <c r="K76" s="304">
        <v>19.166311454964386</v>
      </c>
      <c r="L76" s="304">
        <v>24.271762782033701</v>
      </c>
      <c r="M76" s="304"/>
      <c r="N76" s="304">
        <v>26.937579247678819</v>
      </c>
      <c r="O76" s="304">
        <v>27.278100612051333</v>
      </c>
      <c r="P76" s="304">
        <v>29.582912984342464</v>
      </c>
      <c r="Q76" s="304"/>
      <c r="R76" s="304">
        <v>2.2695991528363448</v>
      </c>
      <c r="S76" s="304">
        <v>2.2962900266926698</v>
      </c>
      <c r="T76" s="304">
        <v>2.736181231767739</v>
      </c>
      <c r="U76" s="304"/>
      <c r="V76" s="304">
        <v>4.1567416803147808</v>
      </c>
      <c r="W76" s="304">
        <v>4.0776678194124649</v>
      </c>
      <c r="X76" s="304">
        <v>4.689624360667306</v>
      </c>
      <c r="Y76" s="304"/>
      <c r="Z76" s="304">
        <v>6.3566767296029099</v>
      </c>
      <c r="AA76" s="304">
        <v>6.5778754936662223</v>
      </c>
      <c r="AB76" s="304">
        <v>6.3579838116518612</v>
      </c>
      <c r="AC76" s="304"/>
      <c r="AD76" s="304">
        <v>6.1695220031377609</v>
      </c>
      <c r="AE76" s="304">
        <v>6.0384485821304512</v>
      </c>
      <c r="AF76" s="304">
        <v>5.8034226922305701</v>
      </c>
      <c r="AG76" s="304"/>
      <c r="AH76" s="304">
        <v>3.4817509895404171</v>
      </c>
      <c r="AI76" s="304">
        <v>3.3706856643668357</v>
      </c>
      <c r="AJ76" s="304">
        <v>2.4589987951240304</v>
      </c>
      <c r="AK76" s="304"/>
      <c r="AL76" s="304">
        <v>0.69914519691519472</v>
      </c>
      <c r="AM76" s="304">
        <v>0.81975099783165906</v>
      </c>
      <c r="AN76" s="304">
        <v>0.77047357324436294</v>
      </c>
    </row>
    <row r="77" spans="1:40" x14ac:dyDescent="0.2">
      <c r="A77" s="13" t="str">
        <f t="shared" si="76"/>
        <v>Associate professional occupations</v>
      </c>
      <c r="B77" s="305">
        <f t="shared" si="79"/>
        <v>50.69580127757196</v>
      </c>
      <c r="C77" s="305">
        <f t="shared" si="77"/>
        <v>48.287378508769059</v>
      </c>
      <c r="D77" s="305">
        <f t="shared" si="78"/>
        <v>51.846538871172299</v>
      </c>
      <c r="E77" s="304"/>
      <c r="F77" s="304">
        <v>0.83089201040955329</v>
      </c>
      <c r="G77" s="304">
        <v>1.0407798863351898</v>
      </c>
      <c r="H77" s="304">
        <v>1.4237985985383537</v>
      </c>
      <c r="I77" s="304"/>
      <c r="J77" s="304">
        <v>8.1373193819283411</v>
      </c>
      <c r="K77" s="304">
        <v>9.7688600629300595</v>
      </c>
      <c r="L77" s="304">
        <v>13.001800555856482</v>
      </c>
      <c r="M77" s="304"/>
      <c r="N77" s="304">
        <v>17.743926164126002</v>
      </c>
      <c r="O77" s="304">
        <v>16.508112599867651</v>
      </c>
      <c r="P77" s="304">
        <v>18.390527621093618</v>
      </c>
      <c r="Q77" s="304"/>
      <c r="R77" s="304">
        <v>3.0060642612964465</v>
      </c>
      <c r="S77" s="304">
        <v>2.9040250775318701</v>
      </c>
      <c r="T77" s="304">
        <v>3.6019179920933473</v>
      </c>
      <c r="U77" s="304"/>
      <c r="V77" s="304">
        <v>3.1655319312563783</v>
      </c>
      <c r="W77" s="304">
        <v>2.789700517624623</v>
      </c>
      <c r="X77" s="304">
        <v>2.8488208399614412</v>
      </c>
      <c r="Y77" s="304"/>
      <c r="Z77" s="304">
        <v>6.8223213258811253</v>
      </c>
      <c r="AA77" s="304">
        <v>6.0888562351094766</v>
      </c>
      <c r="AB77" s="304">
        <v>5.3695035085288492</v>
      </c>
      <c r="AC77" s="304"/>
      <c r="AD77" s="304">
        <v>6.0083033330319342</v>
      </c>
      <c r="AE77" s="304">
        <v>4.9056699145202352</v>
      </c>
      <c r="AF77" s="304">
        <v>3.6540925238555362</v>
      </c>
      <c r="AG77" s="304"/>
      <c r="AH77" s="304">
        <v>4.0930147202261278</v>
      </c>
      <c r="AI77" s="304">
        <v>3.4403755234028286</v>
      </c>
      <c r="AJ77" s="304">
        <v>2.7634904305248034</v>
      </c>
      <c r="AK77" s="304"/>
      <c r="AL77" s="304">
        <v>0.88842814941604686</v>
      </c>
      <c r="AM77" s="304">
        <v>0.84099869144712402</v>
      </c>
      <c r="AN77" s="304">
        <v>0.79258680071986054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30.778634602696467</v>
      </c>
      <c r="C78" s="305">
        <f t="shared" si="77"/>
        <v>28.408417674469295</v>
      </c>
      <c r="D78" s="305">
        <f t="shared" si="78"/>
        <v>24.708042158510882</v>
      </c>
      <c r="E78" s="304"/>
      <c r="F78" s="304">
        <v>0.15661281163040003</v>
      </c>
      <c r="G78" s="304">
        <v>0.20736233742472346</v>
      </c>
      <c r="H78" s="304">
        <v>0.28658031456660543</v>
      </c>
      <c r="I78" s="304"/>
      <c r="J78" s="304">
        <v>2.0053339763755567</v>
      </c>
      <c r="K78" s="304">
        <v>2.5858353572095574</v>
      </c>
      <c r="L78" s="304">
        <v>3.4692204264766686</v>
      </c>
      <c r="M78" s="304"/>
      <c r="N78" s="304">
        <v>6.9735685384706612</v>
      </c>
      <c r="O78" s="304">
        <v>7.0153601706288375</v>
      </c>
      <c r="P78" s="304">
        <v>7.8218400915415813</v>
      </c>
      <c r="Q78" s="304"/>
      <c r="R78" s="304">
        <v>2.2658771600098992</v>
      </c>
      <c r="S78" s="304">
        <v>2.1785577109148031</v>
      </c>
      <c r="T78" s="304">
        <v>2.3981938586876468</v>
      </c>
      <c r="U78" s="304"/>
      <c r="V78" s="304">
        <v>2.4155806636453776</v>
      </c>
      <c r="W78" s="304">
        <v>2.3369005399039633</v>
      </c>
      <c r="X78" s="304">
        <v>2.6609946585491846</v>
      </c>
      <c r="Y78" s="304"/>
      <c r="Z78" s="304">
        <v>5.0436116544363667</v>
      </c>
      <c r="AA78" s="304">
        <v>4.4612949753097695</v>
      </c>
      <c r="AB78" s="304">
        <v>2.9254564312520057</v>
      </c>
      <c r="AC78" s="304"/>
      <c r="AD78" s="304">
        <v>6.6464464557425478</v>
      </c>
      <c r="AE78" s="304">
        <v>5.4578033687474692</v>
      </c>
      <c r="AF78" s="304">
        <v>2.8591971426144611</v>
      </c>
      <c r="AG78" s="304"/>
      <c r="AH78" s="304">
        <v>3.9169087658939787</v>
      </c>
      <c r="AI78" s="304">
        <v>2.8074080817602929</v>
      </c>
      <c r="AJ78" s="304">
        <v>0.69958820889940398</v>
      </c>
      <c r="AK78" s="304"/>
      <c r="AL78" s="304">
        <v>1.3546945764916789</v>
      </c>
      <c r="AM78" s="304">
        <v>1.3578951325698763</v>
      </c>
      <c r="AN78" s="304">
        <v>1.586971025923325</v>
      </c>
    </row>
    <row r="79" spans="1:40" x14ac:dyDescent="0.2">
      <c r="A79" s="13" t="str">
        <f t="shared" si="76"/>
        <v>Skilled trades occupations</v>
      </c>
      <c r="B79" s="305">
        <f t="shared" si="79"/>
        <v>10.216978643177358</v>
      </c>
      <c r="C79" s="305">
        <f t="shared" si="77"/>
        <v>10.856085211526942</v>
      </c>
      <c r="D79" s="305">
        <f t="shared" si="78"/>
        <v>11.456251282092365</v>
      </c>
      <c r="E79" s="304"/>
      <c r="F79" s="304">
        <v>4.1647090477370717E-2</v>
      </c>
      <c r="G79" s="304">
        <v>6.2518940066609782E-2</v>
      </c>
      <c r="H79" s="304">
        <v>8.6255785724771439E-2</v>
      </c>
      <c r="I79" s="304"/>
      <c r="J79" s="304">
        <v>0.49573352314455699</v>
      </c>
      <c r="K79" s="304">
        <v>0.70402511900323017</v>
      </c>
      <c r="L79" s="304">
        <v>1.0133066424704513</v>
      </c>
      <c r="M79" s="304"/>
      <c r="N79" s="304">
        <v>1.524281228596726</v>
      </c>
      <c r="O79" s="304">
        <v>1.7162594038326826</v>
      </c>
      <c r="P79" s="304">
        <v>2.2452900307613137</v>
      </c>
      <c r="Q79" s="304"/>
      <c r="R79" s="304">
        <v>0.55917560541427747</v>
      </c>
      <c r="S79" s="304">
        <v>0.62089729434318042</v>
      </c>
      <c r="T79" s="304">
        <v>0.84521021804787566</v>
      </c>
      <c r="U79" s="304"/>
      <c r="V79" s="304">
        <v>0.68630514485814986</v>
      </c>
      <c r="W79" s="304">
        <v>0.72216834989996426</v>
      </c>
      <c r="X79" s="304">
        <v>0.86619786811326616</v>
      </c>
      <c r="Y79" s="304"/>
      <c r="Z79" s="304">
        <v>2.1204821449907016</v>
      </c>
      <c r="AA79" s="304">
        <v>2.2216307926720029</v>
      </c>
      <c r="AB79" s="304">
        <v>2.0516737369819049</v>
      </c>
      <c r="AC79" s="304"/>
      <c r="AD79" s="304">
        <v>2.6539668579454383</v>
      </c>
      <c r="AE79" s="304">
        <v>2.6223277656034218</v>
      </c>
      <c r="AF79" s="304">
        <v>2.5201892677289264</v>
      </c>
      <c r="AG79" s="304"/>
      <c r="AH79" s="304">
        <v>1.4717628673615237</v>
      </c>
      <c r="AI79" s="304">
        <v>1.4816735768856637</v>
      </c>
      <c r="AJ79" s="304">
        <v>1.2546716329488299</v>
      </c>
      <c r="AK79" s="304"/>
      <c r="AL79" s="304">
        <v>0.66362418038861359</v>
      </c>
      <c r="AM79" s="304">
        <v>0.7045839692201864</v>
      </c>
      <c r="AN79" s="304">
        <v>0.57345609931502761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18.7367935500796</v>
      </c>
      <c r="C80" s="305">
        <f t="shared" si="77"/>
        <v>19.373052812798875</v>
      </c>
      <c r="D80" s="305">
        <f t="shared" si="78"/>
        <v>20.232500925441208</v>
      </c>
      <c r="E80" s="304"/>
      <c r="F80" s="304">
        <v>1.3431252624764554E-2</v>
      </c>
      <c r="G80" s="304">
        <v>1.990494489284466E-2</v>
      </c>
      <c r="H80" s="304">
        <v>3.135119940444786E-2</v>
      </c>
      <c r="I80" s="304"/>
      <c r="J80" s="304">
        <v>0.70911591081400194</v>
      </c>
      <c r="K80" s="304">
        <v>0.98208806830629147</v>
      </c>
      <c r="L80" s="304">
        <v>1.363553598180216</v>
      </c>
      <c r="M80" s="304"/>
      <c r="N80" s="304">
        <v>2.7581267109207332</v>
      </c>
      <c r="O80" s="304">
        <v>3.2301662408608172</v>
      </c>
      <c r="P80" s="304">
        <v>4.4664294875987141</v>
      </c>
      <c r="Q80" s="304"/>
      <c r="R80" s="304">
        <v>1.6318051362531263</v>
      </c>
      <c r="S80" s="304">
        <v>1.7021481163556869</v>
      </c>
      <c r="T80" s="304">
        <v>2.181424948425764</v>
      </c>
      <c r="U80" s="304"/>
      <c r="V80" s="304">
        <v>1.2730371990223677</v>
      </c>
      <c r="W80" s="304">
        <v>1.4308007178391959</v>
      </c>
      <c r="X80" s="304">
        <v>2.0240862416704899</v>
      </c>
      <c r="Y80" s="304"/>
      <c r="Z80" s="304">
        <v>4.6766752142250869</v>
      </c>
      <c r="AA80" s="304">
        <v>4.7421274358935657</v>
      </c>
      <c r="AB80" s="304">
        <v>4.6739169362312261</v>
      </c>
      <c r="AC80" s="304"/>
      <c r="AD80" s="304">
        <v>4.3396287073541213</v>
      </c>
      <c r="AE80" s="304">
        <v>4.0515961153198585</v>
      </c>
      <c r="AF80" s="304">
        <v>3.041610630576709</v>
      </c>
      <c r="AG80" s="304"/>
      <c r="AH80" s="304">
        <v>2.8201270242553336</v>
      </c>
      <c r="AI80" s="304">
        <v>2.7706605791135823</v>
      </c>
      <c r="AJ80" s="304">
        <v>2.121379384918558</v>
      </c>
      <c r="AK80" s="304"/>
      <c r="AL80" s="304">
        <v>0.51484639461006565</v>
      </c>
      <c r="AM80" s="304">
        <v>0.44356059421703442</v>
      </c>
      <c r="AN80" s="304">
        <v>0.32874849843508125</v>
      </c>
    </row>
    <row r="81" spans="1:40" x14ac:dyDescent="0.2">
      <c r="A81" s="13" t="str">
        <f t="shared" si="76"/>
        <v>Sales and customer service occupations</v>
      </c>
      <c r="B81" s="305">
        <f t="shared" si="79"/>
        <v>12.555800160317755</v>
      </c>
      <c r="C81" s="305">
        <f t="shared" si="77"/>
        <v>13.538379178848148</v>
      </c>
      <c r="D81" s="305">
        <f t="shared" si="78"/>
        <v>14.311999724775443</v>
      </c>
      <c r="E81" s="304"/>
      <c r="F81" s="304">
        <v>7.3559759516315978E-2</v>
      </c>
      <c r="G81" s="304">
        <v>0.10195210371508177</v>
      </c>
      <c r="H81" s="304">
        <v>0.14075206029893</v>
      </c>
      <c r="I81" s="304"/>
      <c r="J81" s="304">
        <v>0.63917125025133892</v>
      </c>
      <c r="K81" s="304">
        <v>0.8909601538232107</v>
      </c>
      <c r="L81" s="304">
        <v>1.2596845024514709</v>
      </c>
      <c r="M81" s="304"/>
      <c r="N81" s="304">
        <v>2.5555497151577957</v>
      </c>
      <c r="O81" s="304">
        <v>2.7851448849168974</v>
      </c>
      <c r="P81" s="304">
        <v>3.4906875691980006</v>
      </c>
      <c r="Q81" s="304"/>
      <c r="R81" s="304">
        <v>0.73048506413961534</v>
      </c>
      <c r="S81" s="304">
        <v>0.7855880842073103</v>
      </c>
      <c r="T81" s="304">
        <v>1.0255884439022689</v>
      </c>
      <c r="U81" s="304"/>
      <c r="V81" s="304">
        <v>0.74375299449280308</v>
      </c>
      <c r="W81" s="304">
        <v>0.80633088333601943</v>
      </c>
      <c r="X81" s="304">
        <v>0.97321539305250682</v>
      </c>
      <c r="Y81" s="304"/>
      <c r="Z81" s="304">
        <v>2.4188988324294787</v>
      </c>
      <c r="AA81" s="304">
        <v>2.5745522726056116</v>
      </c>
      <c r="AB81" s="304">
        <v>2.3883079570712513</v>
      </c>
      <c r="AC81" s="304"/>
      <c r="AD81" s="304">
        <v>3.3371651959353343</v>
      </c>
      <c r="AE81" s="304">
        <v>3.6928929398193882</v>
      </c>
      <c r="AF81" s="304">
        <v>3.4306232023375078</v>
      </c>
      <c r="AG81" s="304"/>
      <c r="AH81" s="304">
        <v>1.5977294284268271</v>
      </c>
      <c r="AI81" s="304">
        <v>1.4433850622700766</v>
      </c>
      <c r="AJ81" s="304">
        <v>1.1436174267276098</v>
      </c>
      <c r="AK81" s="304"/>
      <c r="AL81" s="304">
        <v>0.45948791996824734</v>
      </c>
      <c r="AM81" s="304">
        <v>0.4575727941545511</v>
      </c>
      <c r="AN81" s="304">
        <v>0.45952316973589669</v>
      </c>
    </row>
    <row r="82" spans="1:40" x14ac:dyDescent="0.2">
      <c r="A82" s="13" t="str">
        <f t="shared" si="76"/>
        <v>Process, plant and machine operatives</v>
      </c>
      <c r="B82" s="305">
        <f t="shared" si="79"/>
        <v>4.7495208703361369</v>
      </c>
      <c r="C82" s="305">
        <f t="shared" si="77"/>
        <v>5.3507934933998378</v>
      </c>
      <c r="D82" s="305">
        <f t="shared" si="78"/>
        <v>5.4200545822041333</v>
      </c>
      <c r="E82" s="304"/>
      <c r="F82" s="304">
        <v>1.047372029248571E-2</v>
      </c>
      <c r="G82" s="304">
        <v>1.6733141814624514E-2</v>
      </c>
      <c r="H82" s="304">
        <v>2.0619291636891905E-2</v>
      </c>
      <c r="I82" s="304"/>
      <c r="J82" s="304">
        <v>0.1825599097000048</v>
      </c>
      <c r="K82" s="304">
        <v>0.26359685627970503</v>
      </c>
      <c r="L82" s="304">
        <v>0.37599397121250222</v>
      </c>
      <c r="M82" s="304"/>
      <c r="N82" s="304">
        <v>0.39783913591180775</v>
      </c>
      <c r="O82" s="304">
        <v>0.49662482030974253</v>
      </c>
      <c r="P82" s="304">
        <v>0.6643845592272678</v>
      </c>
      <c r="Q82" s="304"/>
      <c r="R82" s="304">
        <v>0.14100433640637283</v>
      </c>
      <c r="S82" s="304">
        <v>0.17439752633812253</v>
      </c>
      <c r="T82" s="304">
        <v>0.22706575534318166</v>
      </c>
      <c r="U82" s="304"/>
      <c r="V82" s="304">
        <v>0.13951137701350716</v>
      </c>
      <c r="W82" s="304">
        <v>0.17212778801759571</v>
      </c>
      <c r="X82" s="304">
        <v>0.21330766957068176</v>
      </c>
      <c r="Y82" s="304"/>
      <c r="Z82" s="304">
        <v>1.0717432151607107</v>
      </c>
      <c r="AA82" s="304">
        <v>1.338765663472655</v>
      </c>
      <c r="AB82" s="304">
        <v>1.6273159240360422</v>
      </c>
      <c r="AC82" s="304"/>
      <c r="AD82" s="304">
        <v>1.1257586067469487</v>
      </c>
      <c r="AE82" s="304">
        <v>1.2021679634152644</v>
      </c>
      <c r="AF82" s="304">
        <v>1.2077479160161733</v>
      </c>
      <c r="AG82" s="304"/>
      <c r="AH82" s="304">
        <v>1.0336356063850991</v>
      </c>
      <c r="AI82" s="304">
        <v>1.0401555024217843</v>
      </c>
      <c r="AJ82" s="304">
        <v>0.75150054004341527</v>
      </c>
      <c r="AK82" s="304"/>
      <c r="AL82" s="304">
        <v>0.64699496271920043</v>
      </c>
      <c r="AM82" s="304">
        <v>0.64622423133034301</v>
      </c>
      <c r="AN82" s="304">
        <v>0.33211895511797745</v>
      </c>
    </row>
    <row r="83" spans="1:40" x14ac:dyDescent="0.2">
      <c r="A83" s="39" t="str">
        <f t="shared" si="76"/>
        <v>Elementary occupations</v>
      </c>
      <c r="B83" s="307">
        <f t="shared" si="79"/>
        <v>26.362117368844999</v>
      </c>
      <c r="C83" s="307">
        <f t="shared" si="77"/>
        <v>26.980783574252079</v>
      </c>
      <c r="D83" s="307">
        <f t="shared" si="78"/>
        <v>25.330201683501954</v>
      </c>
      <c r="E83" s="307"/>
      <c r="F83" s="307">
        <v>2.4000119097337947E-2</v>
      </c>
      <c r="G83" s="307">
        <v>3.7226628507795949E-2</v>
      </c>
      <c r="H83" s="307">
        <v>5.239227500570999E-2</v>
      </c>
      <c r="I83" s="307"/>
      <c r="J83" s="307">
        <v>0.50644583009501598</v>
      </c>
      <c r="K83" s="307">
        <v>0.75045753689908989</v>
      </c>
      <c r="L83" s="307">
        <v>0.83344882796229158</v>
      </c>
      <c r="M83" s="307"/>
      <c r="N83" s="307">
        <v>1.4612998192429971</v>
      </c>
      <c r="O83" s="307">
        <v>1.6570904766022199</v>
      </c>
      <c r="P83" s="307">
        <v>1.8606933236900023</v>
      </c>
      <c r="Q83" s="307"/>
      <c r="R83" s="307">
        <v>1.0547032955823115</v>
      </c>
      <c r="S83" s="307">
        <v>1.2955059401419127</v>
      </c>
      <c r="T83" s="307">
        <v>1.628055065760019</v>
      </c>
      <c r="U83" s="307"/>
      <c r="V83" s="307">
        <v>0.50457385658771503</v>
      </c>
      <c r="W83" s="307">
        <v>0.49275788626397587</v>
      </c>
      <c r="X83" s="307">
        <v>0.62736610739079579</v>
      </c>
      <c r="Y83" s="307"/>
      <c r="Z83" s="307">
        <v>2.954621861723326</v>
      </c>
      <c r="AA83" s="307">
        <v>2.9484441607159013</v>
      </c>
      <c r="AB83" s="307">
        <v>2.7339328279232187</v>
      </c>
      <c r="AC83" s="307"/>
      <c r="AD83" s="307">
        <v>7.2365870030115813</v>
      </c>
      <c r="AE83" s="307">
        <v>7.4182016694457573</v>
      </c>
      <c r="AF83" s="307">
        <v>7.0102870050056394</v>
      </c>
      <c r="AG83" s="307"/>
      <c r="AH83" s="307">
        <v>9.7634116072607888</v>
      </c>
      <c r="AI83" s="307">
        <v>10.604474061365348</v>
      </c>
      <c r="AJ83" s="307">
        <v>10.129612573128568</v>
      </c>
      <c r="AK83" s="307"/>
      <c r="AL83" s="307">
        <v>2.8564739762439268</v>
      </c>
      <c r="AM83" s="307">
        <v>1.7766252143100798</v>
      </c>
      <c r="AN83" s="307">
        <v>0.45441367763570956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Essex Southend-on-Sea and Thurrock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208.42299999999992</v>
      </c>
      <c r="C92" s="305">
        <f>SUM(C93:C101)</f>
        <v>218.25500000000002</v>
      </c>
      <c r="D92" s="305">
        <f>SUM(D93:D101)</f>
        <v>233.95199999999994</v>
      </c>
      <c r="E92" s="304"/>
      <c r="F92" s="305">
        <f>SUM(F93:F101)</f>
        <v>5.7535518708951816</v>
      </c>
      <c r="G92" s="305">
        <f>SUM(G93:G101)</f>
        <v>7.2486156181081007</v>
      </c>
      <c r="H92" s="305">
        <f>SUM(H93:H101)</f>
        <v>9.3536394433902625</v>
      </c>
      <c r="I92" s="304"/>
      <c r="J92" s="305">
        <f>SUM(J93:J101)</f>
        <v>33.558824640546142</v>
      </c>
      <c r="K92" s="305">
        <f>SUM(K93:K101)</f>
        <v>41.996241313036727</v>
      </c>
      <c r="L92" s="305">
        <f>SUM(L93:L101)</f>
        <v>52.96219087821116</v>
      </c>
      <c r="M92" s="304"/>
      <c r="N92" s="305">
        <f>SUM(N93:N101)</f>
        <v>52.158595100925879</v>
      </c>
      <c r="O92" s="305">
        <f>SUM(O93:O101)</f>
        <v>54.287901103701898</v>
      </c>
      <c r="P92" s="305">
        <f>SUM(P93:P101)</f>
        <v>64.811171125762044</v>
      </c>
      <c r="Q92" s="304"/>
      <c r="R92" s="305">
        <f>SUM(R93:R101)</f>
        <v>20.127094530324452</v>
      </c>
      <c r="S92" s="305">
        <f>SUM(S93:S101)</f>
        <v>17.296572431544707</v>
      </c>
      <c r="T92" s="305">
        <f>SUM(T93:T101)</f>
        <v>16.758189697200198</v>
      </c>
      <c r="U92" s="304"/>
      <c r="V92" s="305">
        <f>SUM(V93:V101)</f>
        <v>9.9323911992156333</v>
      </c>
      <c r="W92" s="305">
        <f>SUM(W93:W101)</f>
        <v>9.8095524197479484</v>
      </c>
      <c r="X92" s="305">
        <f>SUM(X93:X101)</f>
        <v>11.197387846472703</v>
      </c>
      <c r="Y92" s="304"/>
      <c r="Z92" s="305">
        <f>SUM(Z93:Z101)</f>
        <v>39.800401886470581</v>
      </c>
      <c r="AA92" s="305">
        <f>SUM(AA93:AA101)</f>
        <v>44.558339813771099</v>
      </c>
      <c r="AB92" s="305">
        <f>SUM(AB93:AB101)</f>
        <v>48.112646357243968</v>
      </c>
      <c r="AC92" s="304"/>
      <c r="AD92" s="305">
        <f>SUM(AD93:AD101)</f>
        <v>32.847690892881651</v>
      </c>
      <c r="AE92" s="305">
        <f>SUM(AE93:AE101)</f>
        <v>32.379768313792148</v>
      </c>
      <c r="AF92" s="305">
        <f>SUM(AF93:AF101)</f>
        <v>24.998630313500094</v>
      </c>
      <c r="AG92" s="304"/>
      <c r="AH92" s="305">
        <f>SUM(AH93:AH101)</f>
        <v>12.30760441831983</v>
      </c>
      <c r="AI92" s="305">
        <f>SUM(AI93:AI101)</f>
        <v>9.1755323250669498</v>
      </c>
      <c r="AJ92" s="305">
        <f>SUM(AJ93:AJ101)</f>
        <v>4.4179137016744177</v>
      </c>
      <c r="AK92" s="304"/>
      <c r="AL92" s="305">
        <f>SUM(AL93:AL101)</f>
        <v>1.936845460420586</v>
      </c>
      <c r="AM92" s="305">
        <f>SUM(AM93:AM101)</f>
        <v>1.5024766612304359</v>
      </c>
      <c r="AN92" s="305">
        <f>SUM(AN93:AN101)</f>
        <v>1.3402306365451515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9.7411219928800392</v>
      </c>
      <c r="C93" s="305">
        <f t="shared" ref="C93:D93" si="81">SUM(G93,K93,O93,S93,W93,AA93,AE93,AI93,AM93)</f>
        <v>10.18899030147589</v>
      </c>
      <c r="D93" s="305">
        <f t="shared" si="81"/>
        <v>11.802623564177287</v>
      </c>
      <c r="E93" s="304"/>
      <c r="F93" s="304">
        <v>0.1762558874701147</v>
      </c>
      <c r="G93" s="304">
        <v>0.22666295031694383</v>
      </c>
      <c r="H93" s="304">
        <v>0.31369764488249352</v>
      </c>
      <c r="I93" s="304"/>
      <c r="J93" s="304">
        <v>1.6202778899902111</v>
      </c>
      <c r="K93" s="304">
        <v>1.9932182423775127</v>
      </c>
      <c r="L93" s="304">
        <v>2.512576150851765</v>
      </c>
      <c r="M93" s="304"/>
      <c r="N93" s="304">
        <v>3.1034191490320935</v>
      </c>
      <c r="O93" s="304">
        <v>3.2359712552089026</v>
      </c>
      <c r="P93" s="304">
        <v>4.075348180616519</v>
      </c>
      <c r="Q93" s="304"/>
      <c r="R93" s="304">
        <v>1.8043326073151453</v>
      </c>
      <c r="S93" s="304">
        <v>1.802812719932801</v>
      </c>
      <c r="T93" s="304">
        <v>2.0804526415808495</v>
      </c>
      <c r="U93" s="304"/>
      <c r="V93" s="304">
        <v>0.41253522497206341</v>
      </c>
      <c r="W93" s="304">
        <v>0.37234386090937627</v>
      </c>
      <c r="X93" s="304">
        <v>0.38368023789467254</v>
      </c>
      <c r="Y93" s="304"/>
      <c r="Z93" s="304">
        <v>1.4467519467801688</v>
      </c>
      <c r="AA93" s="304">
        <v>1.4538217359785139</v>
      </c>
      <c r="AB93" s="304">
        <v>1.4709340850823238</v>
      </c>
      <c r="AC93" s="304"/>
      <c r="AD93" s="304">
        <v>0.73951602931784444</v>
      </c>
      <c r="AE93" s="304">
        <v>0.67826834431639338</v>
      </c>
      <c r="AF93" s="304">
        <v>0.58411467348350599</v>
      </c>
      <c r="AG93" s="304"/>
      <c r="AH93" s="304">
        <v>0.29231246145030798</v>
      </c>
      <c r="AI93" s="304">
        <v>0.25609089216237807</v>
      </c>
      <c r="AJ93" s="304">
        <v>0.19174651863593659</v>
      </c>
      <c r="AK93" s="304"/>
      <c r="AL93" s="304">
        <v>0.14572079655209014</v>
      </c>
      <c r="AM93" s="304">
        <v>0.16980030027306911</v>
      </c>
      <c r="AN93" s="304">
        <v>0.19007343114922168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75.413291106254476</v>
      </c>
      <c r="C94" s="305">
        <f t="shared" ref="C94:C101" si="83">SUM(G94,K94,O94,S94,W94,AA94,AE94,AI94,AM94)</f>
        <v>80.665556419256376</v>
      </c>
      <c r="D94" s="305">
        <f t="shared" ref="D94:D101" si="84">SUM(H94,L94,P94,T94,X94,AB94,AF94,AJ94,AN94)</f>
        <v>90.939580228513947</v>
      </c>
      <c r="E94" s="305"/>
      <c r="F94" s="304">
        <v>5.1370478089487133</v>
      </c>
      <c r="G94" s="304">
        <v>6.4177092639623998</v>
      </c>
      <c r="H94" s="304">
        <v>8.1563511043724972</v>
      </c>
      <c r="I94" s="304"/>
      <c r="J94" s="304">
        <v>25.325694762626846</v>
      </c>
      <c r="K94" s="304">
        <v>31.081950593030545</v>
      </c>
      <c r="L94" s="304">
        <v>38.402721149833631</v>
      </c>
      <c r="M94" s="304"/>
      <c r="N94" s="304">
        <v>27.781221868483616</v>
      </c>
      <c r="O94" s="304">
        <v>27.67125396177779</v>
      </c>
      <c r="P94" s="304">
        <v>30.947165417309815</v>
      </c>
      <c r="Q94" s="304"/>
      <c r="R94" s="304">
        <v>5.2034424652127713</v>
      </c>
      <c r="S94" s="304">
        <v>2.9776123096194946</v>
      </c>
      <c r="T94" s="304">
        <v>1.5477632304859794</v>
      </c>
      <c r="U94" s="304"/>
      <c r="V94" s="304">
        <v>1.7344657359753144</v>
      </c>
      <c r="W94" s="304">
        <v>1.7026356375449927</v>
      </c>
      <c r="X94" s="304">
        <v>1.9573376134242459</v>
      </c>
      <c r="Y94" s="304"/>
      <c r="Z94" s="304">
        <v>4.572509039755321</v>
      </c>
      <c r="AA94" s="304">
        <v>5.1165784366733655</v>
      </c>
      <c r="AB94" s="304">
        <v>5.5188957220180646</v>
      </c>
      <c r="AC94" s="304"/>
      <c r="AD94" s="304">
        <v>3.2797474388169712</v>
      </c>
      <c r="AE94" s="304">
        <v>3.3065081889146453</v>
      </c>
      <c r="AF94" s="304">
        <v>2.6750365250889878</v>
      </c>
      <c r="AG94" s="304"/>
      <c r="AH94" s="304">
        <v>2.1353645300092539</v>
      </c>
      <c r="AI94" s="304">
        <v>2.1121778688491002</v>
      </c>
      <c r="AJ94" s="304">
        <v>1.4482842686853457</v>
      </c>
      <c r="AK94" s="304"/>
      <c r="AL94" s="304">
        <v>0.24379745642566097</v>
      </c>
      <c r="AM94" s="304">
        <v>0.27913015888405518</v>
      </c>
      <c r="AN94" s="304">
        <v>0.28602519729538822</v>
      </c>
    </row>
    <row r="95" spans="1:40" x14ac:dyDescent="0.2">
      <c r="A95" s="13" t="str">
        <f t="shared" si="80"/>
        <v>Associate professional occupations</v>
      </c>
      <c r="B95" s="305">
        <f t="shared" si="82"/>
        <v>28.283423937403814</v>
      </c>
      <c r="C95" s="305">
        <f t="shared" si="83"/>
        <v>29.470504789025327</v>
      </c>
      <c r="D95" s="305">
        <f t="shared" si="84"/>
        <v>32.891559798022001</v>
      </c>
      <c r="E95" s="305"/>
      <c r="F95" s="304">
        <v>0.2315172117185377</v>
      </c>
      <c r="G95" s="304">
        <v>0.31748853582230208</v>
      </c>
      <c r="H95" s="304">
        <v>0.48607528088658208</v>
      </c>
      <c r="I95" s="304"/>
      <c r="J95" s="304">
        <v>3.0471079673129542</v>
      </c>
      <c r="K95" s="304">
        <v>3.8901856191392254</v>
      </c>
      <c r="L95" s="304">
        <v>5.2864641046355381</v>
      </c>
      <c r="M95" s="304"/>
      <c r="N95" s="304">
        <v>8.4748842880663311</v>
      </c>
      <c r="O95" s="304">
        <v>9.2436256987142862</v>
      </c>
      <c r="P95" s="304">
        <v>12.133975971476946</v>
      </c>
      <c r="Q95" s="304"/>
      <c r="R95" s="304">
        <v>3.5506444554051231</v>
      </c>
      <c r="S95" s="304">
        <v>2.9099160745825525</v>
      </c>
      <c r="T95" s="304">
        <v>2.6168977413877617</v>
      </c>
      <c r="U95" s="304"/>
      <c r="V95" s="304">
        <v>1.6011436407167716</v>
      </c>
      <c r="W95" s="304">
        <v>1.4858481670272856</v>
      </c>
      <c r="X95" s="304">
        <v>1.7622140967225897</v>
      </c>
      <c r="Y95" s="304"/>
      <c r="Z95" s="304">
        <v>5.2290017166422391</v>
      </c>
      <c r="AA95" s="304">
        <v>5.6018725844576789</v>
      </c>
      <c r="AB95" s="304">
        <v>5.954233189887101</v>
      </c>
      <c r="AC95" s="304"/>
      <c r="AD95" s="304">
        <v>4.0476861979607426</v>
      </c>
      <c r="AE95" s="304">
        <v>3.9944786173658056</v>
      </c>
      <c r="AF95" s="304">
        <v>3.2454312482805041</v>
      </c>
      <c r="AG95" s="304"/>
      <c r="AH95" s="304">
        <v>1.8763022057598746</v>
      </c>
      <c r="AI95" s="304">
        <v>1.8342706844996357</v>
      </c>
      <c r="AJ95" s="304">
        <v>1.1435213148685246</v>
      </c>
      <c r="AK95" s="304"/>
      <c r="AL95" s="304">
        <v>0.22513625382124125</v>
      </c>
      <c r="AM95" s="304">
        <v>0.19281880741655022</v>
      </c>
      <c r="AN95" s="304">
        <v>0.26274684987645991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24.860557263542017</v>
      </c>
      <c r="C96" s="305">
        <f t="shared" si="83"/>
        <v>23.17319465481296</v>
      </c>
      <c r="D96" s="305">
        <f t="shared" si="84"/>
        <v>18.182899768855236</v>
      </c>
      <c r="E96" s="305"/>
      <c r="F96" s="304">
        <v>0.12616443031593857</v>
      </c>
      <c r="G96" s="304">
        <v>0.16265425302562853</v>
      </c>
      <c r="H96" s="304">
        <v>0.22316475592152346</v>
      </c>
      <c r="I96" s="304"/>
      <c r="J96" s="304">
        <v>1.4437003741217254</v>
      </c>
      <c r="K96" s="304">
        <v>1.9130100741085185</v>
      </c>
      <c r="L96" s="304">
        <v>2.1546307866345829</v>
      </c>
      <c r="M96" s="304"/>
      <c r="N96" s="304">
        <v>4.6904383842401707</v>
      </c>
      <c r="O96" s="304">
        <v>4.8440543544997476</v>
      </c>
      <c r="P96" s="304">
        <v>5.3762250558246025</v>
      </c>
      <c r="Q96" s="304"/>
      <c r="R96" s="304">
        <v>2.9174980086479954</v>
      </c>
      <c r="S96" s="304">
        <v>3.0680887476283223</v>
      </c>
      <c r="T96" s="304">
        <v>3.3100907272591367</v>
      </c>
      <c r="U96" s="304"/>
      <c r="V96" s="304">
        <v>1.7706199025027589</v>
      </c>
      <c r="W96" s="304">
        <v>1.6740766490602941</v>
      </c>
      <c r="X96" s="304">
        <v>1.515434839149485</v>
      </c>
      <c r="Y96" s="304"/>
      <c r="Z96" s="304">
        <v>5.2778106866536652</v>
      </c>
      <c r="AA96" s="304">
        <v>5.7727575371293476</v>
      </c>
      <c r="AB96" s="304">
        <v>4.4983641458991546</v>
      </c>
      <c r="AC96" s="304"/>
      <c r="AD96" s="304">
        <v>5.2571802834411665</v>
      </c>
      <c r="AE96" s="304">
        <v>4.0141907867291824</v>
      </c>
      <c r="AF96" s="304">
        <v>0.95859413505521107</v>
      </c>
      <c r="AG96" s="304"/>
      <c r="AH96" s="304">
        <v>3.0792427672594158</v>
      </c>
      <c r="AI96" s="304">
        <v>1.559086775008673</v>
      </c>
      <c r="AJ96" s="304">
        <v>0.1075740607068407</v>
      </c>
      <c r="AK96" s="304"/>
      <c r="AL96" s="304">
        <v>0.29790242635918002</v>
      </c>
      <c r="AM96" s="304">
        <v>0.16527547762324785</v>
      </c>
      <c r="AN96" s="304">
        <v>3.8821262404694495E-2</v>
      </c>
    </row>
    <row r="97" spans="1:40" x14ac:dyDescent="0.2">
      <c r="A97" s="13" t="str">
        <f t="shared" si="80"/>
        <v>Skilled trades occupations</v>
      </c>
      <c r="B97" s="305">
        <f t="shared" si="82"/>
        <v>2.2796756396312881</v>
      </c>
      <c r="C97" s="305">
        <f t="shared" si="83"/>
        <v>2.1991657335619728</v>
      </c>
      <c r="D97" s="305">
        <f t="shared" si="84"/>
        <v>1.9937153104449925</v>
      </c>
      <c r="E97" s="304"/>
      <c r="F97" s="304">
        <v>2.2009232890766558E-2</v>
      </c>
      <c r="G97" s="304">
        <v>3.0164617600760509E-2</v>
      </c>
      <c r="H97" s="304">
        <v>4.3111411901287068E-2</v>
      </c>
      <c r="I97" s="304"/>
      <c r="J97" s="304">
        <v>4.6501946820517358E-2</v>
      </c>
      <c r="K97" s="304">
        <v>7.199525221289102E-2</v>
      </c>
      <c r="L97" s="304">
        <v>0.10719352526606944</v>
      </c>
      <c r="M97" s="304"/>
      <c r="N97" s="304">
        <v>0.25528766277245551</v>
      </c>
      <c r="O97" s="304">
        <v>0.31852922684864421</v>
      </c>
      <c r="P97" s="304">
        <v>0.40475775320857399</v>
      </c>
      <c r="Q97" s="304"/>
      <c r="R97" s="304">
        <v>0.12210868552072709</v>
      </c>
      <c r="S97" s="304">
        <v>0.12871499371417225</v>
      </c>
      <c r="T97" s="304">
        <v>0.14410274161571465</v>
      </c>
      <c r="U97" s="304"/>
      <c r="V97" s="304">
        <v>0.11462293208225297</v>
      </c>
      <c r="W97" s="304">
        <v>0.11504304501406071</v>
      </c>
      <c r="X97" s="304">
        <v>0.14663797890519797</v>
      </c>
      <c r="Y97" s="304"/>
      <c r="Z97" s="304">
        <v>0.51017329151579294</v>
      </c>
      <c r="AA97" s="304">
        <v>0.4946766326909674</v>
      </c>
      <c r="AB97" s="304">
        <v>0.45101313884264949</v>
      </c>
      <c r="AC97" s="304"/>
      <c r="AD97" s="304">
        <v>0.77535700123808249</v>
      </c>
      <c r="AE97" s="304">
        <v>0.64559065598724952</v>
      </c>
      <c r="AF97" s="304">
        <v>0.36331535219878397</v>
      </c>
      <c r="AG97" s="304"/>
      <c r="AH97" s="304">
        <v>0.34612970304871327</v>
      </c>
      <c r="AI97" s="304">
        <v>0.32189674185865869</v>
      </c>
      <c r="AJ97" s="304">
        <v>0.28517762606746233</v>
      </c>
      <c r="AK97" s="304"/>
      <c r="AL97" s="304">
        <v>8.7485183741980027E-2</v>
      </c>
      <c r="AM97" s="304">
        <v>7.2554567634568592E-2</v>
      </c>
      <c r="AN97" s="304">
        <v>4.8405782439253538E-2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55.466084814311174</v>
      </c>
      <c r="C98" s="305">
        <f t="shared" si="83"/>
        <v>60.440534325261865</v>
      </c>
      <c r="D98" s="305">
        <f t="shared" si="84"/>
        <v>67.8898471847628</v>
      </c>
      <c r="E98" s="304"/>
      <c r="F98" s="304">
        <v>3.2926116968027781E-2</v>
      </c>
      <c r="G98" s="304">
        <v>5.1740615871954367E-2</v>
      </c>
      <c r="H98" s="304">
        <v>7.7255782995668806E-2</v>
      </c>
      <c r="I98" s="304"/>
      <c r="J98" s="304">
        <v>1.7419587939372589</v>
      </c>
      <c r="K98" s="304">
        <v>2.5716884536197759</v>
      </c>
      <c r="L98" s="304">
        <v>3.8766988645547125</v>
      </c>
      <c r="M98" s="304"/>
      <c r="N98" s="304">
        <v>6.7048361752751724</v>
      </c>
      <c r="O98" s="304">
        <v>7.6632408679141086</v>
      </c>
      <c r="P98" s="304">
        <v>10.268294796334679</v>
      </c>
      <c r="Q98" s="304"/>
      <c r="R98" s="304">
        <v>5.7847466047462257</v>
      </c>
      <c r="S98" s="304">
        <v>5.657795082978895</v>
      </c>
      <c r="T98" s="304">
        <v>6.2118510917919982</v>
      </c>
      <c r="U98" s="304"/>
      <c r="V98" s="304">
        <v>3.6970537851563487</v>
      </c>
      <c r="W98" s="304">
        <v>3.7882203837247421</v>
      </c>
      <c r="X98" s="304">
        <v>4.6195755323279473</v>
      </c>
      <c r="Y98" s="304"/>
      <c r="Z98" s="304">
        <v>20.324492418787553</v>
      </c>
      <c r="AA98" s="304">
        <v>23.421770886818106</v>
      </c>
      <c r="AB98" s="304">
        <v>27.560041398871014</v>
      </c>
      <c r="AC98" s="304"/>
      <c r="AD98" s="304">
        <v>15.108980760486462</v>
      </c>
      <c r="AE98" s="304">
        <v>16.095202362404958</v>
      </c>
      <c r="AF98" s="304">
        <v>14.560400420357013</v>
      </c>
      <c r="AG98" s="304"/>
      <c r="AH98" s="304">
        <v>1.81981380102589</v>
      </c>
      <c r="AI98" s="304">
        <v>0.97525929349932594</v>
      </c>
      <c r="AJ98" s="304">
        <v>0.56379357130692276</v>
      </c>
      <c r="AK98" s="304"/>
      <c r="AL98" s="304">
        <v>0.25127635792823177</v>
      </c>
      <c r="AM98" s="304">
        <v>0.21561637842999529</v>
      </c>
      <c r="AN98" s="304">
        <v>0.15193572622285875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2.661239819042148</v>
      </c>
      <c r="C99" s="305">
        <f t="shared" si="83"/>
        <v>3.0436880625470835</v>
      </c>
      <c r="D99" s="305">
        <f>SUM(H99,L99,P99,T99,X99,AB99,AF99,AJ99,AN99)</f>
        <v>3.2017101155050067</v>
      </c>
      <c r="E99" s="304"/>
      <c r="F99" s="304">
        <v>1.1756714034200375E-2</v>
      </c>
      <c r="G99" s="304">
        <v>1.7594906023524252E-2</v>
      </c>
      <c r="H99" s="304">
        <v>2.385786332670992E-2</v>
      </c>
      <c r="I99" s="304"/>
      <c r="J99" s="304">
        <v>0.21127518183419955</v>
      </c>
      <c r="K99" s="304">
        <v>0.30161456159070832</v>
      </c>
      <c r="L99" s="304">
        <v>0.39366346469199137</v>
      </c>
      <c r="M99" s="304"/>
      <c r="N99" s="304">
        <v>0.65741666205757754</v>
      </c>
      <c r="O99" s="304">
        <v>0.75301118923832655</v>
      </c>
      <c r="P99" s="304">
        <v>0.89808665225591289</v>
      </c>
      <c r="Q99" s="304"/>
      <c r="R99" s="304">
        <v>0.35632104471786064</v>
      </c>
      <c r="S99" s="304">
        <v>0.3425051314145674</v>
      </c>
      <c r="T99" s="304">
        <v>0.36994641517186461</v>
      </c>
      <c r="U99" s="304"/>
      <c r="V99" s="304">
        <v>0.24744691737679175</v>
      </c>
      <c r="W99" s="304">
        <v>0.27320792475794192</v>
      </c>
      <c r="X99" s="304">
        <v>0.32963388134998961</v>
      </c>
      <c r="Y99" s="304"/>
      <c r="Z99" s="304">
        <v>0.50987411179918563</v>
      </c>
      <c r="AA99" s="304">
        <v>0.62467460652791762</v>
      </c>
      <c r="AB99" s="304">
        <v>0.66752473660392908</v>
      </c>
      <c r="AC99" s="304"/>
      <c r="AD99" s="304">
        <v>0.46494761008608071</v>
      </c>
      <c r="AE99" s="304">
        <v>0.51657361150607661</v>
      </c>
      <c r="AF99" s="304">
        <v>0.35068250009111862</v>
      </c>
      <c r="AG99" s="304"/>
      <c r="AH99" s="304">
        <v>0.15402669431594032</v>
      </c>
      <c r="AI99" s="304">
        <v>0.1514421149981226</v>
      </c>
      <c r="AJ99" s="304">
        <v>9.2999071017808202E-2</v>
      </c>
      <c r="AK99" s="304"/>
      <c r="AL99" s="304">
        <v>4.8174882820311384E-2</v>
      </c>
      <c r="AM99" s="304">
        <v>6.3064016489898553E-2</v>
      </c>
      <c r="AN99" s="304">
        <v>7.5315530995682473E-2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1.4404431255946195</v>
      </c>
      <c r="C100" s="305">
        <f t="shared" si="83"/>
        <v>1.6893059178189263</v>
      </c>
      <c r="D100" s="305">
        <f t="shared" si="84"/>
        <v>1.5054814796311367</v>
      </c>
      <c r="E100" s="304"/>
      <c r="F100" s="304">
        <v>1.133154883746503E-2</v>
      </c>
      <c r="G100" s="304">
        <v>1.8225670562481807E-2</v>
      </c>
      <c r="H100" s="304">
        <v>2.3838307369117608E-2</v>
      </c>
      <c r="I100" s="304"/>
      <c r="J100" s="304">
        <v>3.0090427185659054E-2</v>
      </c>
      <c r="K100" s="304">
        <v>5.2723430004662286E-2</v>
      </c>
      <c r="L100" s="304">
        <v>6.2927621496872962E-2</v>
      </c>
      <c r="M100" s="304"/>
      <c r="N100" s="304">
        <v>0.12093232112991556</v>
      </c>
      <c r="O100" s="304">
        <v>0.15766247690440008</v>
      </c>
      <c r="P100" s="304">
        <v>0.18809824515107243</v>
      </c>
      <c r="Q100" s="304"/>
      <c r="R100" s="304">
        <v>5.330002797273746E-2</v>
      </c>
      <c r="S100" s="304">
        <v>7.5013931234019282E-2</v>
      </c>
      <c r="T100" s="304">
        <v>8.9524072304282637E-2</v>
      </c>
      <c r="U100" s="304"/>
      <c r="V100" s="304">
        <v>0.13495147597217039</v>
      </c>
      <c r="W100" s="304">
        <v>0.17597216490911291</v>
      </c>
      <c r="X100" s="304">
        <v>0.23127955375219847</v>
      </c>
      <c r="Y100" s="304"/>
      <c r="Z100" s="304">
        <v>0.29876893875300209</v>
      </c>
      <c r="AA100" s="304">
        <v>0.3761307906134958</v>
      </c>
      <c r="AB100" s="304">
        <v>0.39036339301045692</v>
      </c>
      <c r="AC100" s="304"/>
      <c r="AD100" s="304">
        <v>0.35568110774429651</v>
      </c>
      <c r="AE100" s="304">
        <v>0.39299857262618759</v>
      </c>
      <c r="AF100" s="304">
        <v>0.24768925763144095</v>
      </c>
      <c r="AG100" s="304"/>
      <c r="AH100" s="304">
        <v>0.36454906524698122</v>
      </c>
      <c r="AI100" s="304">
        <v>0.36911541405881526</v>
      </c>
      <c r="AJ100" s="304">
        <v>0.19135417867510202</v>
      </c>
      <c r="AK100" s="304"/>
      <c r="AL100" s="304">
        <v>7.0838212752392396E-2</v>
      </c>
      <c r="AM100" s="304">
        <v>7.1463466905751324E-2</v>
      </c>
      <c r="AN100" s="304">
        <v>8.0406850240592742E-2</v>
      </c>
    </row>
    <row r="101" spans="1:40" x14ac:dyDescent="0.2">
      <c r="A101" s="39" t="str">
        <f t="shared" si="80"/>
        <v>Elementary occupations</v>
      </c>
      <c r="B101" s="307">
        <f t="shared" si="82"/>
        <v>8.2771623013403772</v>
      </c>
      <c r="C101" s="307">
        <f t="shared" si="83"/>
        <v>7.3840597962395957</v>
      </c>
      <c r="D101" s="307">
        <f t="shared" si="84"/>
        <v>5.544582550087565</v>
      </c>
      <c r="E101" s="307"/>
      <c r="F101" s="307">
        <v>4.54291971141608E-3</v>
      </c>
      <c r="G101" s="307">
        <v>6.3748049221052667E-3</v>
      </c>
      <c r="H101" s="307">
        <v>6.2872917343815803E-3</v>
      </c>
      <c r="I101" s="307"/>
      <c r="J101" s="307">
        <v>9.2217296716771799E-2</v>
      </c>
      <c r="K101" s="307">
        <v>0.11985508695288274</v>
      </c>
      <c r="L101" s="307">
        <v>0.16531521024599244</v>
      </c>
      <c r="M101" s="307"/>
      <c r="N101" s="307">
        <v>0.37015858986856098</v>
      </c>
      <c r="O101" s="307">
        <v>0.40055207259568698</v>
      </c>
      <c r="P101" s="307">
        <v>0.51921905358392806</v>
      </c>
      <c r="Q101" s="307"/>
      <c r="R101" s="307">
        <v>0.3347006307858626</v>
      </c>
      <c r="S101" s="307">
        <v>0.33411344043988195</v>
      </c>
      <c r="T101" s="307">
        <v>0.38756103560261285</v>
      </c>
      <c r="U101" s="307"/>
      <c r="V101" s="307">
        <v>0.21955158446116196</v>
      </c>
      <c r="W101" s="307">
        <v>0.22220458680014049</v>
      </c>
      <c r="X101" s="307">
        <v>0.25159411294637607</v>
      </c>
      <c r="Y101" s="307"/>
      <c r="Z101" s="307">
        <v>1.63101973578365</v>
      </c>
      <c r="AA101" s="307">
        <v>1.6960566028817037</v>
      </c>
      <c r="AB101" s="307">
        <v>1.6012765470292725</v>
      </c>
      <c r="AC101" s="307"/>
      <c r="AD101" s="307">
        <v>2.8185944637900011</v>
      </c>
      <c r="AE101" s="307">
        <v>2.7359571739416535</v>
      </c>
      <c r="AF101" s="307">
        <v>2.0133662013135272</v>
      </c>
      <c r="AG101" s="307"/>
      <c r="AH101" s="307">
        <v>2.2398631902034549</v>
      </c>
      <c r="AI101" s="307">
        <v>1.5961925401322405</v>
      </c>
      <c r="AJ101" s="307">
        <v>0.39346309171047483</v>
      </c>
      <c r="AK101" s="307"/>
      <c r="AL101" s="307">
        <v>0.56651389001949792</v>
      </c>
      <c r="AM101" s="307">
        <v>0.27275348757329992</v>
      </c>
      <c r="AN101" s="307">
        <v>0.20650000592099965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Essex Southend-on-Sea and Thurrock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Essex Southend-on-Sea and Thurrock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Essex Southend-on-Sea and Thurrock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Essex Southend-on-Sea and Thurrock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Essex Southend-on-Sea and Thurrock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Essex Southend-on-Sea and Thurrock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Essex Southend-on-Sea and Thurrock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Essex Southend-on-Sea and Thurrock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Essex Southend-on-Sea and Thurrock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0.69469790869939962</v>
      </c>
      <c r="C8" s="69">
        <v>0.92395406305043826</v>
      </c>
      <c r="D8" s="69">
        <v>0.94160263287319812</v>
      </c>
      <c r="E8" s="69">
        <v>1.1022774311433894</v>
      </c>
      <c r="F8" s="69">
        <v>1.4538891207488254</v>
      </c>
      <c r="G8" s="10"/>
      <c r="H8" s="69">
        <f>F8-D8</f>
        <v>0.51228648787562725</v>
      </c>
      <c r="I8" s="69">
        <f>'RD T1'!E36</f>
        <v>0.65112714920899417</v>
      </c>
      <c r="J8" s="69">
        <f>SUM(H8:I8)</f>
        <v>1.1634136370846213</v>
      </c>
      <c r="L8" t="str">
        <f>A8</f>
        <v>11 Corporate managers and directors</v>
      </c>
      <c r="M8" s="69">
        <v>5.5433746812139866</v>
      </c>
      <c r="N8" s="69">
        <v>7.6042094640265683</v>
      </c>
      <c r="O8" s="69">
        <v>7.4280898292496014</v>
      </c>
      <c r="P8" s="69">
        <v>8.7120739660814515</v>
      </c>
      <c r="Q8" s="69">
        <v>11.613487403402432</v>
      </c>
      <c r="R8" s="10"/>
      <c r="S8" s="69">
        <f>Q8-O8</f>
        <v>4.1853975741528311</v>
      </c>
      <c r="T8" s="69">
        <f>'RD T1'!E65</f>
        <v>5.1824872228543581</v>
      </c>
      <c r="U8" s="69">
        <f>SUM(S8:T8)</f>
        <v>9.3678847970071892</v>
      </c>
      <c r="W8" t="str">
        <f>A8</f>
        <v>11 Corporate managers and directors</v>
      </c>
      <c r="X8" s="69">
        <v>14.799069763139867</v>
      </c>
      <c r="Y8" s="69">
        <v>17.815056832509757</v>
      </c>
      <c r="Z8" s="69">
        <v>19.222533579137654</v>
      </c>
      <c r="AA8" s="69">
        <v>18.479889232515898</v>
      </c>
      <c r="AB8" s="69">
        <v>22.510737283888183</v>
      </c>
      <c r="AC8" s="69"/>
      <c r="AD8" s="69">
        <f>AB8-Z8</f>
        <v>3.2882037047505293</v>
      </c>
      <c r="AE8" s="69">
        <f>'RD T1'!E94</f>
        <v>11.456692655825565</v>
      </c>
      <c r="AF8" s="69">
        <f>SUM(AD8:AE8)</f>
        <v>14.744896360576094</v>
      </c>
      <c r="AH8" t="str">
        <f>L8</f>
        <v>11 Corporate managers and directors</v>
      </c>
      <c r="AI8" s="69">
        <v>2.9821969973267102</v>
      </c>
      <c r="AJ8" s="69">
        <v>3.3226896146112725</v>
      </c>
      <c r="AK8" s="69">
        <v>3.7733532103725773</v>
      </c>
      <c r="AL8" s="69">
        <v>3.407190936409453</v>
      </c>
      <c r="AM8" s="69">
        <v>3.9309336821467959</v>
      </c>
      <c r="AN8" s="69"/>
      <c r="AO8" s="69">
        <f>AM8-AK8</f>
        <v>0.15758047177421863</v>
      </c>
      <c r="AP8" s="69">
        <f>'RD T1'!E123</f>
        <v>1.9244527985188766</v>
      </c>
      <c r="AQ8" s="69">
        <f>SUM(AO8:AP8)</f>
        <v>2.0820332702930955</v>
      </c>
      <c r="AS8" t="str">
        <f>W8</f>
        <v>11 Corporate managers and directors</v>
      </c>
      <c r="AT8" s="69">
        <v>4.4140376407557884</v>
      </c>
      <c r="AU8" s="69">
        <v>4.9458985339017856</v>
      </c>
      <c r="AV8" s="69">
        <v>5.7191727988251353</v>
      </c>
      <c r="AW8" s="69">
        <v>5.2319312889069192</v>
      </c>
      <c r="AX8" s="69">
        <v>6.1837929243028249</v>
      </c>
      <c r="AY8" s="69"/>
      <c r="AZ8" s="69">
        <f>AX8-AV8</f>
        <v>0.46462012547768961</v>
      </c>
      <c r="BA8" s="69">
        <f>'RD T1'!E152</f>
        <v>2.9806429640968566</v>
      </c>
      <c r="BB8" s="69">
        <f>SUM(AZ8:BA8)</f>
        <v>3.4452630895745462</v>
      </c>
      <c r="BD8" t="str">
        <f>AH8</f>
        <v>11 Corporate managers and directors</v>
      </c>
      <c r="BE8" s="69">
        <v>11.165481803349852</v>
      </c>
      <c r="BF8" s="69">
        <v>13.09888327040048</v>
      </c>
      <c r="BG8" s="69">
        <v>12.912030154193133</v>
      </c>
      <c r="BH8" s="69">
        <v>12.349737651512331</v>
      </c>
      <c r="BI8" s="69">
        <v>14.057403657310825</v>
      </c>
      <c r="BJ8" s="69"/>
      <c r="BK8" s="69">
        <f>BI8-BG8</f>
        <v>1.1453735031176926</v>
      </c>
      <c r="BL8" s="69">
        <f>'RD T1'!E181</f>
        <v>5.7496731214058983</v>
      </c>
      <c r="BM8" s="69">
        <f>SUM(BK8:BL8)</f>
        <v>6.8950466245235909</v>
      </c>
      <c r="BO8" t="str">
        <f>AS8</f>
        <v>11 Corporate managers and directors</v>
      </c>
      <c r="BP8" s="69">
        <v>9.8870928096164725</v>
      </c>
      <c r="BQ8" s="69">
        <v>10.424705679396407</v>
      </c>
      <c r="BR8" s="69">
        <v>11.051607624534306</v>
      </c>
      <c r="BS8" s="69">
        <v>9.0501144157409197</v>
      </c>
      <c r="BT8" s="69">
        <v>7.7098604249267222</v>
      </c>
      <c r="BU8" s="69"/>
      <c r="BV8" s="69">
        <f>BT8-BR8</f>
        <v>-3.3417471996075836</v>
      </c>
      <c r="BW8" s="69">
        <f>'RD T1'!E210</f>
        <v>4.100019136475912</v>
      </c>
      <c r="BX8" s="69">
        <f>SUM(BV8:BW8)</f>
        <v>0.75827193686832839</v>
      </c>
      <c r="BZ8" t="str">
        <f>BD8</f>
        <v>11 Corporate managers and directors</v>
      </c>
      <c r="CA8" s="69">
        <v>7.2536685063148871</v>
      </c>
      <c r="CB8" s="69">
        <v>7.8795265986806164</v>
      </c>
      <c r="CC8" s="69">
        <v>7.6517045107193615</v>
      </c>
      <c r="CD8" s="69">
        <v>6.8804330366062789</v>
      </c>
      <c r="CE8" s="69">
        <v>5.6978276644395747</v>
      </c>
      <c r="CF8" s="69"/>
      <c r="CG8" s="69">
        <f>CE8-CC8</f>
        <v>-1.9538768462797869</v>
      </c>
      <c r="CH8" s="69">
        <f>'RD T1'!E239</f>
        <v>2.9325122570389413</v>
      </c>
      <c r="CI8" s="69">
        <f>SUM(CG8:CH8)</f>
        <v>0.97863541075915439</v>
      </c>
      <c r="CK8" t="str">
        <f>BO8</f>
        <v>11 Corporate managers and directors</v>
      </c>
      <c r="CL8" s="69">
        <v>1.3042020337303701</v>
      </c>
      <c r="CM8" s="69">
        <v>1.6201868041837524</v>
      </c>
      <c r="CN8" s="69">
        <v>1.2983812961018413</v>
      </c>
      <c r="CO8" s="69">
        <v>1.0662016107003838</v>
      </c>
      <c r="CP8" s="69">
        <v>0.95333838942392801</v>
      </c>
      <c r="CQ8" s="69"/>
      <c r="CR8" s="69">
        <f>CP8-CN8</f>
        <v>-0.34504290667791326</v>
      </c>
      <c r="CS8" s="69">
        <f>'RD T1'!E268</f>
        <v>0.31231330725000706</v>
      </c>
      <c r="CT8" s="69">
        <f>SUM(CR8:CS8)</f>
        <v>-3.2729599427906209E-2</v>
      </c>
    </row>
    <row r="9" spans="1:98" x14ac:dyDescent="0.2">
      <c r="A9" s="10" t="str">
        <f>name!D5</f>
        <v>12 Other managers and proprietors</v>
      </c>
      <c r="B9" s="69">
        <v>0.28377941998315259</v>
      </c>
      <c r="C9" s="69">
        <v>0.34229748877052862</v>
      </c>
      <c r="D9" s="69">
        <v>0.33313767197782618</v>
      </c>
      <c r="E9" s="69">
        <v>0.52858857775657142</v>
      </c>
      <c r="F9" s="69">
        <v>0.75026161290941029</v>
      </c>
      <c r="H9" s="69">
        <f t="shared" ref="H9:H32" si="26">F9-D9</f>
        <v>0.41712394093158411</v>
      </c>
      <c r="I9" s="69">
        <f>'RD T1'!E37</f>
        <v>0.361042552428743</v>
      </c>
      <c r="J9" s="69">
        <f t="shared" ref="J9:J32" si="27">SUM(H9:I9)</f>
        <v>0.77816649336032717</v>
      </c>
      <c r="L9" t="str">
        <f t="shared" ref="L9:L32" si="28">A9</f>
        <v>12 Other managers and proprietors</v>
      </c>
      <c r="M9" s="69">
        <v>2.1824256638428481</v>
      </c>
      <c r="N9" s="69">
        <v>2.8273481666859417</v>
      </c>
      <c r="O9" s="69">
        <v>2.763757949718471</v>
      </c>
      <c r="P9" s="69">
        <v>4.2694726049987946</v>
      </c>
      <c r="Q9" s="69">
        <v>6.1683034911458634</v>
      </c>
      <c r="S9" s="69">
        <f t="shared" ref="S9:S35" si="29">Q9-O9</f>
        <v>3.4045455414273924</v>
      </c>
      <c r="T9" s="69">
        <f>'RD T1'!E66</f>
        <v>2.9061626095290718</v>
      </c>
      <c r="U9" s="69">
        <f t="shared" ref="U9:U32" si="30">SUM(S9:T9)</f>
        <v>6.3107081509564642</v>
      </c>
      <c r="W9" t="str">
        <f t="shared" ref="W9:W32" si="31">A9</f>
        <v>12 Other managers and proprietors</v>
      </c>
      <c r="X9" s="69">
        <v>5.496595639464017</v>
      </c>
      <c r="Y9" s="69">
        <v>5.8927506108518894</v>
      </c>
      <c r="Z9" s="69">
        <v>6.6063820699051368</v>
      </c>
      <c r="AA9" s="69">
        <v>8.3250775339909922</v>
      </c>
      <c r="AB9" s="69">
        <v>10.792387232556456</v>
      </c>
      <c r="AC9" s="69"/>
      <c r="AD9" s="69">
        <f t="shared" ref="AD9:AD32" si="32">AB9-Z9</f>
        <v>4.1860051626513188</v>
      </c>
      <c r="AE9" s="69">
        <f>'RD T1'!E95</f>
        <v>5.7088430908829695</v>
      </c>
      <c r="AF9" s="69">
        <f t="shared" ref="AF9:AF32" si="33">SUM(AD9:AE9)</f>
        <v>9.8948482535342883</v>
      </c>
      <c r="AH9" t="str">
        <f t="shared" ref="AH9:AH32" si="34">L9</f>
        <v>12 Other managers and proprietors</v>
      </c>
      <c r="AI9" s="69">
        <v>1.6280862766539783</v>
      </c>
      <c r="AJ9" s="69">
        <v>1.7919821871670578</v>
      </c>
      <c r="AK9" s="69">
        <v>2.1509096499213287</v>
      </c>
      <c r="AL9" s="69">
        <v>2.5778181081188745</v>
      </c>
      <c r="AM9" s="69">
        <v>3.3463705449196448</v>
      </c>
      <c r="AN9" s="69"/>
      <c r="AO9" s="69">
        <f t="shared" ref="AO9:AO32" si="35">AM9-AK9</f>
        <v>1.1954608949983161</v>
      </c>
      <c r="AP9" s="69">
        <f>'RD T1'!E124</f>
        <v>1.817471730041287</v>
      </c>
      <c r="AQ9" s="69">
        <f t="shared" ref="AQ9:AQ32" si="36">SUM(AO9:AP9)</f>
        <v>3.0129326250396034</v>
      </c>
      <c r="AS9" t="str">
        <f t="shared" ref="AS9:AS32" si="37">W9</f>
        <v>12 Other managers and proprietors</v>
      </c>
      <c r="AT9" s="69">
        <v>1.7518579688312401</v>
      </c>
      <c r="AU9" s="69">
        <v>1.8587316745692688</v>
      </c>
      <c r="AV9" s="69">
        <v>2.1151177820088329</v>
      </c>
      <c r="AW9" s="69">
        <v>2.6558070672355716</v>
      </c>
      <c r="AX9" s="69">
        <v>3.3706390215204722</v>
      </c>
      <c r="AY9" s="69"/>
      <c r="AZ9" s="69">
        <f t="shared" ref="AZ9:AZ32" si="38">AX9-AV9</f>
        <v>1.2555212395116393</v>
      </c>
      <c r="BA9" s="69">
        <f>'RD T1'!E153</f>
        <v>1.7024699063803359</v>
      </c>
      <c r="BB9" s="69">
        <f t="shared" ref="BB9:BB32" si="39">SUM(AZ9:BA9)</f>
        <v>2.9579911458919752</v>
      </c>
      <c r="BD9" t="str">
        <f t="shared" ref="BD9:BD32" si="40">AH9</f>
        <v>12 Other managers and proprietors</v>
      </c>
      <c r="BE9" s="69">
        <v>5.4561005320298825</v>
      </c>
      <c r="BF9" s="69">
        <v>5.4255510613360114</v>
      </c>
      <c r="BG9" s="69">
        <v>5.1510036824517185</v>
      </c>
      <c r="BH9" s="69">
        <v>6.5207594708470724</v>
      </c>
      <c r="BI9" s="69">
        <v>7.4270848273394323</v>
      </c>
      <c r="BJ9" s="69"/>
      <c r="BK9" s="69">
        <f t="shared" ref="BK9:BK32" si="41">BI9-BG9</f>
        <v>2.2760811448877138</v>
      </c>
      <c r="BL9" s="69">
        <f>'RD T1'!E182</f>
        <v>3.2597673561719778</v>
      </c>
      <c r="BM9" s="69">
        <f t="shared" ref="BM9:BM32" si="42">SUM(BK9:BL9)</f>
        <v>5.5358485010596912</v>
      </c>
      <c r="BO9" t="str">
        <f t="shared" ref="BO9:BO32" si="43">AS9</f>
        <v>12 Other managers and proprietors</v>
      </c>
      <c r="BP9" s="69">
        <v>5.6672982983461209</v>
      </c>
      <c r="BQ9" s="69">
        <v>5.7676416568829305</v>
      </c>
      <c r="BR9" s="69">
        <v>5.7402612345466801</v>
      </c>
      <c r="BS9" s="69">
        <v>6.7134203143770979</v>
      </c>
      <c r="BT9" s="69">
        <v>6.6124512218357916</v>
      </c>
      <c r="BU9" s="69"/>
      <c r="BV9" s="69">
        <f t="shared" ref="BV9:BV32" si="44">BT9-BR9</f>
        <v>0.87218998728911146</v>
      </c>
      <c r="BW9" s="69">
        <f>'RD T1'!E211</f>
        <v>3.6349374054833654</v>
      </c>
      <c r="BX9" s="69">
        <f t="shared" ref="BX9:BX32" si="45">SUM(BV9:BW9)</f>
        <v>4.5071273927724764</v>
      </c>
      <c r="BZ9" t="str">
        <f t="shared" ref="BZ9:BZ32" si="46">BD9</f>
        <v>12 Other managers and proprietors</v>
      </c>
      <c r="CA9" s="69">
        <v>3.6958303317009835</v>
      </c>
      <c r="CB9" s="69">
        <v>3.5110407859749198</v>
      </c>
      <c r="CC9" s="69">
        <v>3.3502457771515353</v>
      </c>
      <c r="CD9" s="69">
        <v>3.6434409412092394</v>
      </c>
      <c r="CE9" s="69">
        <v>3.0533507506609627</v>
      </c>
      <c r="CF9" s="69"/>
      <c r="CG9" s="69">
        <f t="shared" ref="CG9:CG32" si="47">CE9-CC9</f>
        <v>-0.29689502649057253</v>
      </c>
      <c r="CH9" s="69">
        <f>'RD T1'!E240</f>
        <v>1.586007505661398</v>
      </c>
      <c r="CI9" s="69">
        <f t="shared" ref="CI9:CI32" si="48">SUM(CG9:CH9)</f>
        <v>1.2891124791708255</v>
      </c>
      <c r="CK9" t="str">
        <f t="shared" ref="CK9:CK32" si="49">BO9</f>
        <v>12 Other managers and proprietors</v>
      </c>
      <c r="CL9" s="69">
        <v>1.2512644391706194</v>
      </c>
      <c r="CM9" s="69">
        <v>1.3153180820889834</v>
      </c>
      <c r="CN9" s="69">
        <v>1.04042016301897</v>
      </c>
      <c r="CO9" s="69">
        <v>1.3026892949608047</v>
      </c>
      <c r="CP9" s="69">
        <v>1.1493692109919764</v>
      </c>
      <c r="CQ9" s="69"/>
      <c r="CR9" s="69">
        <f t="shared" ref="CR9:CR32" si="50">CP9-CN9</f>
        <v>0.10894904797300642</v>
      </c>
      <c r="CS9" s="69">
        <f>'RD T1'!E269</f>
        <v>0.41125828643412621</v>
      </c>
      <c r="CT9" s="69">
        <f t="shared" ref="CT9:CT32" si="51">SUM(CR9:CS9)</f>
        <v>0.52020733440713263</v>
      </c>
    </row>
    <row r="10" spans="1:98" x14ac:dyDescent="0.2">
      <c r="A10" s="10" t="str">
        <f>name!D6</f>
        <v>21 Science, research, engineering and technology professionals</v>
      </c>
      <c r="B10" s="69">
        <v>2.1482056129096114</v>
      </c>
      <c r="C10" s="69">
        <v>2.6568343056434185</v>
      </c>
      <c r="D10" s="69">
        <v>2.6183430654324296</v>
      </c>
      <c r="E10" s="69">
        <v>3.2465161906724505</v>
      </c>
      <c r="F10" s="69">
        <v>4.0638847845404777</v>
      </c>
      <c r="G10" s="11"/>
      <c r="H10" s="69">
        <f t="shared" si="26"/>
        <v>1.4455417191080482</v>
      </c>
      <c r="I10" s="69">
        <f>'RD T1'!E38</f>
        <v>1.3428654682923256</v>
      </c>
      <c r="J10" s="69">
        <f t="shared" si="27"/>
        <v>2.7884071874003737</v>
      </c>
      <c r="L10" t="str">
        <f t="shared" si="28"/>
        <v>21 Science, research, engineering and technology professionals</v>
      </c>
      <c r="M10" s="69">
        <v>7.738108616569435</v>
      </c>
      <c r="N10" s="69">
        <v>9.8558818410017697</v>
      </c>
      <c r="O10" s="69">
        <v>10.2768039638199</v>
      </c>
      <c r="P10" s="69">
        <v>13.262577034773102</v>
      </c>
      <c r="Q10" s="69">
        <v>17.303439434321547</v>
      </c>
      <c r="R10" s="11"/>
      <c r="S10" s="69">
        <f t="shared" si="29"/>
        <v>7.0266354705016472</v>
      </c>
      <c r="T10" s="69">
        <f>'RD T1'!E67</f>
        <v>5.8117450950212888</v>
      </c>
      <c r="U10" s="69">
        <f t="shared" si="30"/>
        <v>12.838380565522936</v>
      </c>
      <c r="W10" t="str">
        <f t="shared" si="31"/>
        <v>21 Science, research, engineering and technology professionals</v>
      </c>
      <c r="X10" s="69">
        <v>15.863990487997409</v>
      </c>
      <c r="Y10" s="69">
        <v>17.473169119115337</v>
      </c>
      <c r="Z10" s="69">
        <v>19.166787120590413</v>
      </c>
      <c r="AA10" s="69">
        <v>19.62660404654531</v>
      </c>
      <c r="AB10" s="69">
        <v>22.245110116045971</v>
      </c>
      <c r="AC10" s="69"/>
      <c r="AD10" s="69">
        <f t="shared" si="32"/>
        <v>3.078322995455558</v>
      </c>
      <c r="AE10" s="69">
        <f>'RD T1'!E96</f>
        <v>8.0685241161382741</v>
      </c>
      <c r="AF10" s="69">
        <f t="shared" si="33"/>
        <v>11.146847111593832</v>
      </c>
      <c r="AH10" t="str">
        <f t="shared" si="34"/>
        <v>21 Science, research, engineering and technology professionals</v>
      </c>
      <c r="AI10" s="69">
        <v>1.6628251146745376</v>
      </c>
      <c r="AJ10" s="69">
        <v>1.7114495882603062</v>
      </c>
      <c r="AK10" s="69">
        <v>1.992085295485531</v>
      </c>
      <c r="AL10" s="69">
        <v>2.0037350700192182</v>
      </c>
      <c r="AM10" s="69">
        <v>2.379398741518155</v>
      </c>
      <c r="AN10" s="69"/>
      <c r="AO10" s="69">
        <f t="shared" si="35"/>
        <v>0.38731344603262396</v>
      </c>
      <c r="AP10" s="69">
        <f>'RD T1'!E125</f>
        <v>0.82156464233077131</v>
      </c>
      <c r="AQ10" s="69">
        <f t="shared" si="36"/>
        <v>1.2088780883633952</v>
      </c>
      <c r="AS10" t="str">
        <f t="shared" si="37"/>
        <v>21 Science, research, engineering and technology professionals</v>
      </c>
      <c r="AT10" s="69">
        <v>4.2162935670270469</v>
      </c>
      <c r="AU10" s="69">
        <v>4.4939590205554198</v>
      </c>
      <c r="AV10" s="69">
        <v>4.7668533842679759</v>
      </c>
      <c r="AW10" s="69">
        <v>4.3621172119144918</v>
      </c>
      <c r="AX10" s="69">
        <v>4.6350279261203857</v>
      </c>
      <c r="AY10" s="69"/>
      <c r="AZ10" s="69">
        <f t="shared" si="38"/>
        <v>-0.13182545814759017</v>
      </c>
      <c r="BA10" s="69">
        <f>'RD T1'!E154</f>
        <v>1.6176858646399572</v>
      </c>
      <c r="BB10" s="69">
        <f t="shared" si="39"/>
        <v>1.4858604064923671</v>
      </c>
      <c r="BD10" t="str">
        <f t="shared" si="40"/>
        <v>21 Science, research, engineering and technology professionals</v>
      </c>
      <c r="BE10" s="69">
        <v>6.7877562847557762</v>
      </c>
      <c r="BF10" s="69">
        <v>7.4465067316117359</v>
      </c>
      <c r="BG10" s="69">
        <v>7.3091400186052535</v>
      </c>
      <c r="BH10" s="69">
        <v>7.5395267135333128</v>
      </c>
      <c r="BI10" s="69">
        <v>8.073518871801598</v>
      </c>
      <c r="BJ10" s="69"/>
      <c r="BK10" s="69">
        <f t="shared" si="41"/>
        <v>0.76437885319634447</v>
      </c>
      <c r="BL10" s="69">
        <f>'RD T1'!E183</f>
        <v>2.233962346120169</v>
      </c>
      <c r="BM10" s="69">
        <f t="shared" si="42"/>
        <v>2.9983411993165134</v>
      </c>
      <c r="BO10" t="str">
        <f t="shared" si="43"/>
        <v>21 Science, research, engineering and technology professionals</v>
      </c>
      <c r="BP10" s="69">
        <v>5.4769244573328919</v>
      </c>
      <c r="BQ10" s="69">
        <v>5.9059820067343054</v>
      </c>
      <c r="BR10" s="69">
        <v>6.5560236416745425</v>
      </c>
      <c r="BS10" s="69">
        <v>6.1854960724277159</v>
      </c>
      <c r="BT10" s="69">
        <v>5.9062499419354442</v>
      </c>
      <c r="BU10" s="69"/>
      <c r="BV10" s="69">
        <f t="shared" si="44"/>
        <v>-0.64977369973909838</v>
      </c>
      <c r="BW10" s="69">
        <f>'RD T1'!E212</f>
        <v>2.0885004952155661</v>
      </c>
      <c r="BX10" s="69">
        <f t="shared" si="45"/>
        <v>1.4387267954764678</v>
      </c>
      <c r="BZ10" t="str">
        <f t="shared" si="46"/>
        <v>21 Science, research, engineering and technology professionals</v>
      </c>
      <c r="CA10" s="69">
        <v>3.3410840998452085</v>
      </c>
      <c r="CB10" s="69">
        <v>3.4885933816211923</v>
      </c>
      <c r="CC10" s="69">
        <v>3.3083882253391868</v>
      </c>
      <c r="CD10" s="69">
        <v>3.1458126528226988</v>
      </c>
      <c r="CE10" s="69">
        <v>2.192194554067826</v>
      </c>
      <c r="CF10" s="69"/>
      <c r="CG10" s="69">
        <f t="shared" si="47"/>
        <v>-1.1161936712713607</v>
      </c>
      <c r="CH10" s="69">
        <f>'RD T1'!E241</f>
        <v>0.89157684739265886</v>
      </c>
      <c r="CI10" s="69">
        <f t="shared" si="48"/>
        <v>-0.22461682387870185</v>
      </c>
      <c r="CK10" t="str">
        <f t="shared" si="49"/>
        <v>21 Science, research, engineering and technology professionals</v>
      </c>
      <c r="CL10" s="69">
        <v>0.64361176368337614</v>
      </c>
      <c r="CM10" s="69">
        <v>0.83313069054179645</v>
      </c>
      <c r="CN10" s="69">
        <v>0.69332333474572905</v>
      </c>
      <c r="CO10" s="69">
        <v>0.7882387935294437</v>
      </c>
      <c r="CP10" s="69">
        <v>0.68956047830469347</v>
      </c>
      <c r="CQ10" s="69"/>
      <c r="CR10" s="69">
        <f t="shared" si="50"/>
        <v>-3.762856441035578E-3</v>
      </c>
      <c r="CS10" s="69">
        <f>'RD T1'!E270</f>
        <v>0.20044116353565397</v>
      </c>
      <c r="CT10" s="69">
        <f t="shared" si="51"/>
        <v>0.19667830709461839</v>
      </c>
    </row>
    <row r="11" spans="1:98" x14ac:dyDescent="0.2">
      <c r="A11" s="10" t="str">
        <f>name!D7</f>
        <v>22 Health professionals</v>
      </c>
      <c r="B11" s="69">
        <v>1.5407259756359963</v>
      </c>
      <c r="C11" s="69">
        <v>2.1429695097585606</v>
      </c>
      <c r="D11" s="69">
        <v>1.8500775171992043</v>
      </c>
      <c r="E11" s="69">
        <v>2.5380649930904586</v>
      </c>
      <c r="F11" s="69">
        <v>3.4427567630242906</v>
      </c>
      <c r="G11" s="11"/>
      <c r="H11" s="69">
        <f t="shared" si="26"/>
        <v>1.5926792458250862</v>
      </c>
      <c r="I11" s="69">
        <f>'RD T1'!E39</f>
        <v>1.4006110800264246</v>
      </c>
      <c r="J11" s="69">
        <f t="shared" si="27"/>
        <v>2.9932903258515111</v>
      </c>
      <c r="L11" t="str">
        <f t="shared" si="28"/>
        <v>22 Health professionals</v>
      </c>
      <c r="M11" s="69">
        <v>4.3683481849922448</v>
      </c>
      <c r="N11" s="69">
        <v>6.3525275538501562</v>
      </c>
      <c r="O11" s="69">
        <v>5.6101792346058437</v>
      </c>
      <c r="P11" s="69">
        <v>7.5735217721077657</v>
      </c>
      <c r="Q11" s="69">
        <v>10.141237983692118</v>
      </c>
      <c r="R11" s="11"/>
      <c r="S11" s="69">
        <f t="shared" si="29"/>
        <v>4.5310587490862746</v>
      </c>
      <c r="T11" s="69">
        <f>'RD T1'!E68</f>
        <v>4.3572646233255163</v>
      </c>
      <c r="U11" s="69">
        <f t="shared" si="30"/>
        <v>8.88832337241179</v>
      </c>
      <c r="W11" t="str">
        <f t="shared" si="31"/>
        <v>22 Health professionals</v>
      </c>
      <c r="X11" s="69">
        <v>9.9886123476046915</v>
      </c>
      <c r="Y11" s="69">
        <v>12.361460028439241</v>
      </c>
      <c r="Z11" s="69">
        <v>13.08995434258305</v>
      </c>
      <c r="AA11" s="69">
        <v>14.320365008949612</v>
      </c>
      <c r="AB11" s="69">
        <v>17.161972319038767</v>
      </c>
      <c r="AC11" s="69"/>
      <c r="AD11" s="69">
        <f t="shared" si="32"/>
        <v>4.0720179764557169</v>
      </c>
      <c r="AE11" s="69">
        <f>'RD T1'!E97</f>
        <v>8.6961429077937122</v>
      </c>
      <c r="AF11" s="69">
        <f t="shared" si="33"/>
        <v>12.768160884249429</v>
      </c>
      <c r="AH11" t="str">
        <f t="shared" si="34"/>
        <v>22 Health professionals</v>
      </c>
      <c r="AI11" s="69">
        <v>5.1360916895864595</v>
      </c>
      <c r="AJ11" s="69">
        <v>4.3671679009755291</v>
      </c>
      <c r="AK11" s="69">
        <v>4.1937954765367325</v>
      </c>
      <c r="AL11" s="69">
        <v>2.4681568773871363</v>
      </c>
      <c r="AM11" s="69">
        <v>1.1466030172480612</v>
      </c>
      <c r="AN11" s="69"/>
      <c r="AO11" s="69">
        <f t="shared" si="35"/>
        <v>-3.047192459288671</v>
      </c>
      <c r="AP11" s="69">
        <f>'RD T1'!E126</f>
        <v>0.87336731393562672</v>
      </c>
      <c r="AQ11" s="69">
        <f t="shared" si="36"/>
        <v>-2.1738251453530442</v>
      </c>
      <c r="AS11" t="str">
        <f t="shared" si="37"/>
        <v>22 Health professionals</v>
      </c>
      <c r="AT11" s="69">
        <v>0.70309287055740866</v>
      </c>
      <c r="AU11" s="69">
        <v>0.85787207832675594</v>
      </c>
      <c r="AV11" s="69">
        <v>1.0732738644884261</v>
      </c>
      <c r="AW11" s="69">
        <v>1.1082783426135114</v>
      </c>
      <c r="AX11" s="69">
        <v>1.3222815648440402</v>
      </c>
      <c r="AY11" s="69"/>
      <c r="AZ11" s="69">
        <f t="shared" si="38"/>
        <v>0.24900770035561415</v>
      </c>
      <c r="BA11" s="69">
        <f>'RD T1'!E155</f>
        <v>0.61290020367569387</v>
      </c>
      <c r="BB11" s="69">
        <f t="shared" si="39"/>
        <v>0.86190790403130801</v>
      </c>
      <c r="BD11" t="str">
        <f t="shared" si="40"/>
        <v>22 Health professionals</v>
      </c>
      <c r="BE11" s="69">
        <v>2.9749133976029283</v>
      </c>
      <c r="BF11" s="69">
        <v>3.4097209600634724</v>
      </c>
      <c r="BG11" s="69">
        <v>3.3629575098045144</v>
      </c>
      <c r="BH11" s="69">
        <v>3.9265141612081327</v>
      </c>
      <c r="BI11" s="69">
        <v>4.2700693556934457</v>
      </c>
      <c r="BJ11" s="69"/>
      <c r="BK11" s="69">
        <f t="shared" si="41"/>
        <v>0.90711184588893135</v>
      </c>
      <c r="BL11" s="69">
        <f>'RD T1'!E184</f>
        <v>2.3251049948725515</v>
      </c>
      <c r="BM11" s="69">
        <f t="shared" si="42"/>
        <v>3.2322168407614829</v>
      </c>
      <c r="BO11" t="str">
        <f t="shared" si="43"/>
        <v>22 Health professionals</v>
      </c>
      <c r="BP11" s="69">
        <v>2.3811002403806096</v>
      </c>
      <c r="BQ11" s="69">
        <v>2.873411744346535</v>
      </c>
      <c r="BR11" s="69">
        <v>2.6934775995956324</v>
      </c>
      <c r="BS11" s="69">
        <v>2.8693927126721479</v>
      </c>
      <c r="BT11" s="69">
        <v>2.5180558471110861</v>
      </c>
      <c r="BU11" s="69"/>
      <c r="BV11" s="69">
        <f t="shared" si="44"/>
        <v>-0.17542175248454628</v>
      </c>
      <c r="BW11" s="69">
        <f>'RD T1'!E213</f>
        <v>1.3373800636806485</v>
      </c>
      <c r="BX11" s="69">
        <f t="shared" si="45"/>
        <v>1.1619583111961023</v>
      </c>
      <c r="BZ11" t="str">
        <f t="shared" si="46"/>
        <v>22 Health professionals</v>
      </c>
      <c r="CA11" s="69">
        <v>1.4901982633307673</v>
      </c>
      <c r="CB11" s="69">
        <v>2.0182189094727407</v>
      </c>
      <c r="CC11" s="69">
        <v>1.5729042157602089</v>
      </c>
      <c r="CD11" s="69">
        <v>1.6007709065035276</v>
      </c>
      <c r="CE11" s="69">
        <v>1.0825601866603514</v>
      </c>
      <c r="CF11" s="69"/>
      <c r="CG11" s="69">
        <f t="shared" si="47"/>
        <v>-0.49034402909985753</v>
      </c>
      <c r="CH11" s="69">
        <f>'RD T1'!E242</f>
        <v>0.62309398336279032</v>
      </c>
      <c r="CI11" s="69">
        <f t="shared" si="48"/>
        <v>0.13274995426293279</v>
      </c>
      <c r="CK11" t="str">
        <f t="shared" si="49"/>
        <v>22 Health professionals</v>
      </c>
      <c r="CL11" s="69">
        <v>0.17440037938129774</v>
      </c>
      <c r="CM11" s="69">
        <v>0.25211133512108136</v>
      </c>
      <c r="CN11" s="69">
        <v>0.19137017875259371</v>
      </c>
      <c r="CO11" s="69">
        <v>0.22195619651387063</v>
      </c>
      <c r="CP11" s="69">
        <v>0.25267377031681271</v>
      </c>
      <c r="CQ11" s="69"/>
      <c r="CR11" s="69">
        <f t="shared" si="50"/>
        <v>6.1303591564218995E-2</v>
      </c>
      <c r="CS11" s="69">
        <f>'RD T1'!E271</f>
        <v>8.160241567222884E-2</v>
      </c>
      <c r="CT11" s="69">
        <f t="shared" si="51"/>
        <v>0.14290600723644784</v>
      </c>
    </row>
    <row r="12" spans="1:98" x14ac:dyDescent="0.2">
      <c r="A12" s="10" t="str">
        <f>name!D8</f>
        <v>23 Teaching and other educational professionals</v>
      </c>
      <c r="B12" s="69">
        <v>2.6659235320080699</v>
      </c>
      <c r="C12" s="69">
        <v>3.2096123676718826</v>
      </c>
      <c r="D12" s="69">
        <v>3.282608703725383</v>
      </c>
      <c r="E12" s="69">
        <v>3.8371643012990884</v>
      </c>
      <c r="F12" s="69">
        <v>4.5650814175049463</v>
      </c>
      <c r="G12" s="11"/>
      <c r="H12" s="69">
        <f t="shared" si="26"/>
        <v>1.2824727137795633</v>
      </c>
      <c r="I12" s="69">
        <f>'RD T1'!E40</f>
        <v>2.0115287195040072</v>
      </c>
      <c r="J12" s="69">
        <f t="shared" si="27"/>
        <v>3.2940014332835705</v>
      </c>
      <c r="L12" t="str">
        <f t="shared" si="28"/>
        <v>23 Teaching and other educational professionals</v>
      </c>
      <c r="M12" s="69">
        <v>14.648064285911312</v>
      </c>
      <c r="N12" s="69">
        <v>18.775586321085747</v>
      </c>
      <c r="O12" s="69">
        <v>18.748514732884374</v>
      </c>
      <c r="P12" s="69">
        <v>22.069412998508547</v>
      </c>
      <c r="Q12" s="69">
        <v>26.335405213113159</v>
      </c>
      <c r="R12" s="11"/>
      <c r="S12" s="69">
        <f t="shared" si="29"/>
        <v>7.5868904802287851</v>
      </c>
      <c r="T12" s="69">
        <f>'RD T1'!E69</f>
        <v>12.066608617254303</v>
      </c>
      <c r="U12" s="69">
        <f t="shared" si="30"/>
        <v>19.653499097483088</v>
      </c>
      <c r="W12" t="str">
        <f t="shared" si="31"/>
        <v>23 Teaching and other educational professionals</v>
      </c>
      <c r="X12" s="69">
        <v>10.723759542645698</v>
      </c>
      <c r="Y12" s="69">
        <v>10.723998229054436</v>
      </c>
      <c r="Z12" s="69">
        <v>12.355827005260698</v>
      </c>
      <c r="AA12" s="69">
        <v>10.026888905620366</v>
      </c>
      <c r="AB12" s="69">
        <v>8.6955418120439099</v>
      </c>
      <c r="AC12" s="69"/>
      <c r="AD12" s="69">
        <f t="shared" si="32"/>
        <v>-3.6602851932167884</v>
      </c>
      <c r="AE12" s="69">
        <f>'RD T1'!E98</f>
        <v>5.1741374691079862</v>
      </c>
      <c r="AF12" s="69">
        <f t="shared" si="33"/>
        <v>1.5138522758911979</v>
      </c>
      <c r="AH12" t="str">
        <f t="shared" si="34"/>
        <v>23 Teaching and other educational professionals</v>
      </c>
      <c r="AI12" s="69">
        <v>1.5590702397571221</v>
      </c>
      <c r="AJ12" s="69">
        <v>0.95254597690226173</v>
      </c>
      <c r="AK12" s="69">
        <v>0.9163036374343202</v>
      </c>
      <c r="AL12" s="69">
        <v>0.56085695260766588</v>
      </c>
      <c r="AM12" s="69">
        <v>0.57612840008822175</v>
      </c>
      <c r="AN12" s="69"/>
      <c r="AO12" s="69">
        <f t="shared" si="35"/>
        <v>-0.34017523734609845</v>
      </c>
      <c r="AP12" s="69">
        <f>'RD T1'!E127</f>
        <v>0.18588050570945347</v>
      </c>
      <c r="AQ12" s="69">
        <f t="shared" si="36"/>
        <v>-0.15429473163664498</v>
      </c>
      <c r="AS12" t="str">
        <f t="shared" si="37"/>
        <v>23 Teaching and other educational professionals</v>
      </c>
      <c r="AT12" s="69">
        <v>0.38117814110453274</v>
      </c>
      <c r="AU12" s="69">
        <v>0.39641324858949323</v>
      </c>
      <c r="AV12" s="69">
        <v>0.42263810308326794</v>
      </c>
      <c r="AW12" s="69">
        <v>0.33779253583331559</v>
      </c>
      <c r="AX12" s="69">
        <v>0.29997774191379223</v>
      </c>
      <c r="AY12" s="69"/>
      <c r="AZ12" s="69">
        <f t="shared" si="38"/>
        <v>-0.12266036116947571</v>
      </c>
      <c r="BA12" s="69">
        <f>'RD T1'!E156</f>
        <v>0.15922931673092536</v>
      </c>
      <c r="BB12" s="69">
        <f t="shared" si="39"/>
        <v>3.6568955561449651E-2</v>
      </c>
      <c r="BD12" t="str">
        <f t="shared" si="40"/>
        <v>23 Teaching and other educational professionals</v>
      </c>
      <c r="BE12" s="69">
        <v>1.5477237474503893</v>
      </c>
      <c r="BF12" s="69">
        <v>1.6212243678545455</v>
      </c>
      <c r="BG12" s="69">
        <v>1.6271192966583721</v>
      </c>
      <c r="BH12" s="69">
        <v>1.7684860127413997</v>
      </c>
      <c r="BI12" s="69">
        <v>2.1794433868069372</v>
      </c>
      <c r="BJ12" s="69"/>
      <c r="BK12" s="69">
        <f t="shared" si="41"/>
        <v>0.55232409014856509</v>
      </c>
      <c r="BL12" s="69">
        <f>'RD T1'!E185</f>
        <v>0.78555529589461182</v>
      </c>
      <c r="BM12" s="69">
        <f t="shared" si="42"/>
        <v>1.337879386043177</v>
      </c>
      <c r="BO12" t="str">
        <f t="shared" si="43"/>
        <v>23 Teaching and other educational professionals</v>
      </c>
      <c r="BP12" s="69">
        <v>1.3646125353194685</v>
      </c>
      <c r="BQ12" s="69">
        <v>1.4839259294206191</v>
      </c>
      <c r="BR12" s="69">
        <v>1.4504683991765721</v>
      </c>
      <c r="BS12" s="69">
        <v>1.4087947883874845</v>
      </c>
      <c r="BT12" s="69">
        <v>1.2814423436408595</v>
      </c>
      <c r="BU12" s="69"/>
      <c r="BV12" s="69">
        <f t="shared" si="44"/>
        <v>-0.16902605553571259</v>
      </c>
      <c r="BW12" s="69">
        <f>'RD T1'!E214</f>
        <v>0.64083196596209935</v>
      </c>
      <c r="BX12" s="69">
        <f t="shared" si="45"/>
        <v>0.47180591042638675</v>
      </c>
      <c r="BZ12" t="str">
        <f t="shared" si="46"/>
        <v>23 Teaching and other educational professionals</v>
      </c>
      <c r="CA12" s="69">
        <v>0.98143672342780264</v>
      </c>
      <c r="CB12" s="69">
        <v>1.1083233068352445</v>
      </c>
      <c r="CC12" s="69">
        <v>1.1126270823561355</v>
      </c>
      <c r="CD12" s="69">
        <v>1.083480735224692</v>
      </c>
      <c r="CE12" s="69">
        <v>0.9115599431509549</v>
      </c>
      <c r="CF12" s="69"/>
      <c r="CG12" s="69">
        <f t="shared" si="47"/>
        <v>-0.2010671392051806</v>
      </c>
      <c r="CH12" s="69">
        <f>'RD T1'!E243</f>
        <v>0.44750354083716704</v>
      </c>
      <c r="CI12" s="69">
        <f t="shared" si="48"/>
        <v>0.24643640163198643</v>
      </c>
      <c r="CK12" t="str">
        <f t="shared" si="49"/>
        <v>23 Teaching and other educational professionals</v>
      </c>
      <c r="CL12" s="69">
        <v>0.15659792345493528</v>
      </c>
      <c r="CM12" s="69">
        <v>0.20611719419335237</v>
      </c>
      <c r="CN12" s="69">
        <v>0.18434645890831108</v>
      </c>
      <c r="CO12" s="69">
        <v>0.19640394689205207</v>
      </c>
      <c r="CP12" s="69">
        <v>0.15799009697858726</v>
      </c>
      <c r="CQ12" s="69"/>
      <c r="CR12" s="69">
        <f t="shared" si="50"/>
        <v>-2.6356361929723821E-2</v>
      </c>
      <c r="CS12" s="69">
        <f>'RD T1'!E272</f>
        <v>6.2306768047858105E-2</v>
      </c>
      <c r="CT12" s="69">
        <f t="shared" si="51"/>
        <v>3.5950406118134284E-2</v>
      </c>
    </row>
    <row r="13" spans="1:98" x14ac:dyDescent="0.2">
      <c r="A13" s="10" t="str">
        <f>name!D9</f>
        <v>24 Business, media and public service professionals</v>
      </c>
      <c r="B13" s="69">
        <v>0.65236649770049415</v>
      </c>
      <c r="C13" s="69">
        <v>0.83947509697465306</v>
      </c>
      <c r="D13" s="69">
        <v>0.89342615682908277</v>
      </c>
      <c r="E13" s="69">
        <v>1.2341687457495683</v>
      </c>
      <c r="F13" s="69">
        <v>1.6478457211404403</v>
      </c>
      <c r="G13" s="11"/>
      <c r="H13" s="69">
        <f t="shared" si="26"/>
        <v>0.75441956431135748</v>
      </c>
      <c r="I13" s="69">
        <f>'RD T1'!E41</f>
        <v>0.6662965232931376</v>
      </c>
      <c r="J13" s="69">
        <f t="shared" si="27"/>
        <v>1.4207160876044951</v>
      </c>
      <c r="L13" t="str">
        <f t="shared" si="28"/>
        <v>24 Business, media and public service professionals</v>
      </c>
      <c r="M13" s="69">
        <v>8.1248179790674442</v>
      </c>
      <c r="N13" s="69">
        <v>10.819091568138624</v>
      </c>
      <c r="O13" s="69">
        <v>11.009917812743591</v>
      </c>
      <c r="P13" s="69">
        <v>14.683228349218771</v>
      </c>
      <c r="Q13" s="69">
        <v>19.070943892437192</v>
      </c>
      <c r="R13" s="11"/>
      <c r="S13" s="69">
        <f t="shared" si="29"/>
        <v>8.0610260796936011</v>
      </c>
      <c r="T13" s="69">
        <f>'RD T1'!E70</f>
        <v>7.8943011608759424</v>
      </c>
      <c r="U13" s="69">
        <f t="shared" si="30"/>
        <v>15.955327240569543</v>
      </c>
      <c r="W13" t="str">
        <f t="shared" si="31"/>
        <v>24 Business, media and public service professionals</v>
      </c>
      <c r="X13" s="69">
        <v>16.039622660439356</v>
      </c>
      <c r="Y13" s="69">
        <v>18.784417103456629</v>
      </c>
      <c r="Z13" s="69">
        <v>21.733699415516327</v>
      </c>
      <c r="AA13" s="69">
        <v>23.496430617660923</v>
      </c>
      <c r="AB13" s="69">
        <v>27.384145113395913</v>
      </c>
      <c r="AC13" s="69"/>
      <c r="AD13" s="69">
        <f t="shared" si="32"/>
        <v>5.6504456978795865</v>
      </c>
      <c r="AE13" s="69">
        <f>'RD T1'!E99</f>
        <v>12.757192296445744</v>
      </c>
      <c r="AF13" s="69">
        <f t="shared" si="33"/>
        <v>18.407637994325331</v>
      </c>
      <c r="AH13" t="str">
        <f t="shared" si="34"/>
        <v>24 Business, media and public service professionals</v>
      </c>
      <c r="AI13" s="69">
        <v>1.8594423484807809</v>
      </c>
      <c r="AJ13" s="69">
        <v>1.7586645858309917</v>
      </c>
      <c r="AK13" s="69">
        <v>2.1119421862939296</v>
      </c>
      <c r="AL13" s="69">
        <v>2.0092071501602167</v>
      </c>
      <c r="AM13" s="69">
        <v>2.2960198769524505</v>
      </c>
      <c r="AN13" s="69"/>
      <c r="AO13" s="69">
        <f t="shared" si="35"/>
        <v>0.18407769065852086</v>
      </c>
      <c r="AP13" s="69">
        <f>'RD T1'!E128</f>
        <v>0.79472796021428271</v>
      </c>
      <c r="AQ13" s="69">
        <f t="shared" si="36"/>
        <v>0.97880565087280358</v>
      </c>
      <c r="AS13" t="str">
        <f t="shared" si="37"/>
        <v>24 Business, media and public service professionals</v>
      </c>
      <c r="AT13" s="69">
        <v>2.668037021878539</v>
      </c>
      <c r="AU13" s="69">
        <v>3.0207206535341493</v>
      </c>
      <c r="AV13" s="69">
        <v>3.5402785348832793</v>
      </c>
      <c r="AW13" s="69">
        <v>3.8143891540050094</v>
      </c>
      <c r="AX13" s="69">
        <v>4.529296209290135</v>
      </c>
      <c r="AY13" s="69"/>
      <c r="AZ13" s="69">
        <f t="shared" si="38"/>
        <v>0.98901767440685573</v>
      </c>
      <c r="BA13" s="69">
        <f>'RD T1'!E157</f>
        <v>1.9705915594805479</v>
      </c>
      <c r="BB13" s="69">
        <f t="shared" si="39"/>
        <v>2.9596092338874036</v>
      </c>
      <c r="BD13" t="str">
        <f t="shared" si="40"/>
        <v>24 Business, media and public service professionals</v>
      </c>
      <c r="BE13" s="69">
        <v>6.4761479451825927</v>
      </c>
      <c r="BF13" s="69">
        <v>7.5805360404062387</v>
      </c>
      <c r="BG13" s="69">
        <v>7.8353342928574836</v>
      </c>
      <c r="BH13" s="69">
        <v>9.326034824466511</v>
      </c>
      <c r="BI13" s="69">
        <v>10.816669779293148</v>
      </c>
      <c r="BJ13" s="69"/>
      <c r="BK13" s="69">
        <f t="shared" si="41"/>
        <v>2.9813354864356647</v>
      </c>
      <c r="BL13" s="69">
        <f>'RD T1'!E186</f>
        <v>4.0473150679194063</v>
      </c>
      <c r="BM13" s="69">
        <f t="shared" si="42"/>
        <v>7.028650554355071</v>
      </c>
      <c r="BO13" t="str">
        <f t="shared" si="43"/>
        <v>24 Business, media and public service professionals</v>
      </c>
      <c r="BP13" s="69">
        <v>5.0908673396879793</v>
      </c>
      <c r="BQ13" s="69">
        <v>5.4433336807454076</v>
      </c>
      <c r="BR13" s="69">
        <v>5.9359482431311994</v>
      </c>
      <c r="BS13" s="69">
        <v>5.8377299316313875</v>
      </c>
      <c r="BT13" s="69">
        <v>5.2397986805294305</v>
      </c>
      <c r="BU13" s="69"/>
      <c r="BV13" s="69">
        <f t="shared" si="44"/>
        <v>-0.69614956260176886</v>
      </c>
      <c r="BW13" s="69">
        <f>'RD T1'!E215</f>
        <v>2.3244757651434313</v>
      </c>
      <c r="BX13" s="69">
        <f t="shared" si="45"/>
        <v>1.6283262025416625</v>
      </c>
      <c r="BZ13" t="str">
        <f t="shared" si="46"/>
        <v>24 Business, media and public service professionals</v>
      </c>
      <c r="CA13" s="69">
        <v>3.3382278834488179</v>
      </c>
      <c r="CB13" s="69">
        <v>3.7777324797589555</v>
      </c>
      <c r="CC13" s="69">
        <v>3.7382576497266227</v>
      </c>
      <c r="CD13" s="69">
        <v>3.7911842674203649</v>
      </c>
      <c r="CE13" s="69">
        <v>2.9167315048029216</v>
      </c>
      <c r="CF13" s="69"/>
      <c r="CG13" s="69">
        <f t="shared" si="47"/>
        <v>-0.82152614492370102</v>
      </c>
      <c r="CH13" s="69">
        <f>'RD T1'!E244</f>
        <v>1.3796325966239387</v>
      </c>
      <c r="CI13" s="69">
        <f t="shared" si="48"/>
        <v>0.55810645170023765</v>
      </c>
      <c r="CK13" t="str">
        <f t="shared" si="49"/>
        <v>24 Business, media and public service professionals</v>
      </c>
      <c r="CL13" s="69">
        <v>0.67313492210365833</v>
      </c>
      <c r="CM13" s="69">
        <v>0.88669284509242297</v>
      </c>
      <c r="CN13" s="69">
        <v>0.74874661326173531</v>
      </c>
      <c r="CO13" s="69">
        <v>0.78689241986768821</v>
      </c>
      <c r="CP13" s="69">
        <v>0.74765849055484268</v>
      </c>
      <c r="CQ13" s="69"/>
      <c r="CR13" s="69">
        <f t="shared" si="50"/>
        <v>-1.0881227068926247E-3</v>
      </c>
      <c r="CS13" s="69">
        <f>'RD T1'!E273</f>
        <v>0.24550725122273523</v>
      </c>
      <c r="CT13" s="69">
        <f t="shared" si="51"/>
        <v>0.2444191285158426</v>
      </c>
    </row>
    <row r="14" spans="1:98" x14ac:dyDescent="0.2">
      <c r="A14" s="10" t="str">
        <f>name!D10</f>
        <v>31 Science, engineering and technology associate professionals</v>
      </c>
      <c r="B14" s="69">
        <v>0.23783186729617811</v>
      </c>
      <c r="C14" s="69">
        <v>0.32992363951818027</v>
      </c>
      <c r="D14" s="69">
        <v>0.35074985855029106</v>
      </c>
      <c r="E14" s="69">
        <v>0.42178332495433485</v>
      </c>
      <c r="F14" s="69">
        <v>0.61550807066189206</v>
      </c>
      <c r="G14" s="11"/>
      <c r="H14" s="69">
        <f t="shared" si="26"/>
        <v>0.264758212111601</v>
      </c>
      <c r="I14" s="69">
        <f>'RD T1'!E42</f>
        <v>0.22646400539003292</v>
      </c>
      <c r="J14" s="69">
        <f t="shared" si="27"/>
        <v>0.49122221750163392</v>
      </c>
      <c r="L14" t="str">
        <f t="shared" si="28"/>
        <v>31 Science, engineering and technology associate professionals</v>
      </c>
      <c r="M14" s="69">
        <v>1.2710433792271558</v>
      </c>
      <c r="N14" s="69">
        <v>1.6763986834957436</v>
      </c>
      <c r="O14" s="69">
        <v>1.8575531116216326</v>
      </c>
      <c r="P14" s="69">
        <v>2.035586280072561</v>
      </c>
      <c r="Q14" s="69">
        <v>2.6761968933812517</v>
      </c>
      <c r="R14" s="11"/>
      <c r="S14" s="69">
        <f t="shared" si="29"/>
        <v>0.81864378175961905</v>
      </c>
      <c r="T14" s="69">
        <f>'RD T1'!E71</f>
        <v>1.0002830941851153</v>
      </c>
      <c r="U14" s="69">
        <f t="shared" si="30"/>
        <v>1.8189268759447343</v>
      </c>
      <c r="W14" t="str">
        <f t="shared" si="31"/>
        <v>31 Science, engineering and technology associate professionals</v>
      </c>
      <c r="X14" s="69">
        <v>3.1676832903614969</v>
      </c>
      <c r="Y14" s="69">
        <v>3.8297473626053069</v>
      </c>
      <c r="Z14" s="69">
        <v>4.4200345589465124</v>
      </c>
      <c r="AA14" s="69">
        <v>4.003869445986191</v>
      </c>
      <c r="AB14" s="69">
        <v>4.6304347755194586</v>
      </c>
      <c r="AC14" s="69"/>
      <c r="AD14" s="69">
        <f t="shared" si="32"/>
        <v>0.21040021657294616</v>
      </c>
      <c r="AE14" s="69">
        <f>'RD T1'!E100</f>
        <v>1.9029143659456345</v>
      </c>
      <c r="AF14" s="69">
        <f t="shared" si="33"/>
        <v>2.1133145825185808</v>
      </c>
      <c r="AH14" t="str">
        <f t="shared" si="34"/>
        <v>31 Science, engineering and technology associate professionals</v>
      </c>
      <c r="AI14" s="69">
        <v>0.55794313219289238</v>
      </c>
      <c r="AJ14" s="69">
        <v>0.705756465365313</v>
      </c>
      <c r="AK14" s="69">
        <v>0.84667056775458627</v>
      </c>
      <c r="AL14" s="69">
        <v>0.84477650390098025</v>
      </c>
      <c r="AM14" s="69">
        <v>1.1313122832052716</v>
      </c>
      <c r="AN14" s="69"/>
      <c r="AO14" s="69">
        <f t="shared" si="35"/>
        <v>0.28464171545068528</v>
      </c>
      <c r="AP14" s="69">
        <f>'RD T1'!E129</f>
        <v>0.4387129203843862</v>
      </c>
      <c r="AQ14" s="69">
        <f t="shared" si="36"/>
        <v>0.72335463583507154</v>
      </c>
      <c r="AS14" t="str">
        <f t="shared" si="37"/>
        <v>31 Science, engineering and technology associate professionals</v>
      </c>
      <c r="AT14" s="69">
        <v>1.5609718019561678</v>
      </c>
      <c r="AU14" s="69">
        <v>1.7762863436938006</v>
      </c>
      <c r="AV14" s="69">
        <v>2.0400034901214736</v>
      </c>
      <c r="AW14" s="69">
        <v>1.7099210877859594</v>
      </c>
      <c r="AX14" s="69">
        <v>1.7907762940094405</v>
      </c>
      <c r="AY14" s="69"/>
      <c r="AZ14" s="69">
        <f t="shared" si="38"/>
        <v>-0.24922719611203314</v>
      </c>
      <c r="BA14" s="69">
        <f>'RD T1'!E158</f>
        <v>0.68315831344144184</v>
      </c>
      <c r="BB14" s="69">
        <f t="shared" si="39"/>
        <v>0.4339311173294087</v>
      </c>
      <c r="BD14" t="str">
        <f t="shared" si="40"/>
        <v>31 Science, engineering and technology associate professionals</v>
      </c>
      <c r="BE14" s="69">
        <v>2.5271398231832833</v>
      </c>
      <c r="BF14" s="69">
        <v>2.6958349201924725</v>
      </c>
      <c r="BG14" s="69">
        <v>2.8064140376198803</v>
      </c>
      <c r="BH14" s="69">
        <v>2.1839733546647051</v>
      </c>
      <c r="BI14" s="69">
        <v>1.7866279113610193</v>
      </c>
      <c r="BJ14" s="69"/>
      <c r="BK14" s="69">
        <f t="shared" si="41"/>
        <v>-1.019786126258861</v>
      </c>
      <c r="BL14" s="69">
        <f>'RD T1'!E187</f>
        <v>0.76400192830958524</v>
      </c>
      <c r="BM14" s="69">
        <f t="shared" si="42"/>
        <v>-0.25578419794927576</v>
      </c>
      <c r="BO14" t="str">
        <f t="shared" si="43"/>
        <v>31 Science, engineering and technology associate professionals</v>
      </c>
      <c r="BP14" s="69">
        <v>2.0672208388868509</v>
      </c>
      <c r="BQ14" s="69">
        <v>2.3041599110635271</v>
      </c>
      <c r="BR14" s="69">
        <v>2.6482564617073994</v>
      </c>
      <c r="BS14" s="69">
        <v>2.1844993420346728</v>
      </c>
      <c r="BT14" s="69">
        <v>2.2180763428608161</v>
      </c>
      <c r="BU14" s="69"/>
      <c r="BV14" s="69">
        <f t="shared" si="44"/>
        <v>-0.43018011884658325</v>
      </c>
      <c r="BW14" s="69">
        <f>'RD T1'!E216</f>
        <v>0.85822602320568975</v>
      </c>
      <c r="BX14" s="69">
        <f t="shared" si="45"/>
        <v>0.4280459043591065</v>
      </c>
      <c r="BZ14" t="str">
        <f t="shared" si="46"/>
        <v>31 Science, engineering and technology associate professionals</v>
      </c>
      <c r="CA14" s="69">
        <v>1.727657774502815</v>
      </c>
      <c r="CB14" s="69">
        <v>1.9737687727115789</v>
      </c>
      <c r="CC14" s="69">
        <v>2.1062496893454479</v>
      </c>
      <c r="CD14" s="69">
        <v>1.7962253003909796</v>
      </c>
      <c r="CE14" s="69">
        <v>1.673448765703349</v>
      </c>
      <c r="CF14" s="69"/>
      <c r="CG14" s="69">
        <f t="shared" si="47"/>
        <v>-0.43280092364209888</v>
      </c>
      <c r="CH14" s="69">
        <f>'RD T1'!E245</f>
        <v>0.64682035013939077</v>
      </c>
      <c r="CI14" s="69">
        <f t="shared" si="48"/>
        <v>0.21401942649729189</v>
      </c>
      <c r="CK14" t="str">
        <f t="shared" si="49"/>
        <v>31 Science, engineering and technology associate professionals</v>
      </c>
      <c r="CL14" s="69">
        <v>0.28599674662799096</v>
      </c>
      <c r="CM14" s="69">
        <v>0.39379083908597634</v>
      </c>
      <c r="CN14" s="69">
        <v>0.3720188536168817</v>
      </c>
      <c r="CO14" s="69">
        <v>0.37057141021863876</v>
      </c>
      <c r="CP14" s="69">
        <v>0.47864188938200081</v>
      </c>
      <c r="CQ14" s="69"/>
      <c r="CR14" s="69">
        <f t="shared" si="50"/>
        <v>0.10662303576511911</v>
      </c>
      <c r="CS14" s="69">
        <f>'RD T1'!E274</f>
        <v>0.14128597369484719</v>
      </c>
      <c r="CT14" s="69">
        <f t="shared" si="51"/>
        <v>0.2479090094599663</v>
      </c>
    </row>
    <row r="15" spans="1:98" x14ac:dyDescent="0.2">
      <c r="A15" s="10" t="str">
        <f>name!D11</f>
        <v>32 Health and social care associate professionals</v>
      </c>
      <c r="B15" s="69">
        <v>4.850089414104105E-2</v>
      </c>
      <c r="C15" s="69">
        <v>7.7449043261504452E-2</v>
      </c>
      <c r="D15" s="69">
        <v>6.2488267793596536E-2</v>
      </c>
      <c r="E15" s="69">
        <v>9.141547129644341E-2</v>
      </c>
      <c r="F15" s="69">
        <v>0.13969614379738052</v>
      </c>
      <c r="G15" s="11"/>
      <c r="H15" s="69">
        <f t="shared" si="26"/>
        <v>7.7207876003783982E-2</v>
      </c>
      <c r="I15" s="69">
        <f>'RD T1'!E43</f>
        <v>6.2820358172500534E-2</v>
      </c>
      <c r="J15" s="69">
        <f t="shared" si="27"/>
        <v>0.14002823417628452</v>
      </c>
      <c r="L15" t="str">
        <f t="shared" si="28"/>
        <v>32 Health and social care associate professionals</v>
      </c>
      <c r="M15" s="69">
        <v>0.9774108149642714</v>
      </c>
      <c r="N15" s="69">
        <v>1.4753005854540826</v>
      </c>
      <c r="O15" s="69">
        <v>1.3617375024381406</v>
      </c>
      <c r="P15" s="69">
        <v>1.8508359556036702</v>
      </c>
      <c r="Q15" s="69">
        <v>2.735508311971989</v>
      </c>
      <c r="R15" s="11"/>
      <c r="S15" s="69">
        <f t="shared" si="29"/>
        <v>1.3737708095338483</v>
      </c>
      <c r="T15" s="69">
        <f>'RD T1'!E72</f>
        <v>1.218745716826805</v>
      </c>
      <c r="U15" s="69">
        <f t="shared" si="30"/>
        <v>2.5925165263606536</v>
      </c>
      <c r="W15" t="str">
        <f t="shared" si="31"/>
        <v>32 Health and social care associate professionals</v>
      </c>
      <c r="X15" s="69">
        <v>3.2782653398536401</v>
      </c>
      <c r="Y15" s="69">
        <v>4.1846944480303456</v>
      </c>
      <c r="Z15" s="69">
        <v>4.5963367999995777</v>
      </c>
      <c r="AA15" s="69">
        <v>4.9781364690445296</v>
      </c>
      <c r="AB15" s="69">
        <v>6.5114442918941133</v>
      </c>
      <c r="AC15" s="69"/>
      <c r="AD15" s="69">
        <f t="shared" si="32"/>
        <v>1.9151074918945357</v>
      </c>
      <c r="AE15" s="69">
        <f>'RD T1'!E101</f>
        <v>3.5111604473630442</v>
      </c>
      <c r="AF15" s="69">
        <f t="shared" si="33"/>
        <v>5.4262679392575794</v>
      </c>
      <c r="AH15" t="str">
        <f t="shared" si="34"/>
        <v>32 Health and social care associate professionals</v>
      </c>
      <c r="AI15" s="69">
        <v>2.278539991064469</v>
      </c>
      <c r="AJ15" s="69">
        <v>2.1168683321822352</v>
      </c>
      <c r="AK15" s="69">
        <v>2.1958102637088901</v>
      </c>
      <c r="AL15" s="69">
        <v>1.5085582704999101</v>
      </c>
      <c r="AM15" s="69">
        <v>0.91525407338210218</v>
      </c>
      <c r="AN15" s="69"/>
      <c r="AO15" s="69">
        <f t="shared" si="35"/>
        <v>-1.2805561903267879</v>
      </c>
      <c r="AP15" s="69">
        <f>'RD T1'!E130</f>
        <v>0.60310997723071003</v>
      </c>
      <c r="AQ15" s="69">
        <f t="shared" si="36"/>
        <v>-0.67744621309607789</v>
      </c>
      <c r="AS15" t="str">
        <f t="shared" si="37"/>
        <v>32 Health and social care associate professionals</v>
      </c>
      <c r="AT15" s="69">
        <v>0.51644673797908625</v>
      </c>
      <c r="AU15" s="69">
        <v>0.61759041598544584</v>
      </c>
      <c r="AV15" s="69">
        <v>0.77704592252845428</v>
      </c>
      <c r="AW15" s="69">
        <v>0.72499856303739596</v>
      </c>
      <c r="AX15" s="69">
        <v>0.85547439542565462</v>
      </c>
      <c r="AY15" s="69"/>
      <c r="AZ15" s="69">
        <f t="shared" si="38"/>
        <v>7.8428472897200341E-2</v>
      </c>
      <c r="BA15" s="69">
        <f>'RD T1'!E159</f>
        <v>0.45450086960139779</v>
      </c>
      <c r="BB15" s="69">
        <f t="shared" si="39"/>
        <v>0.53292934249859814</v>
      </c>
      <c r="BD15" t="str">
        <f t="shared" si="40"/>
        <v>32 Health and social care associate professionals</v>
      </c>
      <c r="BE15" s="69">
        <v>2.2650826673666056</v>
      </c>
      <c r="BF15" s="69">
        <v>2.6525221239324268</v>
      </c>
      <c r="BG15" s="69">
        <v>2.6980331815997718</v>
      </c>
      <c r="BH15" s="69">
        <v>2.9344877146917798</v>
      </c>
      <c r="BI15" s="69">
        <v>3.3959255562760804</v>
      </c>
      <c r="BJ15" s="69"/>
      <c r="BK15" s="69">
        <f t="shared" si="41"/>
        <v>0.6978923746763086</v>
      </c>
      <c r="BL15" s="69">
        <f>'RD T1'!E188</f>
        <v>1.9251886502965905</v>
      </c>
      <c r="BM15" s="69">
        <f t="shared" si="42"/>
        <v>2.6230810249728993</v>
      </c>
      <c r="BO15" t="str">
        <f t="shared" si="43"/>
        <v>32 Health and social care associate professionals</v>
      </c>
      <c r="BP15" s="69">
        <v>1.977041574988369</v>
      </c>
      <c r="BQ15" s="69">
        <v>2.3869574501593012</v>
      </c>
      <c r="BR15" s="69">
        <v>2.1630485371412176</v>
      </c>
      <c r="BS15" s="69">
        <v>2.1885950728686225</v>
      </c>
      <c r="BT15" s="69">
        <v>1.9384916145983313</v>
      </c>
      <c r="BU15" s="69"/>
      <c r="BV15" s="69">
        <f t="shared" si="44"/>
        <v>-0.22455692254288628</v>
      </c>
      <c r="BW15" s="69">
        <f>'RD T1'!E217</f>
        <v>1.1371214922278767</v>
      </c>
      <c r="BX15" s="69">
        <f t="shared" si="45"/>
        <v>0.91256456968499045</v>
      </c>
      <c r="BZ15" t="str">
        <f t="shared" si="46"/>
        <v>32 Health and social care associate professionals</v>
      </c>
      <c r="CA15" s="69">
        <v>0.83787120209663501</v>
      </c>
      <c r="CB15" s="69">
        <v>0.89982936380288603</v>
      </c>
      <c r="CC15" s="69">
        <v>0.71457777252008259</v>
      </c>
      <c r="CD15" s="69">
        <v>0.62835761548927438</v>
      </c>
      <c r="CE15" s="69">
        <v>0.41305605172380033</v>
      </c>
      <c r="CF15" s="69"/>
      <c r="CG15" s="69">
        <f t="shared" si="47"/>
        <v>-0.30152172079628226</v>
      </c>
      <c r="CH15" s="69">
        <f>'RD T1'!E246</f>
        <v>0.2540917762152875</v>
      </c>
      <c r="CI15" s="69">
        <f t="shared" si="48"/>
        <v>-4.7429944580994754E-2</v>
      </c>
      <c r="CK15" t="str">
        <f t="shared" si="49"/>
        <v>32 Health and social care associate professionals</v>
      </c>
      <c r="CL15" s="69">
        <v>0.11529463258868169</v>
      </c>
      <c r="CM15" s="69">
        <v>0.14145883566531681</v>
      </c>
      <c r="CN15" s="69">
        <v>0.10783460986579506</v>
      </c>
      <c r="CO15" s="69">
        <v>0.11010869480568161</v>
      </c>
      <c r="CP15" s="69">
        <v>0.125292970732098</v>
      </c>
      <c r="CQ15" s="69"/>
      <c r="CR15" s="69">
        <f t="shared" si="50"/>
        <v>1.7458360866302938E-2</v>
      </c>
      <c r="CS15" s="69">
        <f>'RD T1'!E275</f>
        <v>4.4410674523182508E-2</v>
      </c>
      <c r="CT15" s="69">
        <f t="shared" si="51"/>
        <v>6.1869035389485447E-2</v>
      </c>
    </row>
    <row r="16" spans="1:98" x14ac:dyDescent="0.2">
      <c r="A16" s="10" t="str">
        <f>name!D12</f>
        <v>33 Protective service occupations</v>
      </c>
      <c r="B16" s="69">
        <v>3.102459741889305E-2</v>
      </c>
      <c r="C16" s="69">
        <v>3.2370922000380352E-2</v>
      </c>
      <c r="D16" s="69">
        <v>3.6988445677862213E-2</v>
      </c>
      <c r="E16" s="69">
        <v>5.9503237396467547E-2</v>
      </c>
      <c r="F16" s="69">
        <v>9.3344795067133973E-2</v>
      </c>
      <c r="G16" s="11"/>
      <c r="H16" s="69">
        <f t="shared" si="26"/>
        <v>5.6356349389271761E-2</v>
      </c>
      <c r="I16" s="69">
        <f>'RD T1'!E44</f>
        <v>2.7301957789334256E-2</v>
      </c>
      <c r="J16" s="69">
        <f t="shared" si="27"/>
        <v>8.365830717860602E-2</v>
      </c>
      <c r="L16" t="str">
        <f t="shared" si="28"/>
        <v>33 Protective service occupations</v>
      </c>
      <c r="M16" s="69">
        <v>0.38893501154818816</v>
      </c>
      <c r="N16" s="69">
        <v>0.42640359233048258</v>
      </c>
      <c r="O16" s="69">
        <v>0.47326462564826477</v>
      </c>
      <c r="P16" s="69">
        <v>0.735424966910874</v>
      </c>
      <c r="Q16" s="69">
        <v>1.1363329279538124</v>
      </c>
      <c r="R16" s="11"/>
      <c r="S16" s="69">
        <f t="shared" si="29"/>
        <v>0.66306830230554759</v>
      </c>
      <c r="T16" s="69">
        <f>'RD T1'!E73</f>
        <v>0.29576998093840151</v>
      </c>
      <c r="U16" s="69">
        <f t="shared" si="30"/>
        <v>0.95883828324394904</v>
      </c>
      <c r="W16" t="str">
        <f t="shared" si="31"/>
        <v>33 Protective service occupations</v>
      </c>
      <c r="X16" s="69">
        <v>1.7457916790324992</v>
      </c>
      <c r="Y16" s="69">
        <v>1.8535697927361623</v>
      </c>
      <c r="Z16" s="69">
        <v>2.2662470583227194</v>
      </c>
      <c r="AA16" s="69">
        <v>3.0264263698453604</v>
      </c>
      <c r="AB16" s="69">
        <v>4.5393886642174204</v>
      </c>
      <c r="AC16" s="69"/>
      <c r="AD16" s="69">
        <f t="shared" si="32"/>
        <v>2.2731416058947009</v>
      </c>
      <c r="AE16" s="69">
        <f>'RD T1'!E102</f>
        <v>1.5226973508861252</v>
      </c>
      <c r="AF16" s="69">
        <f t="shared" si="33"/>
        <v>3.7958389567808259</v>
      </c>
      <c r="AH16" t="str">
        <f t="shared" si="34"/>
        <v>33 Protective service occupations</v>
      </c>
      <c r="AI16" s="69">
        <v>0.45829142512248594</v>
      </c>
      <c r="AJ16" s="69">
        <v>0.47138587509748114</v>
      </c>
      <c r="AK16" s="69">
        <v>0.56615102559175023</v>
      </c>
      <c r="AL16" s="69">
        <v>0.73943380735476383</v>
      </c>
      <c r="AM16" s="69">
        <v>1.0642203005512481</v>
      </c>
      <c r="AN16" s="69"/>
      <c r="AO16" s="69">
        <f t="shared" si="35"/>
        <v>0.49806927495949782</v>
      </c>
      <c r="AP16" s="69">
        <f>'RD T1'!E131</f>
        <v>0.32343857839066487</v>
      </c>
      <c r="AQ16" s="69">
        <f t="shared" si="36"/>
        <v>0.82150785335016274</v>
      </c>
      <c r="AS16" t="str">
        <f t="shared" si="37"/>
        <v>33 Protective service occupations</v>
      </c>
      <c r="AT16" s="69">
        <v>0.44750495381844624</v>
      </c>
      <c r="AU16" s="69">
        <v>0.39158708827755989</v>
      </c>
      <c r="AV16" s="69">
        <v>0.47420293494698967</v>
      </c>
      <c r="AW16" s="69">
        <v>0.54848904500612827</v>
      </c>
      <c r="AX16" s="69">
        <v>0.7070610578684805</v>
      </c>
      <c r="AY16" s="69"/>
      <c r="AZ16" s="69">
        <f t="shared" si="38"/>
        <v>0.23285812292149083</v>
      </c>
      <c r="BA16" s="69">
        <f>'RD T1'!E160</f>
        <v>0.22830651354028594</v>
      </c>
      <c r="BB16" s="69">
        <f t="shared" si="39"/>
        <v>0.46116463646177674</v>
      </c>
      <c r="BD16" t="str">
        <f t="shared" si="40"/>
        <v>33 Protective service occupations</v>
      </c>
      <c r="BE16" s="69">
        <v>1.7473185092668837</v>
      </c>
      <c r="BF16" s="69">
        <v>1.6366830213871446</v>
      </c>
      <c r="BG16" s="69">
        <v>1.598086069998973</v>
      </c>
      <c r="BH16" s="69">
        <v>2.0008265532970859</v>
      </c>
      <c r="BI16" s="69">
        <v>2.1149107023466907</v>
      </c>
      <c r="BJ16" s="69"/>
      <c r="BK16" s="69">
        <f t="shared" si="41"/>
        <v>0.51682463234771769</v>
      </c>
      <c r="BL16" s="69">
        <f>'RD T1'!E189</f>
        <v>0.52079635677825897</v>
      </c>
      <c r="BM16" s="69">
        <f t="shared" si="42"/>
        <v>1.0376209891259767</v>
      </c>
      <c r="BO16" t="str">
        <f t="shared" si="43"/>
        <v>33 Protective service occupations</v>
      </c>
      <c r="BP16" s="69">
        <v>2.1684773256174705</v>
      </c>
      <c r="BQ16" s="69">
        <v>2.0236344183519184</v>
      </c>
      <c r="BR16" s="69">
        <v>2.1939753405440641</v>
      </c>
      <c r="BS16" s="69">
        <v>2.4180335924723928</v>
      </c>
      <c r="BT16" s="69">
        <v>2.2604689708081098</v>
      </c>
      <c r="BU16" s="69"/>
      <c r="BV16" s="69">
        <f t="shared" si="44"/>
        <v>6.6493630264045755E-2</v>
      </c>
      <c r="BW16" s="69">
        <f>'RD T1'!E218</f>
        <v>0.73943754951850726</v>
      </c>
      <c r="BX16" s="69">
        <f t="shared" si="45"/>
        <v>0.80593117978255302</v>
      </c>
      <c r="BZ16" t="str">
        <f t="shared" si="46"/>
        <v>33 Protective service occupations</v>
      </c>
      <c r="CA16" s="69">
        <v>1.3124873588066874</v>
      </c>
      <c r="CB16" s="69">
        <v>1.2707475344320094</v>
      </c>
      <c r="CC16" s="69">
        <v>1.2425136815337896</v>
      </c>
      <c r="CD16" s="69">
        <v>1.4706321861052063</v>
      </c>
      <c r="CE16" s="69">
        <v>1.1635809885257204</v>
      </c>
      <c r="CF16" s="69"/>
      <c r="CG16" s="69">
        <f t="shared" si="47"/>
        <v>-7.8932693008069155E-2</v>
      </c>
      <c r="CH16" s="69">
        <f>'RD T1'!E247</f>
        <v>0.48382137707334383</v>
      </c>
      <c r="CI16" s="69">
        <f t="shared" si="48"/>
        <v>0.40488868406527467</v>
      </c>
      <c r="CK16" t="str">
        <f t="shared" si="49"/>
        <v>33 Protective service occupations</v>
      </c>
      <c r="CL16" s="69">
        <v>0.20650294632615548</v>
      </c>
      <c r="CM16" s="69">
        <v>0.17903643897236074</v>
      </c>
      <c r="CN16" s="69">
        <v>0.14526445705685334</v>
      </c>
      <c r="CO16" s="69">
        <v>0.10971522213313173</v>
      </c>
      <c r="CP16" s="69">
        <v>0.10511612716067499</v>
      </c>
      <c r="CQ16" s="69"/>
      <c r="CR16" s="69">
        <f t="shared" si="50"/>
        <v>-4.014832989617835E-2</v>
      </c>
      <c r="CS16" s="69">
        <f>'RD T1'!E276</f>
        <v>2.4773424257433847E-2</v>
      </c>
      <c r="CT16" s="69">
        <f t="shared" si="51"/>
        <v>-1.5374905638744503E-2</v>
      </c>
    </row>
    <row r="17" spans="1:98" x14ac:dyDescent="0.2">
      <c r="A17" s="10" t="str">
        <f>name!D13</f>
        <v>34 Culture, media and sports occupations</v>
      </c>
      <c r="B17" s="69">
        <v>0.16498843471365815</v>
      </c>
      <c r="C17" s="69">
        <v>0.20744546584455137</v>
      </c>
      <c r="D17" s="69">
        <v>0.24276473083780009</v>
      </c>
      <c r="E17" s="69">
        <v>0.30545590465290123</v>
      </c>
      <c r="F17" s="69">
        <v>0.4115219761506263</v>
      </c>
      <c r="G17" s="11"/>
      <c r="H17" s="69">
        <f t="shared" si="26"/>
        <v>0.16875724531282621</v>
      </c>
      <c r="I17" s="69">
        <f>'RD T1'!E45</f>
        <v>0.18175336555634494</v>
      </c>
      <c r="J17" s="69">
        <f t="shared" si="27"/>
        <v>0.35051061086917112</v>
      </c>
      <c r="L17" t="str">
        <f t="shared" si="28"/>
        <v>34 Culture, media and sports occupations</v>
      </c>
      <c r="M17" s="69">
        <v>2.360251285472728</v>
      </c>
      <c r="N17" s="69">
        <v>2.4785692320145469</v>
      </c>
      <c r="O17" s="69">
        <v>3.4274644780638535</v>
      </c>
      <c r="P17" s="69">
        <v>3.9958122575022199</v>
      </c>
      <c r="Q17" s="69">
        <v>5.2660650576507351</v>
      </c>
      <c r="R17" s="11"/>
      <c r="S17" s="69">
        <f t="shared" si="29"/>
        <v>1.8386005795868816</v>
      </c>
      <c r="T17" s="69">
        <f>'RD T1'!E74</f>
        <v>2.230571791681013</v>
      </c>
      <c r="U17" s="69">
        <f t="shared" si="30"/>
        <v>4.0691723712678947</v>
      </c>
      <c r="W17" t="str">
        <f t="shared" si="31"/>
        <v>34 Culture, media and sports occupations</v>
      </c>
      <c r="X17" s="69">
        <v>5.7677025969512581</v>
      </c>
      <c r="Y17" s="69">
        <v>5.5306792612627778</v>
      </c>
      <c r="Z17" s="69">
        <v>7.4837333063670215</v>
      </c>
      <c r="AA17" s="69">
        <v>6.8769325622166386</v>
      </c>
      <c r="AB17" s="69">
        <v>7.7265926315565112</v>
      </c>
      <c r="AC17" s="69"/>
      <c r="AD17" s="69">
        <f t="shared" si="32"/>
        <v>0.24285932518948972</v>
      </c>
      <c r="AE17" s="69">
        <f>'RD T1'!E103</f>
        <v>3.5282327119707735</v>
      </c>
      <c r="AF17" s="69">
        <f t="shared" si="33"/>
        <v>3.7710920371602632</v>
      </c>
      <c r="AH17" t="str">
        <f t="shared" si="34"/>
        <v>34 Culture, media and sports occupations</v>
      </c>
      <c r="AI17" s="69">
        <v>0.72774530706258544</v>
      </c>
      <c r="AJ17" s="69">
        <v>0.71718863989440529</v>
      </c>
      <c r="AK17" s="69">
        <v>0.92068024202221455</v>
      </c>
      <c r="AL17" s="69">
        <v>0.84941068828567845</v>
      </c>
      <c r="AM17" s="69">
        <v>1.0904084806780703</v>
      </c>
      <c r="AN17" s="69"/>
      <c r="AO17" s="69">
        <f t="shared" si="35"/>
        <v>0.16972823865585573</v>
      </c>
      <c r="AP17" s="69">
        <f>'RD T1'!E132</f>
        <v>0.43270320130120549</v>
      </c>
      <c r="AQ17" s="69">
        <f t="shared" si="36"/>
        <v>0.60243143995706117</v>
      </c>
      <c r="AS17" t="str">
        <f t="shared" si="37"/>
        <v>34 Culture, media and sports occupations</v>
      </c>
      <c r="AT17" s="69">
        <v>0.91946858496394768</v>
      </c>
      <c r="AU17" s="69">
        <v>0.82804003478449728</v>
      </c>
      <c r="AV17" s="69">
        <v>1.0472295369368767</v>
      </c>
      <c r="AW17" s="69">
        <v>0.87594375202186381</v>
      </c>
      <c r="AX17" s="69">
        <v>0.89976992235461573</v>
      </c>
      <c r="AY17" s="69"/>
      <c r="AZ17" s="69">
        <f t="shared" si="38"/>
        <v>-0.14745961458226098</v>
      </c>
      <c r="BA17" s="69">
        <f>'RD T1'!E161</f>
        <v>0.40308880933924157</v>
      </c>
      <c r="BB17" s="69">
        <f t="shared" si="39"/>
        <v>0.25562919475698059</v>
      </c>
      <c r="BD17" t="str">
        <f t="shared" si="40"/>
        <v>34 Culture, media and sports occupations</v>
      </c>
      <c r="BE17" s="69">
        <v>2.5579072695685019</v>
      </c>
      <c r="BF17" s="69">
        <v>2.4929578087047406</v>
      </c>
      <c r="BG17" s="69">
        <v>2.72585760682863</v>
      </c>
      <c r="BH17" s="69">
        <v>2.5123185162306187</v>
      </c>
      <c r="BI17" s="69">
        <v>2.6427653781624061</v>
      </c>
      <c r="BJ17" s="69"/>
      <c r="BK17" s="69">
        <f t="shared" si="41"/>
        <v>-8.30922286662239E-2</v>
      </c>
      <c r="BL17" s="69">
        <f>'RD T1'!E190</f>
        <v>0.96038308875114198</v>
      </c>
      <c r="BM17" s="69">
        <f t="shared" si="42"/>
        <v>0.87729086008491808</v>
      </c>
      <c r="BO17" t="str">
        <f t="shared" si="43"/>
        <v>34 Culture, media and sports occupations</v>
      </c>
      <c r="BP17" s="69">
        <v>1.6345806093723538</v>
      </c>
      <c r="BQ17" s="69">
        <v>1.3169285840385534</v>
      </c>
      <c r="BR17" s="69">
        <v>1.5107601811737563</v>
      </c>
      <c r="BS17" s="69">
        <v>1.1259027272752917</v>
      </c>
      <c r="BT17" s="69">
        <v>0.6973610890380203</v>
      </c>
      <c r="BU17" s="69"/>
      <c r="BV17" s="69">
        <f t="shared" si="44"/>
        <v>-0.81339909213573602</v>
      </c>
      <c r="BW17" s="69">
        <f>'RD T1'!E219</f>
        <v>0.38705149625604729</v>
      </c>
      <c r="BX17" s="69">
        <f t="shared" si="45"/>
        <v>-0.42634759587968873</v>
      </c>
      <c r="BZ17" t="str">
        <f t="shared" si="46"/>
        <v>34 Culture, media and sports occupations</v>
      </c>
      <c r="CA17" s="69">
        <v>1.355033413411038</v>
      </c>
      <c r="CB17" s="69">
        <v>1.2597746214074073</v>
      </c>
      <c r="CC17" s="69">
        <v>1.1245355095079679</v>
      </c>
      <c r="CD17" s="69">
        <v>0.86056154078838909</v>
      </c>
      <c r="CE17" s="69">
        <v>0.54060018736718873</v>
      </c>
      <c r="CF17" s="69"/>
      <c r="CG17" s="69">
        <f t="shared" si="47"/>
        <v>-0.58393532214077914</v>
      </c>
      <c r="CH17" s="69">
        <f>'RD T1'!E248</f>
        <v>0.28677225385181693</v>
      </c>
      <c r="CI17" s="69">
        <f t="shared" si="48"/>
        <v>-0.29716306828896222</v>
      </c>
      <c r="CK17" t="str">
        <f t="shared" si="49"/>
        <v>34 Culture, media and sports occupations</v>
      </c>
      <c r="CL17" s="69">
        <v>0.35494071482060463</v>
      </c>
      <c r="CM17" s="69">
        <v>0.42773631106250254</v>
      </c>
      <c r="CN17" s="69">
        <v>0.38294712555632299</v>
      </c>
      <c r="CO17" s="69">
        <v>0.3521187511484819</v>
      </c>
      <c r="CP17" s="69">
        <v>0.24571874512957237</v>
      </c>
      <c r="CQ17" s="69"/>
      <c r="CR17" s="69">
        <f t="shared" si="50"/>
        <v>-0.13722838042675062</v>
      </c>
      <c r="CS17" s="69">
        <f>'RD T1'!E277</f>
        <v>9.8965565530679062E-2</v>
      </c>
      <c r="CT17" s="69">
        <f t="shared" si="51"/>
        <v>-3.8262814896071556E-2</v>
      </c>
    </row>
    <row r="18" spans="1:98" x14ac:dyDescent="0.2">
      <c r="A18" s="10" t="str">
        <f>name!D14</f>
        <v>35 Business and public service associate professionals</v>
      </c>
      <c r="B18" s="69">
        <v>0.48590986296639943</v>
      </c>
      <c r="C18" s="69">
        <v>0.59027160636244036</v>
      </c>
      <c r="D18" s="69">
        <v>0.60198422554973896</v>
      </c>
      <c r="E18" s="69">
        <v>0.75542601250291808</v>
      </c>
      <c r="F18" s="69">
        <v>1.0129375247072314</v>
      </c>
      <c r="G18" s="11"/>
      <c r="H18" s="69">
        <f t="shared" si="26"/>
        <v>0.41095329915749246</v>
      </c>
      <c r="I18" s="69">
        <f>'RD T1'!E46</f>
        <v>0.40072659232964142</v>
      </c>
      <c r="J18" s="69">
        <f t="shared" si="27"/>
        <v>0.81167989148713393</v>
      </c>
      <c r="L18" t="str">
        <f t="shared" si="28"/>
        <v>35 Business and public service associate professionals</v>
      </c>
      <c r="M18" s="69">
        <v>4.9382804609135977</v>
      </c>
      <c r="N18" s="69">
        <v>6.2912539720667153</v>
      </c>
      <c r="O18" s="69">
        <v>6.2346355531739048</v>
      </c>
      <c r="P18" s="69">
        <v>7.7455869780463962</v>
      </c>
      <c r="Q18" s="69">
        <v>10.118719994946781</v>
      </c>
      <c r="R18" s="11"/>
      <c r="S18" s="69">
        <f t="shared" si="29"/>
        <v>3.8840844417728766</v>
      </c>
      <c r="T18" s="69">
        <f>'RD T1'!E75</f>
        <v>4.1707571779778254</v>
      </c>
      <c r="U18" s="69">
        <f t="shared" si="30"/>
        <v>8.054841619750702</v>
      </c>
      <c r="W18" t="str">
        <f t="shared" si="31"/>
        <v>35 Business and public service associate professionals</v>
      </c>
      <c r="X18" s="69">
        <v>12.131926314450064</v>
      </c>
      <c r="Y18" s="69">
        <v>13.065308048079972</v>
      </c>
      <c r="Z18" s="69">
        <v>14.497836130610109</v>
      </c>
      <c r="AA18" s="69">
        <v>13.946433595520084</v>
      </c>
      <c r="AB18" s="69">
        <v>15.672609152598744</v>
      </c>
      <c r="AC18" s="69"/>
      <c r="AD18" s="69">
        <f t="shared" si="32"/>
        <v>1.174773021988635</v>
      </c>
      <c r="AE18" s="69">
        <f>'RD T1'!E104</f>
        <v>7.3991127531347516</v>
      </c>
      <c r="AF18" s="69">
        <f t="shared" si="33"/>
        <v>8.5738857751233866</v>
      </c>
      <c r="AH18" t="str">
        <f t="shared" si="34"/>
        <v>35 Business and public service associate professionals</v>
      </c>
      <c r="AI18" s="69">
        <v>3.1949361923266926</v>
      </c>
      <c r="AJ18" s="69">
        <v>3.4581813834091659</v>
      </c>
      <c r="AK18" s="69">
        <v>4.0338683960020294</v>
      </c>
      <c r="AL18" s="69">
        <v>3.9421968487572898</v>
      </c>
      <c r="AM18" s="69">
        <v>4.6841408285232928</v>
      </c>
      <c r="AN18" s="69"/>
      <c r="AO18" s="69">
        <f t="shared" si="35"/>
        <v>0.65027243252126343</v>
      </c>
      <c r="AP18" s="69">
        <f>'RD T1'!E133</f>
        <v>2.0441960347409349</v>
      </c>
      <c r="AQ18" s="69">
        <f t="shared" si="36"/>
        <v>2.6944684672621984</v>
      </c>
      <c r="AS18" t="str">
        <f t="shared" si="37"/>
        <v>35 Business and public service associate professionals</v>
      </c>
      <c r="AT18" s="69">
        <v>2.962710043211088</v>
      </c>
      <c r="AU18" s="69">
        <v>3.1433043677294172</v>
      </c>
      <c r="AV18" s="69">
        <v>3.5703349085410436</v>
      </c>
      <c r="AW18" s="69">
        <v>3.4046965572650394</v>
      </c>
      <c r="AX18" s="69">
        <v>3.9216927689394021</v>
      </c>
      <c r="AY18" s="69"/>
      <c r="AZ18" s="69">
        <f t="shared" si="38"/>
        <v>0.35135786039835848</v>
      </c>
      <c r="BA18" s="69">
        <f>'RD T1'!E162</f>
        <v>1.7250402676362295</v>
      </c>
      <c r="BB18" s="69">
        <f t="shared" si="39"/>
        <v>2.076398128034588</v>
      </c>
      <c r="BD18" t="str">
        <f t="shared" si="40"/>
        <v>35 Business and public service associate professionals</v>
      </c>
      <c r="BE18" s="69">
        <v>9.573256195744511</v>
      </c>
      <c r="BF18" s="69">
        <v>9.6622763767512474</v>
      </c>
      <c r="BG18" s="69">
        <v>9.6920271291996034</v>
      </c>
      <c r="BH18" s="69">
        <v>9.4883481919757333</v>
      </c>
      <c r="BI18" s="69">
        <v>9.4984360238459846</v>
      </c>
      <c r="BJ18" s="69"/>
      <c r="BK18" s="69">
        <f t="shared" si="41"/>
        <v>-0.19359110535361879</v>
      </c>
      <c r="BL18" s="69">
        <f>'RD T1'!E191</f>
        <v>4.138663111526883</v>
      </c>
      <c r="BM18" s="69">
        <f t="shared" si="42"/>
        <v>3.9450720061732643</v>
      </c>
      <c r="BO18" t="str">
        <f t="shared" si="43"/>
        <v>35 Business and public service associate professionals</v>
      </c>
      <c r="BP18" s="69">
        <v>8.8008059504359775</v>
      </c>
      <c r="BQ18" s="69">
        <v>8.8984736688510022</v>
      </c>
      <c r="BR18" s="69">
        <v>9.1561822541795017</v>
      </c>
      <c r="BS18" s="69">
        <v>8.0136164285309768</v>
      </c>
      <c r="BT18" s="69">
        <v>6.8753148675830609</v>
      </c>
      <c r="BU18" s="69"/>
      <c r="BV18" s="69">
        <f t="shared" si="44"/>
        <v>-2.2808673865964408</v>
      </c>
      <c r="BW18" s="69">
        <f>'RD T1'!E220</f>
        <v>3.1109596785869225</v>
      </c>
      <c r="BX18" s="69">
        <f t="shared" si="45"/>
        <v>0.83009229199048162</v>
      </c>
      <c r="BZ18" t="str">
        <f t="shared" si="46"/>
        <v>35 Business and public service associate professionals</v>
      </c>
      <c r="CA18" s="69">
        <v>5.688534547383596</v>
      </c>
      <c r="CB18" s="69">
        <v>5.7995416011874052</v>
      </c>
      <c r="CC18" s="69">
        <v>5.325944319819012</v>
      </c>
      <c r="CD18" s="69">
        <v>4.5286739236245825</v>
      </c>
      <c r="CE18" s="69">
        <v>3.1427420570057838</v>
      </c>
      <c r="CF18" s="69"/>
      <c r="CG18" s="69">
        <f t="shared" si="47"/>
        <v>-2.1832022628132282</v>
      </c>
      <c r="CH18" s="69">
        <f>'RD T1'!E249</f>
        <v>1.5333364910249438</v>
      </c>
      <c r="CI18" s="69">
        <f t="shared" si="48"/>
        <v>-0.64986577178828431</v>
      </c>
      <c r="CK18" t="str">
        <f t="shared" si="49"/>
        <v>35 Business and public service associate professionals</v>
      </c>
      <c r="CL18" s="69">
        <v>1.1044274395045846</v>
      </c>
      <c r="CM18" s="69">
        <v>1.2158248772863829</v>
      </c>
      <c r="CN18" s="69">
        <v>0.9465854743227704</v>
      </c>
      <c r="CO18" s="69">
        <v>0.76490112985590009</v>
      </c>
      <c r="CP18" s="69">
        <v>0.83861686491330178</v>
      </c>
      <c r="CQ18" s="69"/>
      <c r="CR18" s="69">
        <f t="shared" si="50"/>
        <v>-0.10796860940946862</v>
      </c>
      <c r="CS18" s="69">
        <f>'RD T1'!E278</f>
        <v>0.24780163789862711</v>
      </c>
      <c r="CT18" s="69">
        <f t="shared" si="51"/>
        <v>0.13983302848915849</v>
      </c>
    </row>
    <row r="19" spans="1:98" x14ac:dyDescent="0.2">
      <c r="A19" s="10" t="str">
        <f>name!D15</f>
        <v>41 Administrative occupations</v>
      </c>
      <c r="B19" s="69">
        <v>0.31013023618255497</v>
      </c>
      <c r="C19" s="69">
        <v>0.35202956238983513</v>
      </c>
      <c r="D19" s="69">
        <v>0.35829985696724242</v>
      </c>
      <c r="E19" s="69">
        <v>0.47060458096411117</v>
      </c>
      <c r="F19" s="69">
        <v>0.69648617582036054</v>
      </c>
      <c r="G19" s="11"/>
      <c r="H19" s="69">
        <f t="shared" si="26"/>
        <v>0.33818631885311812</v>
      </c>
      <c r="I19" s="69">
        <f>'RD T1'!E47</f>
        <v>0.28824518731338711</v>
      </c>
      <c r="J19" s="69">
        <f t="shared" si="27"/>
        <v>0.62643150616650523</v>
      </c>
      <c r="L19" t="str">
        <f t="shared" si="28"/>
        <v>41 Administrative occupations</v>
      </c>
      <c r="M19" s="69">
        <v>3.1671721159660717</v>
      </c>
      <c r="N19" s="69">
        <v>4.0238488181008938</v>
      </c>
      <c r="O19" s="69">
        <v>4.0963796020667225</v>
      </c>
      <c r="P19" s="69">
        <v>5.1826989645336372</v>
      </c>
      <c r="Q19" s="69">
        <v>6.9700985062981164</v>
      </c>
      <c r="R19" s="11"/>
      <c r="S19" s="69">
        <f t="shared" si="29"/>
        <v>2.873718904231394</v>
      </c>
      <c r="T19" s="69">
        <f>'RD T1'!E76</f>
        <v>3.0353430456260444</v>
      </c>
      <c r="U19" s="69">
        <f t="shared" si="30"/>
        <v>5.9090619498574384</v>
      </c>
      <c r="W19" t="str">
        <f t="shared" si="31"/>
        <v>41 Administrative occupations</v>
      </c>
      <c r="X19" s="69">
        <v>11.459934312752392</v>
      </c>
      <c r="Y19" s="69">
        <v>11.956542440793958</v>
      </c>
      <c r="Z19" s="69">
        <v>14.304896344083874</v>
      </c>
      <c r="AA19" s="69">
        <v>14.155240094713859</v>
      </c>
      <c r="AB19" s="69">
        <v>16.684286351923493</v>
      </c>
      <c r="AC19" s="69"/>
      <c r="AD19" s="69">
        <f t="shared" si="32"/>
        <v>2.3793900078396195</v>
      </c>
      <c r="AE19" s="69">
        <f>'RD T1'!E105</f>
        <v>8.3891921246833387</v>
      </c>
      <c r="AF19" s="69">
        <f t="shared" si="33"/>
        <v>10.768582132522958</v>
      </c>
      <c r="AH19" t="str">
        <f t="shared" si="34"/>
        <v>41 Administrative occupations</v>
      </c>
      <c r="AI19" s="69">
        <v>4.4102541807491784</v>
      </c>
      <c r="AJ19" s="69">
        <v>4.7491614411617276</v>
      </c>
      <c r="AK19" s="69">
        <v>5.9214561457588051</v>
      </c>
      <c r="AL19" s="69">
        <v>5.7571332791637175</v>
      </c>
      <c r="AM19" s="69">
        <v>6.8540170428558049</v>
      </c>
      <c r="AN19" s="69"/>
      <c r="AO19" s="69">
        <f t="shared" si="35"/>
        <v>0.93256089709699985</v>
      </c>
      <c r="AP19" s="69">
        <f>'RD T1'!E134</f>
        <v>3.6032444270942885</v>
      </c>
      <c r="AQ19" s="69">
        <f t="shared" si="36"/>
        <v>4.5358053241912888</v>
      </c>
      <c r="AS19" t="str">
        <f t="shared" si="37"/>
        <v>41 Administrative occupations</v>
      </c>
      <c r="AT19" s="69">
        <v>3.9731876123569423</v>
      </c>
      <c r="AU19" s="69">
        <v>4.126594341460466</v>
      </c>
      <c r="AV19" s="69">
        <v>4.8939833455586585</v>
      </c>
      <c r="AW19" s="69">
        <v>4.5798340416558601</v>
      </c>
      <c r="AX19" s="69">
        <v>5.4002936959917847</v>
      </c>
      <c r="AY19" s="69"/>
      <c r="AZ19" s="69">
        <f t="shared" si="38"/>
        <v>0.50631035043312611</v>
      </c>
      <c r="BA19" s="69">
        <f>'RD T1'!E163</f>
        <v>2.7237679959872434</v>
      </c>
      <c r="BB19" s="69">
        <f t="shared" si="39"/>
        <v>3.2300783464203695</v>
      </c>
      <c r="BD19" t="str">
        <f t="shared" si="40"/>
        <v>41 Administrative occupations</v>
      </c>
      <c r="BE19" s="69">
        <v>14.945735045126183</v>
      </c>
      <c r="BF19" s="69">
        <v>13.689904622884489</v>
      </c>
      <c r="BG19" s="69">
        <v>14.196480788528888</v>
      </c>
      <c r="BH19" s="69">
        <v>13.40922945419973</v>
      </c>
      <c r="BI19" s="69">
        <v>11.910338947682822</v>
      </c>
      <c r="BJ19" s="69"/>
      <c r="BK19" s="69">
        <f t="shared" si="41"/>
        <v>-2.2861418408460654</v>
      </c>
      <c r="BL19" s="69">
        <f>'RD T1'!E192</f>
        <v>6.5571811753893199</v>
      </c>
      <c r="BM19" s="69">
        <f t="shared" si="42"/>
        <v>4.2710393345432545</v>
      </c>
      <c r="BO19" t="str">
        <f t="shared" si="43"/>
        <v>41 Administrative occupations</v>
      </c>
      <c r="BP19" s="69">
        <v>18.952911651924495</v>
      </c>
      <c r="BQ19" s="69">
        <v>17.991367465858193</v>
      </c>
      <c r="BR19" s="69">
        <v>17.335571125370997</v>
      </c>
      <c r="BS19" s="69">
        <v>14.83328293262834</v>
      </c>
      <c r="BT19" s="69">
        <v>10.198628982190828</v>
      </c>
      <c r="BU19" s="69"/>
      <c r="BV19" s="69">
        <f t="shared" si="44"/>
        <v>-7.1369421431801694</v>
      </c>
      <c r="BW19" s="69">
        <f>'RD T1'!E221</f>
        <v>5.9462008293708193</v>
      </c>
      <c r="BX19" s="69">
        <f t="shared" si="45"/>
        <v>-1.1907413138093501</v>
      </c>
      <c r="BZ19" t="str">
        <f t="shared" si="46"/>
        <v>41 Administrative occupations</v>
      </c>
      <c r="CA19" s="69">
        <v>11.291695094524151</v>
      </c>
      <c r="CB19" s="69">
        <v>10.537729540237052</v>
      </c>
      <c r="CC19" s="69">
        <v>9.0515528751936785</v>
      </c>
      <c r="CD19" s="69">
        <v>6.8122969692092923</v>
      </c>
      <c r="CE19" s="69">
        <v>3.0192255240466594</v>
      </c>
      <c r="CF19" s="69"/>
      <c r="CG19" s="69">
        <f t="shared" si="47"/>
        <v>-6.0323273511470195</v>
      </c>
      <c r="CH19" s="69">
        <f>'RD T1'!E250</f>
        <v>2.1525038710800266</v>
      </c>
      <c r="CI19" s="69">
        <f t="shared" si="48"/>
        <v>-3.8798234800669928</v>
      </c>
      <c r="CK19" t="str">
        <f t="shared" si="49"/>
        <v>41 Administrative occupations</v>
      </c>
      <c r="CL19" s="69">
        <v>2.4820824715171326</v>
      </c>
      <c r="CM19" s="69">
        <v>2.3534796118526526</v>
      </c>
      <c r="CN19" s="69">
        <v>1.8353160477423802</v>
      </c>
      <c r="CO19" s="69">
        <v>1.4070049662531303</v>
      </c>
      <c r="CP19" s="69">
        <v>1.1149617675197545</v>
      </c>
      <c r="CQ19" s="69"/>
      <c r="CR19" s="69">
        <f t="shared" si="50"/>
        <v>-0.72035428022262571</v>
      </c>
      <c r="CS19" s="69">
        <f>'RD T1'!E279</f>
        <v>0.39053096130953724</v>
      </c>
      <c r="CT19" s="69">
        <f t="shared" si="51"/>
        <v>-0.32982331891308847</v>
      </c>
    </row>
    <row r="20" spans="1:98" x14ac:dyDescent="0.2">
      <c r="A20" s="10" t="str">
        <f>name!D16</f>
        <v>42 Secretarial and related occupations</v>
      </c>
      <c r="B20" s="69">
        <v>3.150183390532043E-2</v>
      </c>
      <c r="C20" s="69">
        <v>3.9472246077104291E-2</v>
      </c>
      <c r="D20" s="69">
        <v>3.6770705799529582E-2</v>
      </c>
      <c r="E20" s="69">
        <v>6.1987110135919281E-2</v>
      </c>
      <c r="F20" s="69">
        <v>0.10911967405779675</v>
      </c>
      <c r="G20" s="11"/>
      <c r="H20" s="69">
        <f t="shared" si="26"/>
        <v>7.2348968258267171E-2</v>
      </c>
      <c r="I20" s="69">
        <f>'RD T1'!E48</f>
        <v>4.678301471855905E-2</v>
      </c>
      <c r="J20" s="69">
        <f t="shared" si="27"/>
        <v>0.11913198297682623</v>
      </c>
      <c r="L20" t="str">
        <f t="shared" si="28"/>
        <v>42 Secretarial and related occupations</v>
      </c>
      <c r="M20" s="69">
        <v>0.6292127715391147</v>
      </c>
      <c r="N20" s="69">
        <v>0.76506265505586879</v>
      </c>
      <c r="O20" s="69">
        <v>0.78978872769363284</v>
      </c>
      <c r="P20" s="69">
        <v>1.2725704535940596</v>
      </c>
      <c r="Q20" s="69">
        <v>1.5558912564685476</v>
      </c>
      <c r="R20" s="11"/>
      <c r="S20" s="69">
        <f t="shared" si="29"/>
        <v>0.7661025287749148</v>
      </c>
      <c r="T20" s="69">
        <f>'RD T1'!E77</f>
        <v>0.74495487815898631</v>
      </c>
      <c r="U20" s="69">
        <f t="shared" si="30"/>
        <v>1.5110574069339011</v>
      </c>
      <c r="W20" t="str">
        <f t="shared" si="31"/>
        <v>42 Secretarial and related occupations</v>
      </c>
      <c r="X20" s="69">
        <v>2.291988231298312</v>
      </c>
      <c r="Y20" s="69">
        <v>2.3476068045962917</v>
      </c>
      <c r="Z20" s="69">
        <v>2.8433117105412817</v>
      </c>
      <c r="AA20" s="69">
        <v>3.7824540788280445</v>
      </c>
      <c r="AB20" s="69">
        <v>4.7042711497421488</v>
      </c>
      <c r="AC20" s="69"/>
      <c r="AD20" s="69">
        <f t="shared" si="32"/>
        <v>1.860959439200867</v>
      </c>
      <c r="AE20" s="69">
        <f>'RD T1'!E106</f>
        <v>2.4781860898388071</v>
      </c>
      <c r="AF20" s="69">
        <f t="shared" si="33"/>
        <v>4.3391455290396745</v>
      </c>
      <c r="AH20" t="str">
        <f t="shared" si="34"/>
        <v>42 Secretarial and related occupations</v>
      </c>
      <c r="AI20" s="69">
        <v>1.1628665016735116</v>
      </c>
      <c r="AJ20" s="69">
        <v>1.2117076482747891</v>
      </c>
      <c r="AK20" s="69">
        <v>1.4952314459641587</v>
      </c>
      <c r="AL20" s="69">
        <v>1.8577284104098244</v>
      </c>
      <c r="AM20" s="69">
        <v>1.9942715850405681</v>
      </c>
      <c r="AN20" s="69"/>
      <c r="AO20" s="69">
        <f t="shared" si="35"/>
        <v>0.49904013907640943</v>
      </c>
      <c r="AP20" s="69">
        <f>'RD T1'!E135</f>
        <v>1.1361918169197052</v>
      </c>
      <c r="AQ20" s="69">
        <f t="shared" si="36"/>
        <v>1.6352319559961146</v>
      </c>
      <c r="AS20" t="str">
        <f t="shared" si="37"/>
        <v>42 Secretarial and related occupations</v>
      </c>
      <c r="AT20" s="69">
        <v>0.90136955156962384</v>
      </c>
      <c r="AU20" s="69">
        <v>0.89671167460659296</v>
      </c>
      <c r="AV20" s="69">
        <v>1.1299825710370359</v>
      </c>
      <c r="AW20" s="69">
        <v>1.2786898420348431</v>
      </c>
      <c r="AX20" s="69">
        <v>1.0721657844352663</v>
      </c>
      <c r="AY20" s="69"/>
      <c r="AZ20" s="69">
        <f t="shared" si="38"/>
        <v>-5.7816786601769588E-2</v>
      </c>
      <c r="BA20" s="69">
        <f>'RD T1'!E164</f>
        <v>0.69741036697895142</v>
      </c>
      <c r="BB20" s="69">
        <f t="shared" si="39"/>
        <v>0.63959358037718184</v>
      </c>
      <c r="BD20" t="str">
        <f t="shared" si="40"/>
        <v>42 Secretarial and related occupations</v>
      </c>
      <c r="BE20" s="69">
        <v>3.9857840418220687</v>
      </c>
      <c r="BF20" s="69">
        <v>3.3602431020979617</v>
      </c>
      <c r="BG20" s="69">
        <v>3.5087330903504363</v>
      </c>
      <c r="BH20" s="69">
        <v>4.3942036044218673</v>
      </c>
      <c r="BI20" s="69">
        <v>2.7694497194105336</v>
      </c>
      <c r="BJ20" s="69"/>
      <c r="BK20" s="69">
        <f t="shared" si="41"/>
        <v>-0.73928337093990271</v>
      </c>
      <c r="BL20" s="69">
        <f>'RD T1'!E193</f>
        <v>2.031052316134986</v>
      </c>
      <c r="BM20" s="69">
        <f t="shared" si="42"/>
        <v>1.2917689451950833</v>
      </c>
      <c r="BO20" t="str">
        <f t="shared" si="43"/>
        <v>42 Secretarial and related occupations</v>
      </c>
      <c r="BP20" s="69">
        <v>5.6509350339053626</v>
      </c>
      <c r="BQ20" s="69">
        <v>5.0449602527569031</v>
      </c>
      <c r="BR20" s="69">
        <v>4.3869705640781422</v>
      </c>
      <c r="BS20" s="69">
        <v>3.8723483462525943</v>
      </c>
      <c r="BT20" s="69">
        <v>0.99456189599918909</v>
      </c>
      <c r="BU20" s="69"/>
      <c r="BV20" s="69">
        <f t="shared" si="44"/>
        <v>-3.3924086680789531</v>
      </c>
      <c r="BW20" s="69">
        <f>'RD T1'!E222</f>
        <v>1.352624454175007</v>
      </c>
      <c r="BX20" s="69">
        <f t="shared" si="45"/>
        <v>-2.0397842139039462</v>
      </c>
      <c r="BZ20" t="str">
        <f t="shared" si="46"/>
        <v>42 Secretarial and related occupations</v>
      </c>
      <c r="CA20" s="69">
        <v>4.8052297013373773</v>
      </c>
      <c r="CB20" s="69">
        <v>4.6301521081037604</v>
      </c>
      <c r="CC20" s="69">
        <v>3.8108255431228626</v>
      </c>
      <c r="CD20" s="69">
        <v>2.2387594222035365</v>
      </c>
      <c r="CE20" s="69">
        <v>0.37725572004079849</v>
      </c>
      <c r="CF20" s="69"/>
      <c r="CG20" s="69">
        <f t="shared" si="47"/>
        <v>-3.4335698230820642</v>
      </c>
      <c r="CH20" s="69">
        <f>'RD T1'!E251</f>
        <v>0.7195381249995032</v>
      </c>
      <c r="CI20" s="69">
        <f t="shared" si="48"/>
        <v>-2.714031698082561</v>
      </c>
      <c r="CK20" t="str">
        <f t="shared" si="49"/>
        <v>42 Secretarial and related occupations</v>
      </c>
      <c r="CL20" s="69">
        <v>1.021128130258687</v>
      </c>
      <c r="CM20" s="69">
        <v>1.1218035053043707</v>
      </c>
      <c r="CN20" s="69">
        <v>0.84450503202019955</v>
      </c>
      <c r="CO20" s="69">
        <v>0.88181312698556891</v>
      </c>
      <c r="CP20" s="69">
        <v>0.98255609409938471</v>
      </c>
      <c r="CQ20" s="69"/>
      <c r="CR20" s="69">
        <f t="shared" si="50"/>
        <v>0.13805106207918516</v>
      </c>
      <c r="CS20" s="69">
        <f>'RD T1'!E280</f>
        <v>0.33013296073961446</v>
      </c>
      <c r="CT20" s="69">
        <f t="shared" si="51"/>
        <v>0.46818402281879962</v>
      </c>
    </row>
    <row r="21" spans="1:98" x14ac:dyDescent="0.2">
      <c r="A21" s="10" t="str">
        <f>name!D17</f>
        <v>51 Skilled agricultural and related trades</v>
      </c>
      <c r="B21" s="69">
        <v>1.8289170341279047E-2</v>
      </c>
      <c r="C21" s="69">
        <v>3.1887311826311451E-2</v>
      </c>
      <c r="D21" s="69">
        <v>2.2881006167870244E-2</v>
      </c>
      <c r="E21" s="69">
        <v>3.1732647390375721E-2</v>
      </c>
      <c r="F21" s="69">
        <v>4.9503614501884841E-2</v>
      </c>
      <c r="G21" s="11"/>
      <c r="H21" s="69">
        <f t="shared" si="26"/>
        <v>2.6622608334014596E-2</v>
      </c>
      <c r="I21" s="69">
        <f>'RD T1'!E49</f>
        <v>2.4358605233142139E-2</v>
      </c>
      <c r="J21" s="69">
        <f t="shared" si="27"/>
        <v>5.0981213567156736E-2</v>
      </c>
      <c r="L21" t="str">
        <f t="shared" si="28"/>
        <v>51 Skilled agricultural and related trades</v>
      </c>
      <c r="M21" s="69">
        <v>0.11123454449963134</v>
      </c>
      <c r="N21" s="69">
        <v>0.14782334313950629</v>
      </c>
      <c r="O21" s="69">
        <v>9.0070541746013283E-2</v>
      </c>
      <c r="P21" s="69">
        <v>0.11998636893938902</v>
      </c>
      <c r="Q21" s="69">
        <v>0.1670711184841614</v>
      </c>
      <c r="R21" s="11"/>
      <c r="S21" s="69">
        <f t="shared" si="29"/>
        <v>7.7000576738148113E-2</v>
      </c>
      <c r="T21" s="69">
        <f>'RD T1'!E78</f>
        <v>7.7444708221091688E-2</v>
      </c>
      <c r="U21" s="69">
        <f t="shared" si="30"/>
        <v>0.15444528495923981</v>
      </c>
      <c r="W21" t="str">
        <f t="shared" si="31"/>
        <v>51 Skilled agricultural and related trades</v>
      </c>
      <c r="X21" s="69">
        <v>0.97244240118381831</v>
      </c>
      <c r="Y21" s="69">
        <v>1.1841920012680092</v>
      </c>
      <c r="Z21" s="69">
        <v>1.080778662496253</v>
      </c>
      <c r="AA21" s="69">
        <v>1.2004929339301236</v>
      </c>
      <c r="AB21" s="69">
        <v>1.6600394907990936</v>
      </c>
      <c r="AC21" s="69"/>
      <c r="AD21" s="69">
        <f t="shared" si="32"/>
        <v>0.57926082830284065</v>
      </c>
      <c r="AE21" s="69">
        <f>'RD T1'!E107</f>
        <v>0.91170314134116226</v>
      </c>
      <c r="AF21" s="69">
        <f t="shared" si="33"/>
        <v>1.4909639696440029</v>
      </c>
      <c r="AH21" t="str">
        <f t="shared" si="34"/>
        <v>51 Skilled agricultural and related trades</v>
      </c>
      <c r="AI21" s="69">
        <v>0.4371188587615587</v>
      </c>
      <c r="AJ21" s="69">
        <v>0.56265191217031785</v>
      </c>
      <c r="AK21" s="69">
        <v>0.43696442372284222</v>
      </c>
      <c r="AL21" s="69">
        <v>0.51786062082679252</v>
      </c>
      <c r="AM21" s="69">
        <v>0.68493437642246657</v>
      </c>
      <c r="AN21" s="69"/>
      <c r="AO21" s="69">
        <f t="shared" si="35"/>
        <v>0.24796995269962435</v>
      </c>
      <c r="AP21" s="69">
        <f>'RD T1'!E136</f>
        <v>0.39987588861413348</v>
      </c>
      <c r="AQ21" s="69">
        <f t="shared" si="36"/>
        <v>0.64784584131375778</v>
      </c>
      <c r="AS21" t="str">
        <f t="shared" si="37"/>
        <v>51 Skilled agricultural and related trades</v>
      </c>
      <c r="AT21" s="69">
        <v>0.75364442652477392</v>
      </c>
      <c r="AU21" s="69">
        <v>0.86507584849691732</v>
      </c>
      <c r="AV21" s="69">
        <v>0.70895641636679063</v>
      </c>
      <c r="AW21" s="69">
        <v>0.83608604318226021</v>
      </c>
      <c r="AX21" s="69">
        <v>1.1938795387493459</v>
      </c>
      <c r="AY21" s="69"/>
      <c r="AZ21" s="69">
        <f t="shared" si="38"/>
        <v>0.4849231223825553</v>
      </c>
      <c r="BA21" s="69">
        <f>'RD T1'!E165</f>
        <v>0.60498713842772556</v>
      </c>
      <c r="BB21" s="69">
        <f t="shared" si="39"/>
        <v>1.0899102608102809</v>
      </c>
      <c r="BD21" t="str">
        <f t="shared" si="40"/>
        <v>51 Skilled agricultural and related trades</v>
      </c>
      <c r="BE21" s="69">
        <v>1.4458014913427597</v>
      </c>
      <c r="BF21" s="69">
        <v>1.6531082770575831</v>
      </c>
      <c r="BG21" s="69">
        <v>0.91751472597665606</v>
      </c>
      <c r="BH21" s="69">
        <v>0.99383701240501099</v>
      </c>
      <c r="BI21" s="69">
        <v>1.1135949308553046</v>
      </c>
      <c r="BJ21" s="69"/>
      <c r="BK21" s="69">
        <f t="shared" si="41"/>
        <v>0.19608020487864852</v>
      </c>
      <c r="BL21" s="69">
        <f>'RD T1'!E194</f>
        <v>0.53913949034022812</v>
      </c>
      <c r="BM21" s="69">
        <f t="shared" si="42"/>
        <v>0.73521969521887665</v>
      </c>
      <c r="BO21" t="str">
        <f t="shared" si="43"/>
        <v>51 Skilled agricultural and related trades</v>
      </c>
      <c r="BP21" s="69">
        <v>2.3878192536680922</v>
      </c>
      <c r="BQ21" s="69">
        <v>2.6426908678854373</v>
      </c>
      <c r="BR21" s="69">
        <v>1.8971520767764043</v>
      </c>
      <c r="BS21" s="69">
        <v>1.8685018484618501</v>
      </c>
      <c r="BT21" s="69">
        <v>1.9740637297038088</v>
      </c>
      <c r="BU21" s="69"/>
      <c r="BV21" s="69">
        <f t="shared" si="44"/>
        <v>7.6911652927404539E-2</v>
      </c>
      <c r="BW21" s="69">
        <f>'RD T1'!E223</f>
        <v>1.0376629750178119</v>
      </c>
      <c r="BX21" s="69">
        <f t="shared" si="45"/>
        <v>1.1145746279452164</v>
      </c>
      <c r="BZ21" t="str">
        <f t="shared" si="46"/>
        <v>51 Skilled agricultural and related trades</v>
      </c>
      <c r="CA21" s="69">
        <v>2.1531738344123013</v>
      </c>
      <c r="CB21" s="69">
        <v>2.1932621930914311</v>
      </c>
      <c r="CC21" s="69">
        <v>1.5508061635577608</v>
      </c>
      <c r="CD21" s="69">
        <v>1.5578527142683218</v>
      </c>
      <c r="CE21" s="69">
        <v>2.1186032248836115</v>
      </c>
      <c r="CF21" s="69"/>
      <c r="CG21" s="69">
        <f t="shared" si="47"/>
        <v>0.56779706132585073</v>
      </c>
      <c r="CH21" s="69">
        <f>'RD T1'!E252</f>
        <v>0.80796136785201955</v>
      </c>
      <c r="CI21" s="69">
        <f t="shared" si="48"/>
        <v>1.3757584291778704</v>
      </c>
      <c r="CK21" t="str">
        <f t="shared" si="49"/>
        <v>51 Skilled agricultural and related trades</v>
      </c>
      <c r="CL21" s="69">
        <v>1.1647152127716709</v>
      </c>
      <c r="CM21" s="69">
        <v>1.354423870805731</v>
      </c>
      <c r="CN21" s="69">
        <v>0.64936999135192264</v>
      </c>
      <c r="CO21" s="69">
        <v>0.74081163001047057</v>
      </c>
      <c r="CP21" s="69">
        <v>0.40603209949894664</v>
      </c>
      <c r="CQ21" s="69"/>
      <c r="CR21" s="69">
        <f t="shared" si="50"/>
        <v>-0.243337891852976</v>
      </c>
      <c r="CS21" s="69">
        <f>'RD T1'!E281</f>
        <v>0.19727875106316503</v>
      </c>
      <c r="CT21" s="69">
        <f t="shared" si="51"/>
        <v>-4.6059140789810965E-2</v>
      </c>
    </row>
    <row r="22" spans="1:98" x14ac:dyDescent="0.2">
      <c r="A22" s="10" t="str">
        <f>name!D18</f>
        <v>52 Skilled metal, electrical and electronic trades</v>
      </c>
      <c r="B22" s="69">
        <v>2.2868515659399284E-2</v>
      </c>
      <c r="C22" s="69">
        <v>2.3220986838396619E-2</v>
      </c>
      <c r="D22" s="69">
        <v>2.1771281139101064E-2</v>
      </c>
      <c r="E22" s="69">
        <v>2.8198836664397101E-2</v>
      </c>
      <c r="F22" s="69">
        <v>3.6178047842735553E-2</v>
      </c>
      <c r="G22" s="11"/>
      <c r="H22" s="69">
        <f t="shared" si="26"/>
        <v>1.4406766703634489E-2</v>
      </c>
      <c r="I22" s="69">
        <f>'RD T1'!E50</f>
        <v>1.3615207728921316E-2</v>
      </c>
      <c r="J22" s="69">
        <f t="shared" si="27"/>
        <v>2.8021974432555805E-2</v>
      </c>
      <c r="L22" t="str">
        <f t="shared" si="28"/>
        <v>52 Skilled metal, electrical and electronic trades</v>
      </c>
      <c r="M22" s="69">
        <v>0.41308346330344187</v>
      </c>
      <c r="N22" s="69">
        <v>0.46971525736262804</v>
      </c>
      <c r="O22" s="69">
        <v>0.42270586811094124</v>
      </c>
      <c r="P22" s="69">
        <v>0.67290083147685664</v>
      </c>
      <c r="Q22" s="69">
        <v>1.0050135780718117</v>
      </c>
      <c r="R22" s="11"/>
      <c r="S22" s="69">
        <f t="shared" si="29"/>
        <v>0.58230770996087045</v>
      </c>
      <c r="T22" s="69">
        <f>'RD T1'!E79</f>
        <v>0.38107523176443092</v>
      </c>
      <c r="U22" s="69">
        <f t="shared" si="30"/>
        <v>0.96338294172530137</v>
      </c>
      <c r="W22" t="str">
        <f t="shared" si="31"/>
        <v>52 Skilled metal, electrical and electronic trades</v>
      </c>
      <c r="X22" s="69">
        <v>1.4742595163916397</v>
      </c>
      <c r="Y22" s="69">
        <v>1.5392364155333185</v>
      </c>
      <c r="Z22" s="69">
        <v>1.4501718623273863</v>
      </c>
      <c r="AA22" s="69">
        <v>1.8398794150056743</v>
      </c>
      <c r="AB22" s="69">
        <v>2.3668471125702255</v>
      </c>
      <c r="AC22" s="69"/>
      <c r="AD22" s="69">
        <f t="shared" si="32"/>
        <v>0.91667525024283925</v>
      </c>
      <c r="AE22" s="69">
        <f>'RD T1'!E108</f>
        <v>0.97832979833481037</v>
      </c>
      <c r="AF22" s="69">
        <f t="shared" si="33"/>
        <v>1.8950050485776497</v>
      </c>
      <c r="AH22" t="str">
        <f t="shared" si="34"/>
        <v>52 Skilled metal, electrical and electronic trades</v>
      </c>
      <c r="AI22" s="69">
        <v>0.55209150162735154</v>
      </c>
      <c r="AJ22" s="69">
        <v>0.55418352728748732</v>
      </c>
      <c r="AK22" s="69">
        <v>0.54018151632024591</v>
      </c>
      <c r="AL22" s="69">
        <v>0.59491927043103598</v>
      </c>
      <c r="AM22" s="69">
        <v>0.7785788754094598</v>
      </c>
      <c r="AN22" s="69"/>
      <c r="AO22" s="69">
        <f t="shared" si="35"/>
        <v>0.23839735908921389</v>
      </c>
      <c r="AP22" s="69">
        <f>'RD T1'!E137</f>
        <v>0.29431555669195608</v>
      </c>
      <c r="AQ22" s="69">
        <f t="shared" si="36"/>
        <v>0.53271291578116997</v>
      </c>
      <c r="AS22" t="str">
        <f t="shared" si="37"/>
        <v>52 Skilled metal, electrical and electronic trades</v>
      </c>
      <c r="AT22" s="69">
        <v>2.2292305627936746</v>
      </c>
      <c r="AU22" s="69">
        <v>2.1919637896511288</v>
      </c>
      <c r="AV22" s="69">
        <v>2.2171978839660862</v>
      </c>
      <c r="AW22" s="69">
        <v>2.4847550945299459</v>
      </c>
      <c r="AX22" s="69">
        <v>3.1391797601662956</v>
      </c>
      <c r="AY22" s="69"/>
      <c r="AZ22" s="69">
        <f t="shared" si="38"/>
        <v>0.92198187620020944</v>
      </c>
      <c r="BA22" s="69">
        <f>'RD T1'!E166</f>
        <v>1.1975226471612264</v>
      </c>
      <c r="BB22" s="69">
        <f t="shared" si="39"/>
        <v>2.119504523361436</v>
      </c>
      <c r="BD22" t="str">
        <f t="shared" si="40"/>
        <v>52 Skilled metal, electrical and electronic trades</v>
      </c>
      <c r="BE22" s="69">
        <v>12.832320584223218</v>
      </c>
      <c r="BF22" s="69">
        <v>13.029650384747399</v>
      </c>
      <c r="BG22" s="69">
        <v>11.014558869878135</v>
      </c>
      <c r="BH22" s="69">
        <v>12.033608820504588</v>
      </c>
      <c r="BI22" s="69">
        <v>12.141565251787354</v>
      </c>
      <c r="BJ22" s="69"/>
      <c r="BK22" s="69">
        <f t="shared" si="41"/>
        <v>1.1270063819092186</v>
      </c>
      <c r="BL22" s="69">
        <f>'RD T1'!E195</f>
        <v>4.1144528303669148</v>
      </c>
      <c r="BM22" s="69">
        <f t="shared" si="42"/>
        <v>5.2414592122761334</v>
      </c>
      <c r="BO22" t="str">
        <f t="shared" si="43"/>
        <v>52 Skilled metal, electrical and electronic trades</v>
      </c>
      <c r="BP22" s="69">
        <v>8.4722299577476363</v>
      </c>
      <c r="BQ22" s="69">
        <v>7.6911185395140507</v>
      </c>
      <c r="BR22" s="69">
        <v>7.9592807503893965</v>
      </c>
      <c r="BS22" s="69">
        <v>7.1504790898942066</v>
      </c>
      <c r="BT22" s="69">
        <v>6.6516063586427192</v>
      </c>
      <c r="BU22" s="69"/>
      <c r="BV22" s="69">
        <f t="shared" si="44"/>
        <v>-1.3076743917466773</v>
      </c>
      <c r="BW22" s="69">
        <f>'RD T1'!E224</f>
        <v>2.6580262737880958</v>
      </c>
      <c r="BX22" s="69">
        <f t="shared" si="45"/>
        <v>1.3503518820414184</v>
      </c>
      <c r="BZ22" t="str">
        <f t="shared" si="46"/>
        <v>52 Skilled metal, electrical and electronic trades</v>
      </c>
      <c r="CA22" s="69">
        <v>4.6573937278336519</v>
      </c>
      <c r="CB22" s="69">
        <v>4.1330385893817239</v>
      </c>
      <c r="CC22" s="69">
        <v>3.5089659128230624</v>
      </c>
      <c r="CD22" s="69">
        <v>3.3878178781704635</v>
      </c>
      <c r="CE22" s="69">
        <v>2.0560018796602617</v>
      </c>
      <c r="CF22" s="69"/>
      <c r="CG22" s="69">
        <f t="shared" si="47"/>
        <v>-1.4529640331628006</v>
      </c>
      <c r="CH22" s="69">
        <f>'RD T1'!E253</f>
        <v>1.1260366138384572</v>
      </c>
      <c r="CI22" s="69">
        <f t="shared" si="48"/>
        <v>-0.32692741932434344</v>
      </c>
      <c r="CK22" t="str">
        <f t="shared" si="49"/>
        <v>52 Skilled metal, electrical and electronic trades</v>
      </c>
      <c r="CL22" s="69">
        <v>1.4371521472355124</v>
      </c>
      <c r="CM22" s="69">
        <v>1.5099846442488405</v>
      </c>
      <c r="CN22" s="69">
        <v>1.0030262581948233</v>
      </c>
      <c r="CO22" s="69">
        <v>0.97737347447112111</v>
      </c>
      <c r="CP22" s="69">
        <v>0.73744249943182871</v>
      </c>
      <c r="CQ22" s="69"/>
      <c r="CR22" s="69">
        <f t="shared" si="50"/>
        <v>-0.26558375876299456</v>
      </c>
      <c r="CS22" s="69">
        <f>'RD T1'!E282</f>
        <v>0.3015393942525198</v>
      </c>
      <c r="CT22" s="69">
        <f t="shared" si="51"/>
        <v>3.5955635489525239E-2</v>
      </c>
    </row>
    <row r="23" spans="1:98" x14ac:dyDescent="0.2">
      <c r="A23" s="10" t="str">
        <f>name!D19</f>
        <v>53 Skilled construction and building trades</v>
      </c>
      <c r="B23" s="69">
        <v>1.4657840584879039E-2</v>
      </c>
      <c r="C23" s="69">
        <v>9.9284487701990724E-3</v>
      </c>
      <c r="D23" s="69">
        <v>7.5154460926353571E-3</v>
      </c>
      <c r="E23" s="69">
        <v>1.3577473344435386E-2</v>
      </c>
      <c r="F23" s="69">
        <v>1.4009220142021665E-2</v>
      </c>
      <c r="G23" s="11"/>
      <c r="H23" s="69">
        <f t="shared" si="26"/>
        <v>6.4937740493863074E-3</v>
      </c>
      <c r="I23" s="69">
        <f>'RD T1'!E51</f>
        <v>6.1427592481913358E-3</v>
      </c>
      <c r="J23" s="69">
        <f t="shared" si="27"/>
        <v>1.2636533297577643E-2</v>
      </c>
      <c r="L23" t="str">
        <f t="shared" si="28"/>
        <v>53 Skilled construction and building trades</v>
      </c>
      <c r="M23" s="69">
        <v>0.22594753250523997</v>
      </c>
      <c r="N23" s="69">
        <v>0.22223389609488758</v>
      </c>
      <c r="O23" s="69">
        <v>0.23193026417616233</v>
      </c>
      <c r="P23" s="69">
        <v>0.33805094340398689</v>
      </c>
      <c r="Q23" s="69">
        <v>0.39997619132537748</v>
      </c>
      <c r="R23" s="11"/>
      <c r="S23" s="69">
        <f t="shared" si="29"/>
        <v>0.16804592714921515</v>
      </c>
      <c r="T23" s="69">
        <f>'RD T1'!E80</f>
        <v>0.17358681234491413</v>
      </c>
      <c r="U23" s="69">
        <f t="shared" si="30"/>
        <v>0.34163273949412931</v>
      </c>
      <c r="W23" t="str">
        <f t="shared" si="31"/>
        <v>53 Skilled construction and building trades</v>
      </c>
      <c r="X23" s="69">
        <v>0.94654564487766302</v>
      </c>
      <c r="Y23" s="69">
        <v>0.81677986119570889</v>
      </c>
      <c r="Z23" s="69">
        <v>0.89346204415636299</v>
      </c>
      <c r="AA23" s="69">
        <v>1.2046198930636611</v>
      </c>
      <c r="AB23" s="69">
        <v>1.4156018048336629</v>
      </c>
      <c r="AC23" s="69"/>
      <c r="AD23" s="69">
        <f t="shared" si="32"/>
        <v>0.52213976067729995</v>
      </c>
      <c r="AE23" s="69">
        <f>'RD T1'!E109</f>
        <v>0.64173723572509256</v>
      </c>
      <c r="AF23" s="69">
        <f t="shared" si="33"/>
        <v>1.1638769964023925</v>
      </c>
      <c r="AH23" t="str">
        <f t="shared" si="34"/>
        <v>53 Skilled construction and building trades</v>
      </c>
      <c r="AI23" s="69">
        <v>0.54079421930041438</v>
      </c>
      <c r="AJ23" s="69">
        <v>0.54294771898547234</v>
      </c>
      <c r="AK23" s="69">
        <v>0.6376997376697251</v>
      </c>
      <c r="AL23" s="69">
        <v>0.82181317182174185</v>
      </c>
      <c r="AM23" s="69">
        <v>0.98750910519201063</v>
      </c>
      <c r="AN23" s="69"/>
      <c r="AO23" s="69">
        <f t="shared" si="35"/>
        <v>0.34980936752228553</v>
      </c>
      <c r="AP23" s="69">
        <f>'RD T1'!E138</f>
        <v>0.47611546895867268</v>
      </c>
      <c r="AQ23" s="69">
        <f t="shared" si="36"/>
        <v>0.82592483648095816</v>
      </c>
      <c r="AS23" t="str">
        <f t="shared" si="37"/>
        <v>53 Skilled construction and building trades</v>
      </c>
      <c r="AT23" s="69">
        <v>0.85722639171485759</v>
      </c>
      <c r="AU23" s="69">
        <v>0.75764782541739961</v>
      </c>
      <c r="AV23" s="69">
        <v>0.92194393766428795</v>
      </c>
      <c r="AW23" s="69">
        <v>1.2468665087394226</v>
      </c>
      <c r="AX23" s="69">
        <v>1.4115268908118141</v>
      </c>
      <c r="AY23" s="69"/>
      <c r="AZ23" s="69">
        <f t="shared" si="38"/>
        <v>0.4895829531475262</v>
      </c>
      <c r="BA23" s="69">
        <f>'RD T1'!E167</f>
        <v>0.69077069030405958</v>
      </c>
      <c r="BB23" s="69">
        <f t="shared" si="39"/>
        <v>1.1803536434515858</v>
      </c>
      <c r="BD23" t="str">
        <f t="shared" si="40"/>
        <v>53 Skilled construction and building trades</v>
      </c>
      <c r="BE23" s="69">
        <v>9.4075507625737416</v>
      </c>
      <c r="BF23" s="69">
        <v>8.589920882133379</v>
      </c>
      <c r="BG23" s="69">
        <v>8.2218138932711149</v>
      </c>
      <c r="BH23" s="69">
        <v>9.3337258890019381</v>
      </c>
      <c r="BI23" s="69">
        <v>8.3749285281109795</v>
      </c>
      <c r="BJ23" s="69"/>
      <c r="BK23" s="69">
        <f t="shared" si="41"/>
        <v>0.15311463483986465</v>
      </c>
      <c r="BL23" s="69">
        <f>'RD T1'!E196</f>
        <v>3.2949764511724147</v>
      </c>
      <c r="BM23" s="69">
        <f t="shared" si="42"/>
        <v>3.4480910860122793</v>
      </c>
      <c r="BO23" t="str">
        <f t="shared" si="43"/>
        <v>53 Skilled construction and building trades</v>
      </c>
      <c r="BP23" s="69">
        <v>8.8860904890461203</v>
      </c>
      <c r="BQ23" s="69">
        <v>8.0893805418619849</v>
      </c>
      <c r="BR23" s="69">
        <v>9.4727273231798179</v>
      </c>
      <c r="BS23" s="69">
        <v>9.8385251924643971</v>
      </c>
      <c r="BT23" s="69">
        <v>9.8237359166844129</v>
      </c>
      <c r="BU23" s="69"/>
      <c r="BV23" s="69">
        <f t="shared" si="44"/>
        <v>0.35100859350459501</v>
      </c>
      <c r="BW23" s="69">
        <f>'RD T1'!E225</f>
        <v>4.4132025478840404</v>
      </c>
      <c r="BX23" s="69">
        <f t="shared" si="45"/>
        <v>4.7642111413886354</v>
      </c>
      <c r="BZ23" t="str">
        <f t="shared" si="46"/>
        <v>53 Skilled construction and building trades</v>
      </c>
      <c r="CA23" s="69">
        <v>5.1747776525141189</v>
      </c>
      <c r="CB23" s="69">
        <v>4.3027880057157262</v>
      </c>
      <c r="CC23" s="69">
        <v>4.4173454105051047</v>
      </c>
      <c r="CD23" s="69">
        <v>4.6869820521149377</v>
      </c>
      <c r="CE23" s="69">
        <v>4.3080279304063964</v>
      </c>
      <c r="CF23" s="69"/>
      <c r="CG23" s="69">
        <f t="shared" si="47"/>
        <v>-0.10931748009870823</v>
      </c>
      <c r="CH23" s="69">
        <f>'RD T1'!E254</f>
        <v>1.8615999585990219</v>
      </c>
      <c r="CI23" s="69">
        <f t="shared" si="48"/>
        <v>1.7522824785003137</v>
      </c>
      <c r="CK23" t="str">
        <f t="shared" si="49"/>
        <v>53 Skilled construction and building trades</v>
      </c>
      <c r="CL23" s="69">
        <v>2.4278146466755568</v>
      </c>
      <c r="CM23" s="69">
        <v>2.1270973160073066</v>
      </c>
      <c r="CN23" s="69">
        <v>1.6529091260261679</v>
      </c>
      <c r="CO23" s="69">
        <v>1.2428841112231988</v>
      </c>
      <c r="CP23" s="69">
        <v>0.23733352346607178</v>
      </c>
      <c r="CQ23" s="69"/>
      <c r="CR23" s="69">
        <f t="shared" si="50"/>
        <v>-1.4155756025600961</v>
      </c>
      <c r="CS23" s="69">
        <f>'RD T1'!E283</f>
        <v>0.23344113057803331</v>
      </c>
      <c r="CT23" s="69">
        <f t="shared" si="51"/>
        <v>-1.1821344719820628</v>
      </c>
    </row>
    <row r="24" spans="1:98" x14ac:dyDescent="0.2">
      <c r="A24" s="10" t="str">
        <f>name!D20</f>
        <v>54 Textiles, printing and other skilled trades</v>
      </c>
      <c r="B24" s="69">
        <v>5.3853619936988957E-2</v>
      </c>
      <c r="C24" s="69">
        <v>5.4126196402230868E-2</v>
      </c>
      <c r="D24" s="69">
        <v>5.4139481587948166E-2</v>
      </c>
      <c r="E24" s="69">
        <v>7.6510768685863803E-2</v>
      </c>
      <c r="F24" s="69">
        <v>0.11039734377976419</v>
      </c>
      <c r="G24" s="11"/>
      <c r="H24" s="69">
        <f t="shared" si="26"/>
        <v>5.6257862191816027E-2</v>
      </c>
      <c r="I24" s="69">
        <f>'RD T1'!E52</f>
        <v>4.5593564132242505E-2</v>
      </c>
      <c r="J24" s="69">
        <f t="shared" si="27"/>
        <v>0.10185142632405852</v>
      </c>
      <c r="L24" t="str">
        <f t="shared" si="28"/>
        <v>54 Textiles, printing and other skilled trades</v>
      </c>
      <c r="M24" s="69">
        <v>0.44938842044905963</v>
      </c>
      <c r="N24" s="69">
        <v>0.51033164839843315</v>
      </c>
      <c r="O24" s="69">
        <v>0.5039632940256199</v>
      </c>
      <c r="P24" s="69">
        <v>0.68103044271126567</v>
      </c>
      <c r="Q24" s="69">
        <v>1.0052744498845625</v>
      </c>
      <c r="R24" s="11"/>
      <c r="S24" s="69">
        <f t="shared" si="29"/>
        <v>0.50131115585894259</v>
      </c>
      <c r="T24" s="69">
        <f>'RD T1'!E81</f>
        <v>0.44553009120524478</v>
      </c>
      <c r="U24" s="69">
        <f t="shared" si="30"/>
        <v>0.94684124706418737</v>
      </c>
      <c r="W24" t="str">
        <f t="shared" si="31"/>
        <v>54 Textiles, printing and other skilled trades</v>
      </c>
      <c r="X24" s="69">
        <v>1.3908231522146359</v>
      </c>
      <c r="Y24" s="69">
        <v>1.3113503505165167</v>
      </c>
      <c r="Z24" s="69">
        <v>1.4322055398157507</v>
      </c>
      <c r="AA24" s="69">
        <v>1.688371312935848</v>
      </c>
      <c r="AB24" s="69">
        <v>2.2677053118381587</v>
      </c>
      <c r="AC24" s="69"/>
      <c r="AD24" s="69">
        <f t="shared" si="32"/>
        <v>0.83549977202240799</v>
      </c>
      <c r="AE24" s="69">
        <f>'RD T1'!E110</f>
        <v>1.0455888562668041</v>
      </c>
      <c r="AF24" s="69">
        <f t="shared" si="33"/>
        <v>1.8810886282892121</v>
      </c>
      <c r="AH24" t="str">
        <f t="shared" si="34"/>
        <v>54 Textiles, printing and other skilled trades</v>
      </c>
      <c r="AI24" s="69">
        <v>0.50448720632738164</v>
      </c>
      <c r="AJ24" s="69">
        <v>0.48753926100649358</v>
      </c>
      <c r="AK24" s="69">
        <v>0.60043827150674101</v>
      </c>
      <c r="AL24" s="69">
        <v>0.61582264899831063</v>
      </c>
      <c r="AM24" s="69">
        <v>0.80242788259154008</v>
      </c>
      <c r="AN24" s="69"/>
      <c r="AO24" s="69">
        <f t="shared" si="35"/>
        <v>0.20198961108479907</v>
      </c>
      <c r="AP24" s="69">
        <f>'RD T1'!E139</f>
        <v>0.3858028122324294</v>
      </c>
      <c r="AQ24" s="69">
        <f t="shared" si="36"/>
        <v>0.58779242331722847</v>
      </c>
      <c r="AS24" t="str">
        <f t="shared" si="37"/>
        <v>54 Textiles, printing and other skilled trades</v>
      </c>
      <c r="AT24" s="69">
        <v>0.62717630098727006</v>
      </c>
      <c r="AU24" s="69">
        <v>0.6030944926047177</v>
      </c>
      <c r="AV24" s="69">
        <v>0.6654772058656333</v>
      </c>
      <c r="AW24" s="69">
        <v>0.72659883022356297</v>
      </c>
      <c r="AX24" s="69">
        <v>0.91121897228992943</v>
      </c>
      <c r="AY24" s="69"/>
      <c r="AZ24" s="69">
        <f t="shared" si="38"/>
        <v>0.24574176642429613</v>
      </c>
      <c r="BA24" s="69">
        <f>'RD T1'!E168</f>
        <v>0.42222142194036694</v>
      </c>
      <c r="BB24" s="69">
        <f t="shared" si="39"/>
        <v>0.66796318836466306</v>
      </c>
      <c r="BD24" t="str">
        <f t="shared" si="40"/>
        <v>54 Textiles, printing and other skilled trades</v>
      </c>
      <c r="BE24" s="69">
        <v>4.6122193465041192</v>
      </c>
      <c r="BF24" s="69">
        <v>4.100147373293102</v>
      </c>
      <c r="BG24" s="69">
        <v>3.889882915705773</v>
      </c>
      <c r="BH24" s="69">
        <v>4.4967652518719623</v>
      </c>
      <c r="BI24" s="69">
        <v>4.9988153778222602</v>
      </c>
      <c r="BJ24" s="69"/>
      <c r="BK24" s="69">
        <f t="shared" si="41"/>
        <v>1.1089324621164871</v>
      </c>
      <c r="BL24" s="69">
        <f>'RD T1'!E197</f>
        <v>1.9659751009587243</v>
      </c>
      <c r="BM24" s="69">
        <f t="shared" si="42"/>
        <v>3.0749075630752114</v>
      </c>
      <c r="BO24" t="str">
        <f t="shared" si="43"/>
        <v>54 Textiles, printing and other skilled trades</v>
      </c>
      <c r="BP24" s="69">
        <v>5.1811672313775121</v>
      </c>
      <c r="BQ24" s="69">
        <v>4.0986979803821981</v>
      </c>
      <c r="BR24" s="69">
        <v>4.2681662475370077</v>
      </c>
      <c r="BS24" s="69">
        <v>3.8694517180861339</v>
      </c>
      <c r="BT24" s="69">
        <v>3.4128196150577614</v>
      </c>
      <c r="BU24" s="69"/>
      <c r="BV24" s="69">
        <f t="shared" si="44"/>
        <v>-0.85534663247924625</v>
      </c>
      <c r="BW24" s="69">
        <f>'RD T1'!E226</f>
        <v>1.5062472424298232</v>
      </c>
      <c r="BX24" s="69">
        <f t="shared" si="45"/>
        <v>0.65090060995057697</v>
      </c>
      <c r="BZ24" t="str">
        <f t="shared" si="46"/>
        <v>54 Textiles, printing and other skilled trades</v>
      </c>
      <c r="CA24" s="69">
        <v>4.6105446942529102</v>
      </c>
      <c r="CB24" s="69">
        <v>3.7820885158169033</v>
      </c>
      <c r="CC24" s="69">
        <v>3.5398253730798062</v>
      </c>
      <c r="CD24" s="69">
        <v>3.380396445551999</v>
      </c>
      <c r="CE24" s="69">
        <v>2.7529125340821823</v>
      </c>
      <c r="CF24" s="69"/>
      <c r="CG24" s="69">
        <f t="shared" si="47"/>
        <v>-0.78691283899762388</v>
      </c>
      <c r="CH24" s="69">
        <f>'RD T1'!E255</f>
        <v>1.2017406220629956</v>
      </c>
      <c r="CI24" s="69">
        <f t="shared" si="48"/>
        <v>0.41482778306537171</v>
      </c>
      <c r="CK24" t="str">
        <f t="shared" si="49"/>
        <v>54 Textiles, printing and other skilled trades</v>
      </c>
      <c r="CL24" s="69">
        <v>1.7862310244617978</v>
      </c>
      <c r="CM24" s="69">
        <v>1.4795012922847819</v>
      </c>
      <c r="CN24" s="69">
        <v>1.166144036514466</v>
      </c>
      <c r="CO24" s="69">
        <v>0.80213063899074633</v>
      </c>
      <c r="CP24" s="69">
        <v>0.58210550744529876</v>
      </c>
      <c r="CQ24" s="69"/>
      <c r="CR24" s="69">
        <f t="shared" si="50"/>
        <v>-0.5840385290691672</v>
      </c>
      <c r="CS24" s="69">
        <f>'RD T1'!E284</f>
        <v>0.21172861674630908</v>
      </c>
      <c r="CT24" s="69">
        <f t="shared" si="51"/>
        <v>-0.37230991232285815</v>
      </c>
    </row>
    <row r="25" spans="1:98" x14ac:dyDescent="0.2">
      <c r="A25" s="10" t="str">
        <f>name!D21</f>
        <v>61 Caring personal service occupations</v>
      </c>
      <c r="B25" s="69">
        <v>3.7399356621202751E-2</v>
      </c>
      <c r="C25" s="69">
        <v>4.5479997801398511E-2</v>
      </c>
      <c r="D25" s="69">
        <v>4.242776635209141E-2</v>
      </c>
      <c r="E25" s="69">
        <v>6.5189945679445388E-2</v>
      </c>
      <c r="F25" s="69">
        <v>9.7171727394912463E-2</v>
      </c>
      <c r="G25" s="11"/>
      <c r="H25" s="69">
        <f t="shared" si="26"/>
        <v>5.4743961042821053E-2</v>
      </c>
      <c r="I25" s="69">
        <f>'RD T1'!E53</f>
        <v>4.1625926178810307E-2</v>
      </c>
      <c r="J25" s="69">
        <f t="shared" si="27"/>
        <v>9.6369887221631367E-2</v>
      </c>
      <c r="L25" t="str">
        <f t="shared" si="28"/>
        <v>61 Caring personal service occupations</v>
      </c>
      <c r="M25" s="69">
        <v>1.65385882327949</v>
      </c>
      <c r="N25" s="69">
        <v>2.437596443236584</v>
      </c>
      <c r="O25" s="69">
        <v>2.2132729944844809</v>
      </c>
      <c r="P25" s="69">
        <v>3.2549011048907257</v>
      </c>
      <c r="Q25" s="69">
        <v>4.8841599159652889</v>
      </c>
      <c r="R25" s="11"/>
      <c r="S25" s="69">
        <f t="shared" si="29"/>
        <v>2.670886921480808</v>
      </c>
      <c r="T25" s="69">
        <f>'RD T1'!E82</f>
        <v>2.1770011209089484</v>
      </c>
      <c r="U25" s="69">
        <f t="shared" si="30"/>
        <v>4.8478880423897568</v>
      </c>
      <c r="W25" t="str">
        <f t="shared" si="31"/>
        <v>61 Caring personal service occupations</v>
      </c>
      <c r="X25" s="69">
        <v>5.8029122681593659</v>
      </c>
      <c r="Y25" s="69">
        <v>7.1809223791685879</v>
      </c>
      <c r="Z25" s="69">
        <v>8.0429792695316653</v>
      </c>
      <c r="AA25" s="69">
        <v>9.0933122459799147</v>
      </c>
      <c r="AB25" s="69">
        <v>12.030331510229654</v>
      </c>
      <c r="AC25" s="69"/>
      <c r="AD25" s="69">
        <f t="shared" si="32"/>
        <v>3.9873522406979891</v>
      </c>
      <c r="AE25" s="69">
        <f>'RD T1'!E111</f>
        <v>6.4428176436386728</v>
      </c>
      <c r="AF25" s="69">
        <f t="shared" si="33"/>
        <v>10.430169884336662</v>
      </c>
      <c r="AH25" t="str">
        <f t="shared" si="34"/>
        <v>61 Caring personal service occupations</v>
      </c>
      <c r="AI25" s="69">
        <v>5.3512234275267394</v>
      </c>
      <c r="AJ25" s="69">
        <v>5.9683011777505763</v>
      </c>
      <c r="AK25" s="69">
        <v>6.7922796439310043</v>
      </c>
      <c r="AL25" s="69">
        <v>6.7602834998611856</v>
      </c>
      <c r="AM25" s="69">
        <v>7.7119959833862621</v>
      </c>
      <c r="AN25" s="69"/>
      <c r="AO25" s="69">
        <f t="shared" si="35"/>
        <v>0.91971633945525788</v>
      </c>
      <c r="AP25" s="69">
        <f>'RD T1'!E140</f>
        <v>4.1598207262100626</v>
      </c>
      <c r="AQ25" s="69">
        <f t="shared" si="36"/>
        <v>5.0795370656653205</v>
      </c>
      <c r="AS25" t="str">
        <f t="shared" si="37"/>
        <v>61 Caring personal service occupations</v>
      </c>
      <c r="AT25" s="69">
        <v>2.8742888800076161</v>
      </c>
      <c r="AU25" s="69">
        <v>3.4971734322977839</v>
      </c>
      <c r="AV25" s="69">
        <v>3.9695296654154109</v>
      </c>
      <c r="AW25" s="69">
        <v>4.0696100125145227</v>
      </c>
      <c r="AX25" s="69">
        <v>4.9694546012626484</v>
      </c>
      <c r="AY25" s="69"/>
      <c r="AZ25" s="69">
        <f t="shared" si="38"/>
        <v>0.99992493584723752</v>
      </c>
      <c r="BA25" s="69">
        <f>'RD T1'!E169</f>
        <v>2.6106920636038771</v>
      </c>
      <c r="BB25" s="69">
        <f t="shared" si="39"/>
        <v>3.6106169994511146</v>
      </c>
      <c r="BD25" t="str">
        <f t="shared" si="40"/>
        <v>61 Caring personal service occupations</v>
      </c>
      <c r="BE25" s="69">
        <v>19.776018387982877</v>
      </c>
      <c r="BF25" s="69">
        <v>21.906215642631953</v>
      </c>
      <c r="BG25" s="69">
        <v>21.454124328554055</v>
      </c>
      <c r="BH25" s="69">
        <v>24.737822532403563</v>
      </c>
      <c r="BI25" s="69">
        <v>29.206412955671976</v>
      </c>
      <c r="BJ25" s="69"/>
      <c r="BK25" s="69">
        <f t="shared" si="41"/>
        <v>7.7522886271179203</v>
      </c>
      <c r="BL25" s="69">
        <f>'RD T1'!E198</f>
        <v>15.567076875176655</v>
      </c>
      <c r="BM25" s="69">
        <f t="shared" si="42"/>
        <v>23.319365502294573</v>
      </c>
      <c r="BO25" t="str">
        <f t="shared" si="43"/>
        <v>61 Caring personal service occupations</v>
      </c>
      <c r="BP25" s="69">
        <v>17.295218026641454</v>
      </c>
      <c r="BQ25" s="69">
        <v>18.819092363284959</v>
      </c>
      <c r="BR25" s="69">
        <v>16.168558245081055</v>
      </c>
      <c r="BS25" s="69">
        <v>17.224294002967742</v>
      </c>
      <c r="BT25" s="69">
        <v>15.670470391245319</v>
      </c>
      <c r="BU25" s="69"/>
      <c r="BV25" s="69">
        <f t="shared" si="44"/>
        <v>-0.49808785383573628</v>
      </c>
      <c r="BW25" s="69">
        <f>'RD T1'!E227</f>
        <v>8.295499296349675</v>
      </c>
      <c r="BX25" s="69">
        <f t="shared" si="45"/>
        <v>7.7974114425139387</v>
      </c>
      <c r="BZ25" t="str">
        <f t="shared" si="46"/>
        <v>61 Caring personal service occupations</v>
      </c>
      <c r="CA25" s="69">
        <v>5.3296024881010338</v>
      </c>
      <c r="CB25" s="69">
        <v>3.513841756462202</v>
      </c>
      <c r="CC25" s="69">
        <v>2.7299255859533291</v>
      </c>
      <c r="CD25" s="69">
        <v>1.9816990205295362</v>
      </c>
      <c r="CE25" s="69">
        <v>1.6398304292276875</v>
      </c>
      <c r="CF25" s="69"/>
      <c r="CG25" s="69">
        <f t="shared" si="47"/>
        <v>-1.0900951567256416</v>
      </c>
      <c r="CH25" s="69">
        <f>'RD T1'!E256</f>
        <v>0.65179264948866145</v>
      </c>
      <c r="CI25" s="69">
        <f t="shared" si="48"/>
        <v>-0.43830250723698017</v>
      </c>
      <c r="CK25" t="str">
        <f t="shared" si="49"/>
        <v>61 Caring personal service occupations</v>
      </c>
      <c r="CL25" s="69">
        <v>0.79123500263160518</v>
      </c>
      <c r="CM25" s="69">
        <v>0.73523752677716503</v>
      </c>
      <c r="CN25" s="69">
        <v>0.4920989190136264</v>
      </c>
      <c r="CO25" s="69">
        <v>0.51146628011887041</v>
      </c>
      <c r="CP25" s="69">
        <v>0.44811220763429582</v>
      </c>
      <c r="CQ25" s="69"/>
      <c r="CR25" s="69">
        <f t="shared" si="50"/>
        <v>-4.3986711379330579E-2</v>
      </c>
      <c r="CS25" s="69">
        <f>'RD T1'!E285</f>
        <v>0.12643633567331</v>
      </c>
      <c r="CT25" s="69">
        <f t="shared" si="51"/>
        <v>8.2449624293979423E-2</v>
      </c>
    </row>
    <row r="26" spans="1:98" x14ac:dyDescent="0.2">
      <c r="A26" s="10" t="str">
        <f>name!D22</f>
        <v>62 Leisure, travel and related personal service occupations</v>
      </c>
      <c r="B26" s="69">
        <v>1.776874478119839E-2</v>
      </c>
      <c r="C26" s="69">
        <v>2.0417489800026861E-2</v>
      </c>
      <c r="D26" s="69">
        <v>1.8697538335181025E-2</v>
      </c>
      <c r="E26" s="69">
        <v>2.6592894071689736E-2</v>
      </c>
      <c r="F26" s="69">
        <v>4.0598518271575512E-2</v>
      </c>
      <c r="G26" s="11"/>
      <c r="H26" s="69">
        <f t="shared" si="26"/>
        <v>2.1900979936394487E-2</v>
      </c>
      <c r="I26" s="69">
        <f>'RD T1'!E54</f>
        <v>1.6590009336899872E-2</v>
      </c>
      <c r="J26" s="69">
        <f t="shared" si="27"/>
        <v>3.8490989273294363E-2</v>
      </c>
      <c r="L26" t="str">
        <f t="shared" si="28"/>
        <v>62 Leisure, travel and related personal service occupations</v>
      </c>
      <c r="M26" s="69">
        <v>0.31596566180316688</v>
      </c>
      <c r="N26" s="69">
        <v>0.43328025561332573</v>
      </c>
      <c r="O26" s="69">
        <v>0.38357782327231899</v>
      </c>
      <c r="P26" s="69">
        <v>0.53037181970428104</v>
      </c>
      <c r="Q26" s="69">
        <v>0.70799264985787125</v>
      </c>
      <c r="R26" s="11"/>
      <c r="S26" s="69">
        <f t="shared" si="29"/>
        <v>0.32441482658555226</v>
      </c>
      <c r="T26" s="69">
        <f>'RD T1'!E83</f>
        <v>0.30703899925762024</v>
      </c>
      <c r="U26" s="69">
        <f t="shared" si="30"/>
        <v>0.63145382584317256</v>
      </c>
      <c r="W26" t="str">
        <f t="shared" si="31"/>
        <v>62 Leisure, travel and related personal service occupations</v>
      </c>
      <c r="X26" s="69">
        <v>1.5771706392905802</v>
      </c>
      <c r="Y26" s="69">
        <v>2.0108657811169484</v>
      </c>
      <c r="Z26" s="69">
        <v>2.3479179342644647</v>
      </c>
      <c r="AA26" s="69">
        <v>2.8176235270589558</v>
      </c>
      <c r="AB26" s="69">
        <v>3.9610838154368433</v>
      </c>
      <c r="AC26" s="69"/>
      <c r="AD26" s="69">
        <f t="shared" si="32"/>
        <v>1.6131658811723786</v>
      </c>
      <c r="AE26" s="69">
        <f>'RD T1'!E112</f>
        <v>1.9086019813804027</v>
      </c>
      <c r="AF26" s="69">
        <f t="shared" si="33"/>
        <v>3.5217678625527813</v>
      </c>
      <c r="AH26" t="str">
        <f t="shared" si="34"/>
        <v>62 Leisure, travel and related personal service occupations</v>
      </c>
      <c r="AI26" s="69">
        <v>0.90610821011624454</v>
      </c>
      <c r="AJ26" s="69">
        <v>1.1755859478343416</v>
      </c>
      <c r="AK26" s="69">
        <v>1.3598109988628493</v>
      </c>
      <c r="AL26" s="69">
        <v>1.4573014969540437</v>
      </c>
      <c r="AM26" s="69">
        <v>1.9649556282372009</v>
      </c>
      <c r="AN26" s="69"/>
      <c r="AO26" s="69">
        <f t="shared" si="35"/>
        <v>0.60514462937435165</v>
      </c>
      <c r="AP26" s="69">
        <f>'RD T1'!E141</f>
        <v>0.98483226249585032</v>
      </c>
      <c r="AQ26" s="69">
        <f t="shared" si="36"/>
        <v>1.589976891870202</v>
      </c>
      <c r="AS26" t="str">
        <f t="shared" si="37"/>
        <v>62 Leisure, travel and related personal service occupations</v>
      </c>
      <c r="AT26" s="69">
        <v>1.0372200414918171</v>
      </c>
      <c r="AU26" s="69">
        <v>1.3218024882774895</v>
      </c>
      <c r="AV26" s="69">
        <v>1.7380252567028269</v>
      </c>
      <c r="AW26" s="69">
        <v>1.9772355110082431</v>
      </c>
      <c r="AX26" s="69">
        <v>2.7970681350591629</v>
      </c>
      <c r="AY26" s="69"/>
      <c r="AZ26" s="69">
        <f t="shared" si="38"/>
        <v>1.0590428783563359</v>
      </c>
      <c r="BA26" s="69">
        <f>'RD T1'!E170</f>
        <v>1.3761702100021953</v>
      </c>
      <c r="BB26" s="69">
        <f t="shared" si="39"/>
        <v>2.4352130883585312</v>
      </c>
      <c r="BD26" t="str">
        <f t="shared" si="40"/>
        <v>62 Leisure, travel and related personal service occupations</v>
      </c>
      <c r="BE26" s="69">
        <v>4.6479813513919108</v>
      </c>
      <c r="BF26" s="69">
        <v>4.7362220135150155</v>
      </c>
      <c r="BG26" s="69">
        <v>4.8781454272094509</v>
      </c>
      <c r="BH26" s="69">
        <v>4.9738414119802421</v>
      </c>
      <c r="BI26" s="69">
        <v>4.8128829664702462</v>
      </c>
      <c r="BJ26" s="69"/>
      <c r="BK26" s="69">
        <f t="shared" si="41"/>
        <v>-6.526246073920472E-2</v>
      </c>
      <c r="BL26" s="69">
        <f>'RD T1'!E199</f>
        <v>2.3559281010330011</v>
      </c>
      <c r="BM26" s="69">
        <f t="shared" si="42"/>
        <v>2.2906656402937964</v>
      </c>
      <c r="BO26" t="str">
        <f t="shared" si="43"/>
        <v>62 Leisure, travel and related personal service occupations</v>
      </c>
      <c r="BP26" s="69">
        <v>4.9063207790169745</v>
      </c>
      <c r="BQ26" s="69">
        <v>5.3018697003041781</v>
      </c>
      <c r="BR26" s="69">
        <v>4.9993067157904694</v>
      </c>
      <c r="BS26" s="69">
        <v>4.6643076921846642</v>
      </c>
      <c r="BT26" s="69">
        <v>3.5976084065331269</v>
      </c>
      <c r="BU26" s="69"/>
      <c r="BV26" s="69">
        <f t="shared" si="44"/>
        <v>-1.4016983092573425</v>
      </c>
      <c r="BW26" s="69">
        <f>'RD T1'!E228</f>
        <v>2.0331477094847417</v>
      </c>
      <c r="BX26" s="69">
        <f t="shared" si="45"/>
        <v>0.63144940022739915</v>
      </c>
      <c r="BZ26" t="str">
        <f t="shared" si="46"/>
        <v>62 Leisure, travel and related personal service occupations</v>
      </c>
      <c r="CA26" s="69">
        <v>3.1050194321246747</v>
      </c>
      <c r="CB26" s="69">
        <v>3.5085623705285989</v>
      </c>
      <c r="CC26" s="69">
        <v>3.2180800069545814</v>
      </c>
      <c r="CD26" s="69">
        <v>3.1078349093935307</v>
      </c>
      <c r="CE26" s="69">
        <v>2.236287253556914</v>
      </c>
      <c r="CF26" s="69"/>
      <c r="CG26" s="69">
        <f t="shared" si="47"/>
        <v>-0.98179275339766736</v>
      </c>
      <c r="CH26" s="69">
        <f>'RD T1'!E257</f>
        <v>1.191755077264141</v>
      </c>
      <c r="CI26" s="69">
        <f t="shared" si="48"/>
        <v>0.20996232386647362</v>
      </c>
      <c r="CK26" t="str">
        <f t="shared" si="49"/>
        <v>62 Leisure, travel and related personal service occupations</v>
      </c>
      <c r="CL26" s="69">
        <v>1.2400114233008723</v>
      </c>
      <c r="CM26" s="69">
        <v>1.2332051878518886</v>
      </c>
      <c r="CN26" s="69">
        <v>0.85537708516787925</v>
      </c>
      <c r="CO26" s="69">
        <v>0.71264811783763493</v>
      </c>
      <c r="CP26" s="69">
        <v>0.49430838864465365</v>
      </c>
      <c r="CQ26" s="69"/>
      <c r="CR26" s="69">
        <f t="shared" si="50"/>
        <v>-0.3610686965232256</v>
      </c>
      <c r="CS26" s="69">
        <f>'RD T1'!E286</f>
        <v>0.19140983877198783</v>
      </c>
      <c r="CT26" s="69">
        <f t="shared" si="51"/>
        <v>-0.16965885775123776</v>
      </c>
    </row>
    <row r="27" spans="1:98" x14ac:dyDescent="0.2">
      <c r="A27" s="10" t="str">
        <f>name!D23</f>
        <v>63 Community and civil enforcement occupations</v>
      </c>
      <c r="B27" s="69">
        <v>2.1437330579865228E-3</v>
      </c>
      <c r="C27" s="69">
        <v>2.1613780079147923E-3</v>
      </c>
      <c r="D27" s="69">
        <v>2.1472524272982533E-3</v>
      </c>
      <c r="E27" s="69">
        <v>3.1600021050060619E-3</v>
      </c>
      <c r="F27" s="69">
        <v>4.2438352473086827E-3</v>
      </c>
      <c r="G27" s="11"/>
      <c r="H27" s="69">
        <f t="shared" si="26"/>
        <v>2.0965828200104294E-3</v>
      </c>
      <c r="I27" s="69">
        <f>'RD T1'!E55</f>
        <v>1.9796703605061937E-3</v>
      </c>
      <c r="J27" s="69">
        <f t="shared" si="27"/>
        <v>4.0762531805166227E-3</v>
      </c>
      <c r="L27" t="str">
        <f t="shared" si="28"/>
        <v>63 Community and civil enforcement occupations</v>
      </c>
      <c r="M27" s="69">
        <v>2.6922088026388118E-2</v>
      </c>
      <c r="N27" s="69">
        <v>2.5228929727834123E-2</v>
      </c>
      <c r="O27" s="69">
        <v>3.2061834645862236E-2</v>
      </c>
      <c r="P27" s="69">
        <v>3.5290186011830267E-2</v>
      </c>
      <c r="Q27" s="69">
        <v>4.8834406402290781E-2</v>
      </c>
      <c r="R27" s="11"/>
      <c r="S27" s="69">
        <f t="shared" si="29"/>
        <v>1.6772571756428545E-2</v>
      </c>
      <c r="T27" s="69">
        <f>'RD T1'!E84</f>
        <v>2.1851399340019242E-2</v>
      </c>
      <c r="U27" s="69">
        <f t="shared" si="30"/>
        <v>3.8623971096447787E-2</v>
      </c>
      <c r="W27" t="str">
        <f t="shared" si="31"/>
        <v>63 Community and civil enforcement occupations</v>
      </c>
      <c r="X27" s="69">
        <v>0.12423055032046272</v>
      </c>
      <c r="Y27" s="69">
        <v>0.12301280459961414</v>
      </c>
      <c r="Z27" s="69">
        <v>0.14928425909181239</v>
      </c>
      <c r="AA27" s="69">
        <v>0.17094855872541986</v>
      </c>
      <c r="AB27" s="69">
        <v>0.21819797946688743</v>
      </c>
      <c r="AC27" s="69"/>
      <c r="AD27" s="69">
        <f t="shared" si="32"/>
        <v>6.8913720375075038E-2</v>
      </c>
      <c r="AE27" s="69">
        <f>'RD T1'!E113</f>
        <v>0.12076855617624302</v>
      </c>
      <c r="AF27" s="69">
        <f t="shared" si="33"/>
        <v>0.18968227655131806</v>
      </c>
      <c r="AH27" t="str">
        <f t="shared" si="34"/>
        <v>63 Community and civil enforcement occupations</v>
      </c>
      <c r="AI27" s="69">
        <v>3.4025873837281201E-2</v>
      </c>
      <c r="AJ27" s="69">
        <v>3.0816293156280716E-2</v>
      </c>
      <c r="AK27" s="69">
        <v>4.4326631843752462E-2</v>
      </c>
      <c r="AL27" s="69">
        <v>3.9801527336712293E-2</v>
      </c>
      <c r="AM27" s="69">
        <v>5.0318710013363681E-2</v>
      </c>
      <c r="AN27" s="69"/>
      <c r="AO27" s="69">
        <f t="shared" si="35"/>
        <v>5.9920781696112188E-3</v>
      </c>
      <c r="AP27" s="69">
        <f>'RD T1'!E142</f>
        <v>2.6197773865329999E-2</v>
      </c>
      <c r="AQ27" s="69">
        <f t="shared" si="36"/>
        <v>3.2189852034941221E-2</v>
      </c>
      <c r="AS27" t="str">
        <f t="shared" si="37"/>
        <v>63 Community and civil enforcement occupations</v>
      </c>
      <c r="AT27" s="69">
        <v>3.5938026476450828E-2</v>
      </c>
      <c r="AU27" s="69">
        <v>2.9326664507953865E-2</v>
      </c>
      <c r="AV27" s="69">
        <v>4.0718050178827785E-2</v>
      </c>
      <c r="AW27" s="69">
        <v>3.5359846965119096E-2</v>
      </c>
      <c r="AX27" s="69">
        <v>4.0419981572225622E-2</v>
      </c>
      <c r="AY27" s="69"/>
      <c r="AZ27" s="69">
        <f t="shared" si="38"/>
        <v>-2.9806860660216289E-4</v>
      </c>
      <c r="BA27" s="69">
        <f>'RD T1'!E171</f>
        <v>2.2920234847915676E-2</v>
      </c>
      <c r="BB27" s="69">
        <f t="shared" si="39"/>
        <v>2.2622166241313513E-2</v>
      </c>
      <c r="BD27" t="str">
        <f t="shared" si="40"/>
        <v>63 Community and civil enforcement occupations</v>
      </c>
      <c r="BE27" s="69">
        <v>0.15118391435878428</v>
      </c>
      <c r="BF27" s="69">
        <v>0.10497316496275721</v>
      </c>
      <c r="BG27" s="69">
        <v>0.14331155759177247</v>
      </c>
      <c r="BH27" s="69">
        <v>0.10333005335617014</v>
      </c>
      <c r="BI27" s="69">
        <v>0.11595476411813681</v>
      </c>
      <c r="BJ27" s="69"/>
      <c r="BK27" s="69">
        <f t="shared" si="41"/>
        <v>-2.7356793473635663E-2</v>
      </c>
      <c r="BL27" s="69">
        <f>'RD T1'!E200</f>
        <v>4.1672470202813686E-2</v>
      </c>
      <c r="BM27" s="69">
        <f t="shared" si="42"/>
        <v>1.4315676729178023E-2</v>
      </c>
      <c r="BO27" t="str">
        <f t="shared" si="43"/>
        <v>63 Community and civil enforcement occupations</v>
      </c>
      <c r="BP27" s="69">
        <v>0.22844765410328668</v>
      </c>
      <c r="BQ27" s="69">
        <v>0.18261487658408745</v>
      </c>
      <c r="BR27" s="69">
        <v>0.24998384211224675</v>
      </c>
      <c r="BS27" s="69">
        <v>0.18134737859739083</v>
      </c>
      <c r="BT27" s="69">
        <v>0.17814807224569792</v>
      </c>
      <c r="BU27" s="69"/>
      <c r="BV27" s="69">
        <f t="shared" si="44"/>
        <v>-7.1835769866548826E-2</v>
      </c>
      <c r="BW27" s="69">
        <f>'RD T1'!E229</f>
        <v>8.1940205515217468E-2</v>
      </c>
      <c r="BX27" s="69">
        <f t="shared" si="45"/>
        <v>1.0104435648668642E-2</v>
      </c>
      <c r="BZ27" t="str">
        <f t="shared" si="46"/>
        <v>63 Community and civil enforcement occupations</v>
      </c>
      <c r="CA27" s="69">
        <v>0.20305091525583016</v>
      </c>
      <c r="CB27" s="69">
        <v>0.1777612516012623</v>
      </c>
      <c r="CC27" s="69">
        <v>0.21478410420308497</v>
      </c>
      <c r="CD27" s="69">
        <v>0.17108527794203215</v>
      </c>
      <c r="CE27" s="69">
        <v>0.14826232160627176</v>
      </c>
      <c r="CF27" s="69"/>
      <c r="CG27" s="69">
        <f t="shared" si="47"/>
        <v>-6.6521782596813211E-2</v>
      </c>
      <c r="CH27" s="69">
        <f>'RD T1'!E258</f>
        <v>6.9208558232317113E-2</v>
      </c>
      <c r="CI27" s="69">
        <f t="shared" si="48"/>
        <v>2.6867756355039019E-3</v>
      </c>
      <c r="CK27" t="str">
        <f t="shared" si="49"/>
        <v>63 Community and civil enforcement occupations</v>
      </c>
      <c r="CL27" s="69">
        <v>5.9799214611435128E-2</v>
      </c>
      <c r="CM27" s="69">
        <v>4.2057417764620159E-2</v>
      </c>
      <c r="CN27" s="69">
        <v>4.7153816664105543E-2</v>
      </c>
      <c r="CO27" s="69">
        <v>2.4367545137507472E-2</v>
      </c>
      <c r="CP27" s="69">
        <v>1.7208552504243378E-2</v>
      </c>
      <c r="CQ27" s="69"/>
      <c r="CR27" s="69">
        <f t="shared" si="50"/>
        <v>-2.9945264159862164E-2</v>
      </c>
      <c r="CS27" s="69">
        <f>'RD T1'!E287</f>
        <v>5.7501424242683633E-3</v>
      </c>
      <c r="CT27" s="69">
        <f t="shared" si="51"/>
        <v>-2.4195121735593801E-2</v>
      </c>
    </row>
    <row r="28" spans="1:98" x14ac:dyDescent="0.2">
      <c r="A28" s="10" t="str">
        <f>name!D24</f>
        <v>71 Sales occupations</v>
      </c>
      <c r="B28" s="69">
        <v>0.12263135033220202</v>
      </c>
      <c r="C28" s="69">
        <v>0.13207951214651431</v>
      </c>
      <c r="D28" s="69">
        <v>0.1171319550633748</v>
      </c>
      <c r="E28" s="69">
        <v>0.14881985885816021</v>
      </c>
      <c r="F28" s="69">
        <v>0.1934310168323162</v>
      </c>
      <c r="G28" s="11"/>
      <c r="H28" s="69">
        <f t="shared" si="26"/>
        <v>7.6299061768941398E-2</v>
      </c>
      <c r="I28" s="69">
        <f>'RD T1'!E56</f>
        <v>7.7480186567878695E-2</v>
      </c>
      <c r="J28" s="69">
        <f t="shared" si="27"/>
        <v>0.15377924833682011</v>
      </c>
      <c r="L28" t="str">
        <f t="shared" si="28"/>
        <v>71 Sales occupations</v>
      </c>
      <c r="M28" s="69">
        <v>1.3938973029748916</v>
      </c>
      <c r="N28" s="69">
        <v>1.5821164734272821</v>
      </c>
      <c r="O28" s="69">
        <v>1.6099415609738981</v>
      </c>
      <c r="P28" s="69">
        <v>2.0423107540785987</v>
      </c>
      <c r="Q28" s="69">
        <v>2.8668023068126192</v>
      </c>
      <c r="R28" s="11"/>
      <c r="S28" s="69">
        <f t="shared" si="29"/>
        <v>1.2568607458387211</v>
      </c>
      <c r="T28" s="69">
        <f>'RD T1'!E85</f>
        <v>1.1008323949026679</v>
      </c>
      <c r="U28" s="69">
        <f t="shared" si="30"/>
        <v>2.357693140741389</v>
      </c>
      <c r="W28" t="str">
        <f t="shared" si="31"/>
        <v>71 Sales occupations</v>
      </c>
      <c r="X28" s="69">
        <v>6.1702704028030757</v>
      </c>
      <c r="Y28" s="69">
        <v>6.1085024863101838</v>
      </c>
      <c r="Z28" s="69">
        <v>7.275531633600866</v>
      </c>
      <c r="AA28" s="69">
        <v>7.5187229724629487</v>
      </c>
      <c r="AB28" s="69">
        <v>9.8649736175159877</v>
      </c>
      <c r="AC28" s="69"/>
      <c r="AD28" s="69">
        <f t="shared" si="32"/>
        <v>2.5894419839151217</v>
      </c>
      <c r="AE28" s="69">
        <f>'RD T1'!E114</f>
        <v>4.4775849308316857</v>
      </c>
      <c r="AF28" s="69">
        <f t="shared" si="33"/>
        <v>7.0670269147468074</v>
      </c>
      <c r="AH28" t="str">
        <f t="shared" si="34"/>
        <v>71 Sales occupations</v>
      </c>
      <c r="AI28" s="69">
        <v>2.067694873805233</v>
      </c>
      <c r="AJ28" s="69">
        <v>1.9348090113844845</v>
      </c>
      <c r="AK28" s="69">
        <v>2.3252716946074381</v>
      </c>
      <c r="AL28" s="69">
        <v>2.1949206556604257</v>
      </c>
      <c r="AM28" s="69">
        <v>2.6994153147344373</v>
      </c>
      <c r="AN28" s="69"/>
      <c r="AO28" s="69">
        <f t="shared" si="35"/>
        <v>0.3741436201269992</v>
      </c>
      <c r="AP28" s="69">
        <f>'RD T1'!E143</f>
        <v>1.2941536408039744</v>
      </c>
      <c r="AQ28" s="69">
        <f t="shared" si="36"/>
        <v>1.6682972609309736</v>
      </c>
      <c r="AS28" t="str">
        <f t="shared" si="37"/>
        <v>71 Sales occupations</v>
      </c>
      <c r="AT28" s="69">
        <v>1.7756321234754515</v>
      </c>
      <c r="AU28" s="69">
        <v>1.6268135385393285</v>
      </c>
      <c r="AV28" s="69">
        <v>1.9054101044330407</v>
      </c>
      <c r="AW28" s="69">
        <v>1.7814638835159136</v>
      </c>
      <c r="AX28" s="69">
        <v>2.1262654145718107</v>
      </c>
      <c r="AY28" s="69"/>
      <c r="AZ28" s="69">
        <f t="shared" si="38"/>
        <v>0.22085531013877002</v>
      </c>
      <c r="BA28" s="69">
        <f>'RD T1'!E172</f>
        <v>0.88823337709496064</v>
      </c>
      <c r="BB28" s="69">
        <f t="shared" si="39"/>
        <v>1.1090886872337307</v>
      </c>
      <c r="BD28" t="str">
        <f t="shared" si="40"/>
        <v>71 Sales occupations</v>
      </c>
      <c r="BE28" s="69">
        <v>15.273760889275824</v>
      </c>
      <c r="BF28" s="69">
        <v>13.388134953415246</v>
      </c>
      <c r="BG28" s="69">
        <v>13.667344507377285</v>
      </c>
      <c r="BH28" s="69">
        <v>13.904223286185109</v>
      </c>
      <c r="BI28" s="69">
        <v>14.90108419269159</v>
      </c>
      <c r="BJ28" s="69"/>
      <c r="BK28" s="69">
        <f t="shared" si="41"/>
        <v>1.2337396853143048</v>
      </c>
      <c r="BL28" s="69">
        <f>'RD T1'!E201</f>
        <v>6.5410287617075813</v>
      </c>
      <c r="BM28" s="69">
        <f t="shared" si="42"/>
        <v>7.7747684470218861</v>
      </c>
      <c r="BO28" t="str">
        <f t="shared" si="43"/>
        <v>71 Sales occupations</v>
      </c>
      <c r="BP28" s="69">
        <v>17.323189645140431</v>
      </c>
      <c r="BQ28" s="69">
        <v>14.705200554954052</v>
      </c>
      <c r="BR28" s="69">
        <v>14.223797666038939</v>
      </c>
      <c r="BS28" s="69">
        <v>12.754489449939731</v>
      </c>
      <c r="BT28" s="69">
        <v>10.139088532887596</v>
      </c>
      <c r="BU28" s="69"/>
      <c r="BV28" s="69">
        <f t="shared" si="44"/>
        <v>-4.0847091331513425</v>
      </c>
      <c r="BW28" s="69">
        <f>'RD T1'!E230</f>
        <v>5.4899060407368241</v>
      </c>
      <c r="BX28" s="69">
        <f t="shared" si="45"/>
        <v>1.4051969075854815</v>
      </c>
      <c r="BZ28" t="str">
        <f t="shared" si="46"/>
        <v>71 Sales occupations</v>
      </c>
      <c r="CA28" s="69">
        <v>12.119518094009592</v>
      </c>
      <c r="CB28" s="69">
        <v>10.799633304436053</v>
      </c>
      <c r="CC28" s="69">
        <v>9.670477867247369</v>
      </c>
      <c r="CD28" s="69">
        <v>7.6706936356934419</v>
      </c>
      <c r="CE28" s="69">
        <v>3.5137395087393211</v>
      </c>
      <c r="CF28" s="69"/>
      <c r="CG28" s="69">
        <f t="shared" si="47"/>
        <v>-6.156738358508048</v>
      </c>
      <c r="CH28" s="69">
        <f>'RD T1'!E259</f>
        <v>2.3344882994449874</v>
      </c>
      <c r="CI28" s="69">
        <f t="shared" si="48"/>
        <v>-3.8222500590630606</v>
      </c>
      <c r="CK28" t="str">
        <f t="shared" si="49"/>
        <v>71 Sales occupations</v>
      </c>
      <c r="CL28" s="69">
        <v>4.9679877211306058</v>
      </c>
      <c r="CM28" s="69">
        <v>4.0184468351878158</v>
      </c>
      <c r="CN28" s="69">
        <v>2.9063736012086627</v>
      </c>
      <c r="CO28" s="69">
        <v>2.1279322341798679</v>
      </c>
      <c r="CP28" s="69">
        <v>1.267496734408651</v>
      </c>
      <c r="CQ28" s="69"/>
      <c r="CR28" s="69">
        <f t="shared" si="50"/>
        <v>-1.6388768668000118</v>
      </c>
      <c r="CS28" s="69">
        <f>'RD T1'!E288</f>
        <v>0.46213276971299483</v>
      </c>
      <c r="CT28" s="69">
        <f t="shared" si="51"/>
        <v>-1.1767440970870169</v>
      </c>
    </row>
    <row r="29" spans="1:98" x14ac:dyDescent="0.2">
      <c r="A29" s="10" t="str">
        <f>name!D25</f>
        <v>72 Customer service occupations</v>
      </c>
      <c r="B29" s="69">
        <v>3.7249839035563378E-2</v>
      </c>
      <c r="C29" s="69">
        <v>4.3384952505627628E-2</v>
      </c>
      <c r="D29" s="69">
        <v>4.3720342594308785E-2</v>
      </c>
      <c r="E29" s="69">
        <v>7.3895725790439751E-2</v>
      </c>
      <c r="F29" s="69">
        <v>0.10880958211641759</v>
      </c>
      <c r="G29" s="11"/>
      <c r="H29" s="69">
        <f>F29-D29</f>
        <v>6.5089239522108794E-2</v>
      </c>
      <c r="I29" s="69">
        <f>'RD T1'!E57</f>
        <v>3.7608616062753585E-2</v>
      </c>
      <c r="J29" s="69">
        <f t="shared" si="27"/>
        <v>0.10269785558486239</v>
      </c>
      <c r="L29" t="str">
        <f t="shared" si="28"/>
        <v>72 Customer service occupations</v>
      </c>
      <c r="M29" s="69">
        <v>0.37595981109914295</v>
      </c>
      <c r="N29" s="69">
        <v>0.51219613177313583</v>
      </c>
      <c r="O29" s="69">
        <v>0.5065851695746173</v>
      </c>
      <c r="P29" s="69">
        <v>0.85978823829260265</v>
      </c>
      <c r="Q29" s="69">
        <v>1.284402136648747</v>
      </c>
      <c r="R29" s="11"/>
      <c r="S29" s="69">
        <f t="shared" si="29"/>
        <v>0.77781696707412973</v>
      </c>
      <c r="T29" s="69">
        <f>'RD T1'!E86</f>
        <v>0.46755290741298616</v>
      </c>
      <c r="U29" s="69">
        <f t="shared" si="30"/>
        <v>1.2453698744871158</v>
      </c>
      <c r="W29" t="str">
        <f t="shared" si="31"/>
        <v>72 Customer service occupations</v>
      </c>
      <c r="X29" s="69">
        <v>1.6610346660185282</v>
      </c>
      <c r="Y29" s="69">
        <v>1.8896021947827131</v>
      </c>
      <c r="Z29" s="69">
        <v>2.243572163590402</v>
      </c>
      <c r="AA29" s="69">
        <v>2.9604928126968035</v>
      </c>
      <c r="AB29" s="69">
        <v>4.0811067600172732</v>
      </c>
      <c r="AC29" s="69"/>
      <c r="AD29" s="69">
        <f t="shared" si="32"/>
        <v>1.8375345964268712</v>
      </c>
      <c r="AE29" s="69">
        <f>'RD T1'!E115</f>
        <v>1.6928320313096481</v>
      </c>
      <c r="AF29" s="69">
        <f t="shared" si="33"/>
        <v>3.5303666277365195</v>
      </c>
      <c r="AH29" t="str">
        <f t="shared" si="34"/>
        <v>72 Customer service occupations</v>
      </c>
      <c r="AI29" s="69">
        <v>0.53577894782936375</v>
      </c>
      <c r="AJ29" s="69">
        <v>0.63823563658991533</v>
      </c>
      <c r="AK29" s="69">
        <v>0.79781188301797856</v>
      </c>
      <c r="AL29" s="69">
        <v>1.0646674654319876</v>
      </c>
      <c r="AM29" s="69">
        <v>1.4721981029126825</v>
      </c>
      <c r="AN29" s="69"/>
      <c r="AO29" s="69">
        <f t="shared" si="35"/>
        <v>0.67438621989470393</v>
      </c>
      <c r="AP29" s="69">
        <f>'RD T1'!E144</f>
        <v>0.63172569318637151</v>
      </c>
      <c r="AQ29" s="69">
        <f t="shared" si="36"/>
        <v>1.3061119130810754</v>
      </c>
      <c r="AS29" t="str">
        <f t="shared" si="37"/>
        <v>72 Customer service occupations</v>
      </c>
      <c r="AT29" s="69">
        <v>0.62582517957703321</v>
      </c>
      <c r="AU29" s="69">
        <v>0.69019665217124171</v>
      </c>
      <c r="AV29" s="69">
        <v>0.8276678184003754</v>
      </c>
      <c r="AW29" s="69">
        <v>1.0367734737788958</v>
      </c>
      <c r="AX29" s="69">
        <v>1.3113569622977685</v>
      </c>
      <c r="AY29" s="69"/>
      <c r="AZ29" s="69">
        <f t="shared" si="38"/>
        <v>0.48368914389739315</v>
      </c>
      <c r="BA29" s="69">
        <f>'RD T1'!E173</f>
        <v>0.54829260190611628</v>
      </c>
      <c r="BB29" s="69">
        <f t="shared" si="39"/>
        <v>1.0319817458035094</v>
      </c>
      <c r="BD29" t="str">
        <f t="shared" si="40"/>
        <v>72 Customer service occupations</v>
      </c>
      <c r="BE29" s="69">
        <v>2.9612997040709108</v>
      </c>
      <c r="BF29" s="69">
        <v>2.9918935832261968</v>
      </c>
      <c r="BG29" s="69">
        <v>3.1387004918419938</v>
      </c>
      <c r="BH29" s="69">
        <v>4.0478699567114642</v>
      </c>
      <c r="BI29" s="69">
        <v>4.596387815803344</v>
      </c>
      <c r="BJ29" s="69"/>
      <c r="BK29" s="69">
        <f t="shared" si="41"/>
        <v>1.4576873239613501</v>
      </c>
      <c r="BL29" s="69">
        <f>'RD T1'!E202</f>
        <v>1.8913465300078964</v>
      </c>
      <c r="BM29" s="69">
        <f t="shared" si="42"/>
        <v>3.3490338539692468</v>
      </c>
      <c r="BO29" t="str">
        <f t="shared" si="43"/>
        <v>72 Customer service occupations</v>
      </c>
      <c r="BP29" s="69">
        <v>3.4517775794479428</v>
      </c>
      <c r="BQ29" s="69">
        <v>3.7649221422894761</v>
      </c>
      <c r="BR29" s="69">
        <v>3.5030796361886485</v>
      </c>
      <c r="BS29" s="69">
        <v>4.4250258755160701</v>
      </c>
      <c r="BT29" s="69">
        <v>4.2853184817004442</v>
      </c>
      <c r="BU29" s="69"/>
      <c r="BV29" s="69">
        <f t="shared" si="44"/>
        <v>0.78223884551179568</v>
      </c>
      <c r="BW29" s="69">
        <f>'RD T1'!E231</f>
        <v>2.0584740824343513</v>
      </c>
      <c r="BX29" s="69">
        <f t="shared" si="45"/>
        <v>2.8407129279461469</v>
      </c>
      <c r="BZ29" t="str">
        <f t="shared" si="46"/>
        <v>72 Customer service occupations</v>
      </c>
      <c r="CA29" s="69">
        <v>1.8703558110725069</v>
      </c>
      <c r="CB29" s="69">
        <v>1.8389126168016259</v>
      </c>
      <c r="CC29" s="69">
        <v>1.7259952390156377</v>
      </c>
      <c r="CD29" s="69">
        <v>1.8677939435371052</v>
      </c>
      <c r="CE29" s="69">
        <v>1.6538508724004175</v>
      </c>
      <c r="CF29" s="69"/>
      <c r="CG29" s="69">
        <f t="shared" si="47"/>
        <v>-7.2144366615220168E-2</v>
      </c>
      <c r="CH29" s="69">
        <f>'RD T1'!E260</f>
        <v>0.60796279334228742</v>
      </c>
      <c r="CI29" s="69">
        <f t="shared" si="48"/>
        <v>0.53581842672706725</v>
      </c>
      <c r="CK29" t="str">
        <f t="shared" si="49"/>
        <v>72 Customer service occupations</v>
      </c>
      <c r="CL29" s="69">
        <v>0.53179568317657633</v>
      </c>
      <c r="CM29" s="69">
        <v>0.63386917786126551</v>
      </c>
      <c r="CN29" s="69">
        <v>0.52815474868835044</v>
      </c>
      <c r="CO29" s="69">
        <v>0.73423407905005367</v>
      </c>
      <c r="CP29" s="69">
        <v>0.77783517955380188</v>
      </c>
      <c r="CQ29" s="69"/>
      <c r="CR29" s="69">
        <f t="shared" si="50"/>
        <v>0.24968043086545144</v>
      </c>
      <c r="CS29" s="69">
        <f>'RD T1'!E289</f>
        <v>0.22072079041828743</v>
      </c>
      <c r="CT29" s="69">
        <f t="shared" si="51"/>
        <v>0.47040122128373885</v>
      </c>
    </row>
    <row r="30" spans="1:98" x14ac:dyDescent="0.2">
      <c r="A30" s="10" t="str">
        <f>name!D26</f>
        <v>81 Process, plant and machine operatives</v>
      </c>
      <c r="B30" s="69">
        <v>3.6065981667718752E-2</v>
      </c>
      <c r="C30" s="69">
        <v>4.7387719484562871E-2</v>
      </c>
      <c r="D30" s="69">
        <v>4.1789955588832743E-2</v>
      </c>
      <c r="E30" s="69">
        <v>7.6523876538304017E-2</v>
      </c>
      <c r="F30" s="69">
        <v>0.13684780447695069</v>
      </c>
      <c r="G30" s="11"/>
      <c r="H30" s="69">
        <f t="shared" si="26"/>
        <v>9.5057848888117941E-2</v>
      </c>
      <c r="I30" s="69">
        <f>'RD T1'!E58</f>
        <v>5.0867515536367688E-2</v>
      </c>
      <c r="J30" s="69">
        <f t="shared" si="27"/>
        <v>0.14592536442448562</v>
      </c>
      <c r="L30" t="str">
        <f t="shared" si="28"/>
        <v>81 Process, plant and machine operatives</v>
      </c>
      <c r="M30" s="69">
        <v>0.18034783647618985</v>
      </c>
      <c r="N30" s="69">
        <v>0.20919551653575469</v>
      </c>
      <c r="O30" s="69">
        <v>0.18871993461487963</v>
      </c>
      <c r="P30" s="69">
        <v>0.34853030346528402</v>
      </c>
      <c r="Q30" s="69">
        <v>0.54414034403302125</v>
      </c>
      <c r="R30" s="11"/>
      <c r="S30" s="69">
        <f t="shared" si="29"/>
        <v>0.35542040941814163</v>
      </c>
      <c r="T30" s="69">
        <f>'RD T1'!E87</f>
        <v>0.18720925328003427</v>
      </c>
      <c r="U30" s="69">
        <f t="shared" si="30"/>
        <v>0.54262966269817592</v>
      </c>
      <c r="W30" t="str">
        <f t="shared" si="31"/>
        <v>81 Process, plant and machine operatives</v>
      </c>
      <c r="X30" s="69">
        <v>0.66839848681108616</v>
      </c>
      <c r="Y30" s="69">
        <v>0.66796369092216012</v>
      </c>
      <c r="Z30" s="69">
        <v>0.73721606556694097</v>
      </c>
      <c r="AA30" s="69">
        <v>1.143882506777514</v>
      </c>
      <c r="AB30" s="69">
        <v>1.9732185305941923</v>
      </c>
      <c r="AC30" s="69"/>
      <c r="AD30" s="69">
        <f t="shared" si="32"/>
        <v>1.2360024650272514</v>
      </c>
      <c r="AE30" s="69">
        <f>'RD T1'!E116</f>
        <v>0.70629527723351626</v>
      </c>
      <c r="AF30" s="69">
        <f t="shared" si="33"/>
        <v>1.9422977422607677</v>
      </c>
      <c r="AH30" t="str">
        <f t="shared" si="34"/>
        <v>81 Process, plant and machine operatives</v>
      </c>
      <c r="AI30" s="69">
        <v>0.26896895826293638</v>
      </c>
      <c r="AJ30" s="69">
        <v>0.26410252750268409</v>
      </c>
      <c r="AK30" s="69">
        <v>0.30442669641003184</v>
      </c>
      <c r="AL30" s="69">
        <v>0.43442386591671317</v>
      </c>
      <c r="AM30" s="69">
        <v>0.62202492365791007</v>
      </c>
      <c r="AN30" s="69"/>
      <c r="AO30" s="69">
        <f t="shared" si="35"/>
        <v>0.31759822724787823</v>
      </c>
      <c r="AP30" s="69">
        <f>'RD T1'!E145</f>
        <v>0.22859772708314857</v>
      </c>
      <c r="AQ30" s="69">
        <f t="shared" si="36"/>
        <v>0.54619595433102686</v>
      </c>
      <c r="AS30" t="str">
        <f t="shared" si="37"/>
        <v>81 Process, plant and machine operatives</v>
      </c>
      <c r="AT30" s="69">
        <v>0.63213567631611056</v>
      </c>
      <c r="AU30" s="69">
        <v>0.63981574649471817</v>
      </c>
      <c r="AV30" s="69">
        <v>0.66771245528608369</v>
      </c>
      <c r="AW30" s="69">
        <v>0.98887411879861131</v>
      </c>
      <c r="AX30" s="69">
        <v>1.3840219846963766</v>
      </c>
      <c r="AY30" s="69"/>
      <c r="AZ30" s="69">
        <f t="shared" si="38"/>
        <v>0.71630952941029291</v>
      </c>
      <c r="BA30" s="69">
        <f>'RD T1'!E174</f>
        <v>0.51479070160010121</v>
      </c>
      <c r="BB30" s="69">
        <f t="shared" si="39"/>
        <v>1.231100231010394</v>
      </c>
      <c r="BD30" t="str">
        <f t="shared" si="40"/>
        <v>81 Process, plant and machine operatives</v>
      </c>
      <c r="BE30" s="69">
        <v>4.1780413327024517</v>
      </c>
      <c r="BF30" s="69">
        <v>4.3107209108775439</v>
      </c>
      <c r="BG30" s="69">
        <v>3.7457519966355837</v>
      </c>
      <c r="BH30" s="69">
        <v>5.4890823704205225</v>
      </c>
      <c r="BI30" s="69">
        <v>6.7017128587342398</v>
      </c>
      <c r="BJ30" s="69"/>
      <c r="BK30" s="69">
        <f t="shared" si="41"/>
        <v>2.9559608620986562</v>
      </c>
      <c r="BL30" s="69">
        <f>'RD T1'!E203</f>
        <v>2.0512665710809661</v>
      </c>
      <c r="BM30" s="69">
        <f t="shared" si="42"/>
        <v>5.0072274331796223</v>
      </c>
      <c r="BO30" t="str">
        <f t="shared" si="43"/>
        <v>81 Process, plant and machine operatives</v>
      </c>
      <c r="BP30" s="69">
        <v>6.2780331018907036</v>
      </c>
      <c r="BQ30" s="69">
        <v>6.122826418301015</v>
      </c>
      <c r="BR30" s="69">
        <v>6.0112288038871036</v>
      </c>
      <c r="BS30" s="69">
        <v>7.6417752022381258</v>
      </c>
      <c r="BT30" s="69">
        <v>8.1863011625757203</v>
      </c>
      <c r="BU30" s="69"/>
      <c r="BV30" s="69">
        <f t="shared" si="44"/>
        <v>2.1750723586886167</v>
      </c>
      <c r="BW30" s="69">
        <f>'RD T1'!E232</f>
        <v>3.0666280537505357</v>
      </c>
      <c r="BX30" s="69">
        <f t="shared" si="45"/>
        <v>5.2417004124391529</v>
      </c>
      <c r="BZ30" t="str">
        <f t="shared" si="46"/>
        <v>81 Process, plant and machine operatives</v>
      </c>
      <c r="CA30" s="69">
        <v>5.6632613824904432</v>
      </c>
      <c r="CB30" s="69">
        <v>5.226813208337421</v>
      </c>
      <c r="CC30" s="69">
        <v>4.4908419755804561</v>
      </c>
      <c r="CD30" s="69">
        <v>5.1039160097983673</v>
      </c>
      <c r="CE30" s="69">
        <v>2.4195252937152931</v>
      </c>
      <c r="CF30" s="69"/>
      <c r="CG30" s="69">
        <f t="shared" si="47"/>
        <v>-2.0713166818651629</v>
      </c>
      <c r="CH30" s="69">
        <f>'RD T1'!E261</f>
        <v>1.5088029648784582</v>
      </c>
      <c r="CI30" s="69">
        <f t="shared" si="48"/>
        <v>-0.56251371698670471</v>
      </c>
      <c r="CK30" t="str">
        <f t="shared" si="49"/>
        <v>81 Process, plant and machine operatives</v>
      </c>
      <c r="CL30" s="69">
        <v>2.2086472616582791</v>
      </c>
      <c r="CM30" s="69">
        <v>1.7333293270242112</v>
      </c>
      <c r="CN30" s="69">
        <v>1.182610575538372</v>
      </c>
      <c r="CO30" s="69">
        <v>0.74465582796582241</v>
      </c>
      <c r="CP30" s="69">
        <v>0.34426428616719817</v>
      </c>
      <c r="CQ30" s="69"/>
      <c r="CR30" s="69">
        <f t="shared" si="50"/>
        <v>-0.83834628937117384</v>
      </c>
      <c r="CS30" s="69">
        <f>'RD T1'!E290</f>
        <v>0.14921350754654464</v>
      </c>
      <c r="CT30" s="69">
        <f t="shared" si="51"/>
        <v>-0.68913278182462923</v>
      </c>
    </row>
    <row r="31" spans="1:98" x14ac:dyDescent="0.2">
      <c r="A31" s="10" t="str">
        <f>name!D27</f>
        <v>82 Transport and mobile machine drivers and operatives</v>
      </c>
      <c r="B31" s="69">
        <v>5.4353606332611624E-2</v>
      </c>
      <c r="C31" s="69">
        <v>8.2604368180581589E-2</v>
      </c>
      <c r="D31" s="69">
        <v>8.0623644479252535E-2</v>
      </c>
      <c r="E31" s="69">
        <v>0.13301120710397057</v>
      </c>
      <c r="F31" s="69">
        <v>0.18601993216621457</v>
      </c>
      <c r="G31" s="11"/>
      <c r="H31" s="69">
        <f t="shared" si="26"/>
        <v>0.10539628768696203</v>
      </c>
      <c r="I31" s="69">
        <f>'RD T1'!E59</f>
        <v>9.4221508738454501E-2</v>
      </c>
      <c r="J31" s="69">
        <f t="shared" si="27"/>
        <v>0.19961779642541655</v>
      </c>
      <c r="L31" t="str">
        <f t="shared" si="28"/>
        <v>82 Transport and mobile machine drivers and operatives</v>
      </c>
      <c r="M31" s="69">
        <v>0.35434197199944384</v>
      </c>
      <c r="N31" s="69">
        <v>0.48170512532147364</v>
      </c>
      <c r="O31" s="69">
        <v>0.48745549447657871</v>
      </c>
      <c r="P31" s="69">
        <v>0.72626652845826156</v>
      </c>
      <c r="Q31" s="69">
        <v>1.0156560790910893</v>
      </c>
      <c r="R31" s="11"/>
      <c r="S31" s="69">
        <f t="shared" si="29"/>
        <v>0.52820058461451058</v>
      </c>
      <c r="T31" s="69">
        <f>'RD T1'!E88</f>
        <v>0.50584518507923715</v>
      </c>
      <c r="U31" s="69">
        <f t="shared" si="30"/>
        <v>1.0340457696937477</v>
      </c>
      <c r="W31" t="str">
        <f t="shared" si="31"/>
        <v>82 Transport and mobile machine drivers and operatives</v>
      </c>
      <c r="X31" s="69">
        <v>1.1717240777488485</v>
      </c>
      <c r="Y31" s="69">
        <v>1.5308457056496509</v>
      </c>
      <c r="Z31" s="69">
        <v>1.6469887656632656</v>
      </c>
      <c r="AA31" s="69">
        <v>2.1242802035232193</v>
      </c>
      <c r="AB31" s="69">
        <v>2.8580463182788636</v>
      </c>
      <c r="AC31" s="69"/>
      <c r="AD31" s="69">
        <f t="shared" si="32"/>
        <v>1.211057552615598</v>
      </c>
      <c r="AE31" s="69">
        <f>'RD T1'!E117</f>
        <v>1.5474366900236203</v>
      </c>
      <c r="AF31" s="69">
        <f t="shared" si="33"/>
        <v>2.7584942426392183</v>
      </c>
      <c r="AH31" t="str">
        <f t="shared" si="34"/>
        <v>82 Transport and mobile machine drivers and operatives</v>
      </c>
      <c r="AI31" s="69">
        <v>0.57428292293567751</v>
      </c>
      <c r="AJ31" s="69">
        <v>0.76942211945824524</v>
      </c>
      <c r="AK31" s="69">
        <v>0.83029310227958908</v>
      </c>
      <c r="AL31" s="69">
        <v>1.1000324162112689</v>
      </c>
      <c r="AM31" s="69">
        <v>1.4090350430305916</v>
      </c>
      <c r="AN31" s="69"/>
      <c r="AO31" s="69">
        <f t="shared" si="35"/>
        <v>0.57874194075100249</v>
      </c>
      <c r="AP31" s="69">
        <f>'RD T1'!E146</f>
        <v>0.77544667428817238</v>
      </c>
      <c r="AQ31" s="69">
        <f t="shared" si="36"/>
        <v>1.3541886150391749</v>
      </c>
      <c r="AS31" t="str">
        <f t="shared" si="37"/>
        <v>82 Transport and mobile machine drivers and operatives</v>
      </c>
      <c r="AT31" s="69">
        <v>0.89510612041958892</v>
      </c>
      <c r="AU31" s="69">
        <v>1.1379478777913654</v>
      </c>
      <c r="AV31" s="69">
        <v>1.2267263846749283</v>
      </c>
      <c r="AW31" s="69">
        <v>1.5950999337641187</v>
      </c>
      <c r="AX31" s="69">
        <v>2.0023058265980342</v>
      </c>
      <c r="AY31" s="69"/>
      <c r="AZ31" s="69">
        <f t="shared" si="38"/>
        <v>0.77557944192310591</v>
      </c>
      <c r="BA31" s="69">
        <f>'RD T1'!E175</f>
        <v>1.1277924035021512</v>
      </c>
      <c r="BB31" s="69">
        <f t="shared" si="39"/>
        <v>1.9033718454252571</v>
      </c>
      <c r="BD31" t="str">
        <f t="shared" si="40"/>
        <v>82 Transport and mobile machine drivers and operatives</v>
      </c>
      <c r="BE31" s="69">
        <v>5.8323611237907915</v>
      </c>
      <c r="BF31" s="69">
        <v>7.2056573196160398</v>
      </c>
      <c r="BG31" s="69">
        <v>6.0682700849925117</v>
      </c>
      <c r="BH31" s="69">
        <v>7.8703778293434032</v>
      </c>
      <c r="BI31" s="69">
        <v>9.3210423863291094</v>
      </c>
      <c r="BJ31" s="69"/>
      <c r="BK31" s="69">
        <f t="shared" si="41"/>
        <v>3.2527723013365977</v>
      </c>
      <c r="BL31" s="69">
        <f>'RD T1'!E204</f>
        <v>4.0837346724017669</v>
      </c>
      <c r="BM31" s="69">
        <f t="shared" si="42"/>
        <v>7.3365069737383646</v>
      </c>
      <c r="BO31" t="str">
        <f t="shared" si="43"/>
        <v>82 Transport and mobile machine drivers and operatives</v>
      </c>
      <c r="BP31" s="69">
        <v>9.9930184198817731</v>
      </c>
      <c r="BQ31" s="69">
        <v>11.442333609504077</v>
      </c>
      <c r="BR31" s="69">
        <v>11.106216656021237</v>
      </c>
      <c r="BS31" s="69">
        <v>12.253478815034823</v>
      </c>
      <c r="BT31" s="69">
        <v>12.704554613948638</v>
      </c>
      <c r="BU31" s="69"/>
      <c r="BV31" s="69">
        <f t="shared" si="44"/>
        <v>1.5983379579274004</v>
      </c>
      <c r="BW31" s="69">
        <f>'RD T1'!E233</f>
        <v>6.798754370863394</v>
      </c>
      <c r="BX31" s="69">
        <f t="shared" si="45"/>
        <v>8.3970923287907944</v>
      </c>
      <c r="BZ31" t="str">
        <f t="shared" si="46"/>
        <v>82 Transport and mobile machine drivers and operatives</v>
      </c>
      <c r="CA31" s="69">
        <v>10.033093404056768</v>
      </c>
      <c r="CB31" s="69">
        <v>10.476585498445129</v>
      </c>
      <c r="CC31" s="69">
        <v>8.6708839628058403</v>
      </c>
      <c r="CD31" s="69">
        <v>8.8573295590927561</v>
      </c>
      <c r="CE31" s="69">
        <v>7.5664771387781284</v>
      </c>
      <c r="CF31" s="69"/>
      <c r="CG31" s="69">
        <f t="shared" si="47"/>
        <v>-1.1044068240277118</v>
      </c>
      <c r="CH31" s="69">
        <f>'RD T1'!E262</f>
        <v>3.9442309582833208</v>
      </c>
      <c r="CI31" s="69">
        <f t="shared" si="48"/>
        <v>2.839824134255609</v>
      </c>
      <c r="CK31" t="str">
        <f t="shared" si="49"/>
        <v>82 Transport and mobile machine drivers and operatives</v>
      </c>
      <c r="CL31" s="69">
        <v>3.6059430423051571</v>
      </c>
      <c r="CM31" s="69">
        <v>4.2878347847886271</v>
      </c>
      <c r="CN31" s="69">
        <v>3.1385595091104825</v>
      </c>
      <c r="CO31" s="69">
        <v>2.6830267895125584</v>
      </c>
      <c r="CP31" s="69">
        <v>1.5503540090621468</v>
      </c>
      <c r="CQ31" s="69"/>
      <c r="CR31" s="69">
        <f t="shared" si="50"/>
        <v>-1.5882055000483357</v>
      </c>
      <c r="CS31" s="69">
        <f>'RD T1'!E291</f>
        <v>0.87447495490870009</v>
      </c>
      <c r="CT31" s="69">
        <f t="shared" si="51"/>
        <v>-0.71373054513963563</v>
      </c>
    </row>
    <row r="32" spans="1:98" x14ac:dyDescent="0.2">
      <c r="A32" s="10" t="str">
        <f>name!D28</f>
        <v>91 Elementary trades and related occupations</v>
      </c>
      <c r="B32" s="69">
        <v>6.5561220894982605E-4</v>
      </c>
      <c r="C32" s="69">
        <v>5.1327463433065742E-4</v>
      </c>
      <c r="D32" s="69">
        <v>5.9021338857030551E-4</v>
      </c>
      <c r="E32" s="69">
        <v>7.2135791162937935E-4</v>
      </c>
      <c r="F32" s="69">
        <v>1.036684648516129E-3</v>
      </c>
      <c r="G32" s="11"/>
      <c r="H32" s="69">
        <f t="shared" si="26"/>
        <v>4.4647125994582348E-4</v>
      </c>
      <c r="I32" s="69">
        <f>'RD T1'!E60</f>
        <v>5.1289649800220099E-4</v>
      </c>
      <c r="J32" s="69">
        <f t="shared" si="27"/>
        <v>9.5936775794802447E-4</v>
      </c>
      <c r="L32" t="str">
        <f t="shared" si="28"/>
        <v>91 Elementary trades and related occupations</v>
      </c>
      <c r="M32" s="69">
        <v>0.114889836461658</v>
      </c>
      <c r="N32" s="69">
        <v>0.12359249744861929</v>
      </c>
      <c r="O32" s="69">
        <v>0.1195303100767439</v>
      </c>
      <c r="P32" s="69">
        <v>0.15457624787691499</v>
      </c>
      <c r="Q32" s="69">
        <v>0.21872262705379883</v>
      </c>
      <c r="R32" s="11"/>
      <c r="S32" s="69">
        <f t="shared" si="29"/>
        <v>9.9192316977054926E-2</v>
      </c>
      <c r="T32" s="69">
        <f>'RD T1'!E89</f>
        <v>8.7656893732322716E-2</v>
      </c>
      <c r="U32" s="69">
        <f t="shared" si="30"/>
        <v>0.18684921070937766</v>
      </c>
      <c r="W32" t="str">
        <f t="shared" si="31"/>
        <v>91 Elementary trades and related occupations</v>
      </c>
      <c r="X32" s="69">
        <v>0.47378004263029788</v>
      </c>
      <c r="Y32" s="69">
        <v>0.45440786003413913</v>
      </c>
      <c r="Z32" s="69">
        <v>0.45656696558386928</v>
      </c>
      <c r="AA32" s="69">
        <v>0.42900757252956218</v>
      </c>
      <c r="AB32" s="69">
        <v>0.50390044724256289</v>
      </c>
      <c r="AC32" s="69"/>
      <c r="AD32" s="69">
        <f t="shared" si="32"/>
        <v>4.733348165869361E-2</v>
      </c>
      <c r="AE32" s="69">
        <f>'RD T1'!E118</f>
        <v>0.26101099757663559</v>
      </c>
      <c r="AF32" s="69">
        <f t="shared" si="33"/>
        <v>0.30834447923532921</v>
      </c>
      <c r="AH32" t="str">
        <f t="shared" si="34"/>
        <v>91 Elementary trades and related occupations</v>
      </c>
      <c r="AI32" s="69">
        <v>0.35065825969572223</v>
      </c>
      <c r="AJ32" s="69">
        <v>0.34552660053926787</v>
      </c>
      <c r="AK32" s="69">
        <v>0.34778702474252021</v>
      </c>
      <c r="AL32" s="69">
        <v>0.3503442953046656</v>
      </c>
      <c r="AM32" s="69">
        <v>0.46101534301657771</v>
      </c>
      <c r="AN32" s="69"/>
      <c r="AO32" s="69">
        <f t="shared" si="35"/>
        <v>0.11322831827405749</v>
      </c>
      <c r="AP32" s="69">
        <f>'RD T1'!E147</f>
        <v>0.22492392914509285</v>
      </c>
      <c r="AQ32" s="69">
        <f t="shared" si="36"/>
        <v>0.33815224741915034</v>
      </c>
      <c r="AS32" t="str">
        <f t="shared" si="37"/>
        <v>91 Elementary trades and related occupations</v>
      </c>
      <c r="AT32" s="69">
        <v>0.39933685950307984</v>
      </c>
      <c r="AU32" s="69">
        <v>0.37398747428273371</v>
      </c>
      <c r="AV32" s="69">
        <v>0.45775483225898517</v>
      </c>
      <c r="AW32" s="69">
        <v>0.449992909615131</v>
      </c>
      <c r="AX32" s="69">
        <v>0.54401995409592019</v>
      </c>
      <c r="AY32" s="69"/>
      <c r="AZ32" s="69">
        <f t="shared" si="38"/>
        <v>8.6265121836935021E-2</v>
      </c>
      <c r="BA32" s="69">
        <f>'RD T1'!E176</f>
        <v>0.23793589309575361</v>
      </c>
      <c r="BB32" s="69">
        <f t="shared" si="39"/>
        <v>0.3242010149326886</v>
      </c>
      <c r="BD32" t="str">
        <f t="shared" si="40"/>
        <v>91 Elementary trades and related occupations</v>
      </c>
      <c r="BE32" s="69">
        <v>2.324787027549128</v>
      </c>
      <c r="BF32" s="69">
        <v>2.2211433971535355</v>
      </c>
      <c r="BG32" s="69">
        <v>2.0838745084101626</v>
      </c>
      <c r="BH32" s="69">
        <v>2.4209549274156146</v>
      </c>
      <c r="BI32" s="69">
        <v>3.2718373219344183</v>
      </c>
      <c r="BJ32" s="69"/>
      <c r="BK32" s="69">
        <f t="shared" si="41"/>
        <v>1.1879628135242557</v>
      </c>
      <c r="BL32" s="69">
        <f>'RD T1'!E205</f>
        <v>0.88717049917657698</v>
      </c>
      <c r="BM32" s="69">
        <f t="shared" si="42"/>
        <v>2.0751333127008325</v>
      </c>
      <c r="BO32" t="str">
        <f t="shared" si="43"/>
        <v>91 Elementary trades and related occupations</v>
      </c>
      <c r="BP32" s="69">
        <v>3.853893333471698</v>
      </c>
      <c r="BQ32" s="69">
        <v>3.3146533160958311</v>
      </c>
      <c r="BR32" s="69">
        <v>3.4540013198297919</v>
      </c>
      <c r="BS32" s="69">
        <v>2.931349226134996</v>
      </c>
      <c r="BT32" s="69">
        <v>3.0120844862144383</v>
      </c>
      <c r="BU32" s="69"/>
      <c r="BV32" s="69">
        <f t="shared" si="44"/>
        <v>-0.44191683361535361</v>
      </c>
      <c r="BW32" s="69">
        <f>'RD T1'!E234</f>
        <v>1.09347269004006</v>
      </c>
      <c r="BX32" s="69">
        <f t="shared" si="45"/>
        <v>0.65155585642470637</v>
      </c>
      <c r="BZ32" t="str">
        <f t="shared" si="46"/>
        <v>91 Elementary trades and related occupations</v>
      </c>
      <c r="CA32" s="69">
        <v>5.2229918709071272</v>
      </c>
      <c r="CB32" s="69">
        <v>4.5917616460664483</v>
      </c>
      <c r="CC32" s="69">
        <v>4.0109773238094082</v>
      </c>
      <c r="CD32" s="69">
        <v>3.3126837725868228</v>
      </c>
      <c r="CE32" s="69">
        <v>2.7405038664229804</v>
      </c>
      <c r="CF32" s="69"/>
      <c r="CG32" s="69">
        <f t="shared" si="47"/>
        <v>-1.2704734573864278</v>
      </c>
      <c r="CH32" s="69">
        <f>'RD T1'!E263</f>
        <v>1.176487284556949</v>
      </c>
      <c r="CI32" s="69">
        <f t="shared" si="48"/>
        <v>-9.3986172829478853E-2</v>
      </c>
      <c r="CK32" t="str">
        <f t="shared" si="49"/>
        <v>91 Elementary trades and related occupations</v>
      </c>
      <c r="CL32" s="69">
        <v>2.1972974361229749</v>
      </c>
      <c r="CM32" s="69">
        <v>1.9241012998724174</v>
      </c>
      <c r="CN32" s="69">
        <v>1.4543715268593098</v>
      </c>
      <c r="CO32" s="69">
        <v>0.9236460780584832</v>
      </c>
      <c r="CP32" s="69">
        <v>0.54304801793217095</v>
      </c>
      <c r="CQ32" s="69"/>
      <c r="CR32" s="69">
        <f t="shared" si="50"/>
        <v>-0.91132350892713887</v>
      </c>
      <c r="CS32" s="69">
        <f>'RD T1'!E292</f>
        <v>0.23573924328106327</v>
      </c>
      <c r="CT32" s="69">
        <f t="shared" si="51"/>
        <v>-0.67558426564607554</v>
      </c>
    </row>
    <row r="33" spans="1:98" x14ac:dyDescent="0.2">
      <c r="A33" s="10" t="str">
        <f>name!D29</f>
        <v>92 Elementary administration and service occupations</v>
      </c>
      <c r="B33" s="69">
        <v>4.1662804476770628E-2</v>
      </c>
      <c r="C33" s="69">
        <v>4.5513826575304506E-2</v>
      </c>
      <c r="D33" s="69">
        <v>4.7651313539907772E-2</v>
      </c>
      <c r="E33" s="69">
        <v>6.9023037957861341E-2</v>
      </c>
      <c r="F33" s="69">
        <v>9.2385048683935975E-2</v>
      </c>
      <c r="G33" s="11"/>
      <c r="H33" s="69">
        <f t="shared" ref="H33" si="52">F33-D33</f>
        <v>4.4733735144028203E-2</v>
      </c>
      <c r="I33" s="69">
        <f>'RD T1'!E61</f>
        <v>4.2920744737858188E-2</v>
      </c>
      <c r="J33" s="69">
        <f t="shared" ref="J33" si="53">SUM(H33:I33)</f>
        <v>8.7654479881886391E-2</v>
      </c>
      <c r="L33" t="str">
        <f t="shared" ref="L33" si="54">A33</f>
        <v>92 Elementary administration and service occupations</v>
      </c>
      <c r="M33" s="69">
        <v>1.1498983476284663</v>
      </c>
      <c r="N33" s="69">
        <v>1.4679985877054711</v>
      </c>
      <c r="O33" s="69">
        <v>1.5067025843531057</v>
      </c>
      <c r="P33" s="69">
        <v>2.1983136847119717</v>
      </c>
      <c r="Q33" s="69">
        <v>3.2000602316194633</v>
      </c>
      <c r="R33" s="11"/>
      <c r="S33" s="69">
        <f t="shared" ref="S33" si="55">Q33-O33</f>
        <v>1.6933576472663576</v>
      </c>
      <c r="T33" s="69">
        <f>'RD T1'!E90</f>
        <v>1.4027654430229279</v>
      </c>
      <c r="U33" s="69">
        <f t="shared" ref="U33" si="56">SUM(S33:T33)</f>
        <v>3.0961230902892858</v>
      </c>
      <c r="W33" t="str">
        <f t="shared" ref="W33" si="57">A33</f>
        <v>92 Elementary administration and service occupations</v>
      </c>
      <c r="X33" s="69">
        <v>4.5707560142101649</v>
      </c>
      <c r="Y33" s="69">
        <v>5.1740929626417698</v>
      </c>
      <c r="Z33" s="69">
        <v>6.1460949746259264</v>
      </c>
      <c r="AA33" s="69">
        <v>7.1352309060928665</v>
      </c>
      <c r="AB33" s="69">
        <v>9.6128107222706785</v>
      </c>
      <c r="AC33" s="69"/>
      <c r="AD33" s="69">
        <f t="shared" ref="AD33" si="58">AB33-Z33</f>
        <v>3.4667157476447521</v>
      </c>
      <c r="AE33" s="69">
        <f>'RD T1'!E119</f>
        <v>5.0409746538584539</v>
      </c>
      <c r="AF33" s="69">
        <f t="shared" ref="AF33" si="59">SUM(AD33:AE33)</f>
        <v>8.507690401503206</v>
      </c>
      <c r="AH33" t="str">
        <f t="shared" ref="AH33" si="60">L33</f>
        <v>92 Elementary administration and service occupations</v>
      </c>
      <c r="AI33" s="69">
        <v>2.2654044289376776</v>
      </c>
      <c r="AJ33" s="69">
        <v>2.6510871997254761</v>
      </c>
      <c r="AK33" s="69">
        <v>3.1409643058316319</v>
      </c>
      <c r="AL33" s="69">
        <v>3.6300245802647311</v>
      </c>
      <c r="AM33" s="69">
        <v>5.0067660243187628</v>
      </c>
      <c r="AN33" s="69"/>
      <c r="AO33" s="69">
        <f t="shared" ref="AO33" si="61">AM33-AK33</f>
        <v>1.8658017184871309</v>
      </c>
      <c r="AP33" s="69">
        <f>'RD T1'!E148</f>
        <v>2.470998506107045</v>
      </c>
      <c r="AQ33" s="69">
        <f t="shared" ref="AQ33" si="62">SUM(AO33:AP33)</f>
        <v>4.3368002245941764</v>
      </c>
      <c r="AS33" t="str">
        <f t="shared" ref="AS33" si="63">W33</f>
        <v>92 Elementary administration and service occupations</v>
      </c>
      <c r="AT33" s="69">
        <v>2.1372426819215935</v>
      </c>
      <c r="AU33" s="69">
        <v>2.2854642131979088</v>
      </c>
      <c r="AV33" s="69">
        <v>2.86525219424</v>
      </c>
      <c r="AW33" s="69">
        <v>3.2425544619137967</v>
      </c>
      <c r="AX33" s="69">
        <v>4.4767714088854564</v>
      </c>
      <c r="AY33" s="69"/>
      <c r="AZ33" s="69">
        <f t="shared" ref="AZ33" si="64">AX33-AV33</f>
        <v>1.6115192146454564</v>
      </c>
      <c r="BA33" s="69">
        <f>'RD T1'!E177</f>
        <v>2.1946875462135833</v>
      </c>
      <c r="BB33" s="69">
        <f t="shared" ref="BB33" si="65">SUM(AZ33:BA33)</f>
        <v>3.8062067608590398</v>
      </c>
      <c r="BD33" t="str">
        <f t="shared" ref="BD33" si="66">AH33</f>
        <v>92 Elementary administration and service occupations</v>
      </c>
      <c r="BE33" s="69">
        <v>15.379967972440747</v>
      </c>
      <c r="BF33" s="69">
        <v>14.022325558645543</v>
      </c>
      <c r="BG33" s="69">
        <v>13.599015117890467</v>
      </c>
      <c r="BH33" s="69">
        <v>14.353839708654434</v>
      </c>
      <c r="BI33" s="69">
        <v>14.332478475243716</v>
      </c>
      <c r="BJ33" s="69"/>
      <c r="BK33" s="69">
        <f t="shared" ref="BK33" si="67">BI33-BG33</f>
        <v>0.73346335735324963</v>
      </c>
      <c r="BL33" s="69">
        <f>'RD T1'!E206</f>
        <v>7.4805060099927063</v>
      </c>
      <c r="BM33" s="69">
        <f t="shared" ref="BM33" si="68">SUM(BK33:BL33)</f>
        <v>8.2139693673459568</v>
      </c>
      <c r="BO33" t="str">
        <f t="shared" ref="BO33" si="69">AS33</f>
        <v>92 Elementary administration and service occupations</v>
      </c>
      <c r="BP33" s="69">
        <v>25.565925026907127</v>
      </c>
      <c r="BQ33" s="69">
        <v>25.501761455283113</v>
      </c>
      <c r="BR33" s="69">
        <v>24.275911840419429</v>
      </c>
      <c r="BS33" s="69">
        <v>25.022210784232147</v>
      </c>
      <c r="BT33" s="69">
        <v>22.670523827524505</v>
      </c>
      <c r="BU33" s="69"/>
      <c r="BV33" s="69">
        <f t="shared" ref="BV33" si="70">BT33-BR33</f>
        <v>-1.6053880128949238</v>
      </c>
      <c r="BW33" s="69">
        <f>'RD T1'!E235</f>
        <v>11.857010133337285</v>
      </c>
      <c r="BX33" s="69">
        <f t="shared" ref="BX33" si="71">SUM(BV33:BW33)</f>
        <v>10.251622120442361</v>
      </c>
      <c r="BZ33" t="str">
        <f t="shared" ref="BZ33" si="72">BD33</f>
        <v>92 Elementary administration and service occupations</v>
      </c>
      <c r="CA33" s="69">
        <v>24.603842730374122</v>
      </c>
      <c r="CB33" s="69">
        <v>25.454966157446766</v>
      </c>
      <c r="CC33" s="69">
        <v>22.094275425909242</v>
      </c>
      <c r="CD33" s="69">
        <v>21.783743349017193</v>
      </c>
      <c r="CE33" s="69">
        <v>16.056215816031926</v>
      </c>
      <c r="CF33" s="69"/>
      <c r="CG33" s="69">
        <f t="shared" ref="CG33" si="73">CE33-CC33</f>
        <v>-6.0380596098773154</v>
      </c>
      <c r="CH33" s="69">
        <f>'RD T1'!E264</f>
        <v>8.3265960269967199</v>
      </c>
      <c r="CI33" s="69">
        <f t="shared" ref="CI33" si="74">SUM(CG33:CH33)</f>
        <v>2.2885364171194045</v>
      </c>
      <c r="CK33" t="str">
        <f t="shared" ref="CK33" si="75">BO33</f>
        <v>92 Elementary administration and service occupations</v>
      </c>
      <c r="CL33" s="69">
        <v>11.681819726564985</v>
      </c>
      <c r="CM33" s="69">
        <v>9.8715671400393088</v>
      </c>
      <c r="CN33" s="69">
        <v>6.6905060703318133</v>
      </c>
      <c r="CO33" s="69">
        <v>4.7203374293179428</v>
      </c>
      <c r="CP33" s="69">
        <v>2.4956845882196808</v>
      </c>
      <c r="CQ33" s="69"/>
      <c r="CR33" s="69">
        <f t="shared" ref="CR33" si="76">CP33-CN33</f>
        <v>-4.1948214821121326</v>
      </c>
      <c r="CS33" s="69">
        <f>'RD T1'!E293</f>
        <v>1.074039266178066</v>
      </c>
      <c r="CT33" s="69">
        <f t="shared" ref="CT33" si="77">SUM(CR33:CS33)</f>
        <v>-3.1207822159340664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9.7551868485975195</v>
      </c>
      <c r="C35" s="67">
        <f t="shared" ref="C35:F35" si="78">SUM(C8:C33)</f>
        <v>12.282810780296876</v>
      </c>
      <c r="D35" s="67">
        <f t="shared" si="78"/>
        <v>12.110329035969553</v>
      </c>
      <c r="E35" s="67">
        <f t="shared" si="78"/>
        <v>15.399913513716198</v>
      </c>
      <c r="F35" s="67">
        <f t="shared" si="78"/>
        <v>20.07296615623536</v>
      </c>
      <c r="G35" s="11"/>
      <c r="H35" s="67">
        <f>F35-D35</f>
        <v>7.9626371202658071</v>
      </c>
      <c r="I35" s="67">
        <f>SUM(I8:I33)</f>
        <v>8.1210831843834601</v>
      </c>
      <c r="J35" s="67">
        <f>SUM(H35:I35)</f>
        <v>16.083720304649269</v>
      </c>
      <c r="L35" s="24" t="str">
        <f>A35</f>
        <v>All occupations</v>
      </c>
      <c r="M35" s="67">
        <f>SUM(M8:M33)</f>
        <v>63.103180891734617</v>
      </c>
      <c r="N35" s="67">
        <f t="shared" ref="N35:Q35" si="79">SUM(N8:N33)</f>
        <v>81.994496559092056</v>
      </c>
      <c r="O35" s="67">
        <f t="shared" si="79"/>
        <v>82.374604798259142</v>
      </c>
      <c r="P35" s="67">
        <f t="shared" si="79"/>
        <v>105.35112003597384</v>
      </c>
      <c r="Q35" s="67">
        <f t="shared" si="79"/>
        <v>138.43973640203362</v>
      </c>
      <c r="R35" s="11"/>
      <c r="S35" s="67">
        <f t="shared" si="29"/>
        <v>56.065131603774475</v>
      </c>
      <c r="T35" s="67">
        <f>SUM(T8:T33)</f>
        <v>58.250385454727123</v>
      </c>
      <c r="U35" s="67">
        <f>SUM(S35:T35)</f>
        <v>114.3155170585016</v>
      </c>
      <c r="W35" s="24" t="str">
        <f>A35</f>
        <v>All occupations</v>
      </c>
      <c r="X35" s="67">
        <f>SUM(X8:X33)</f>
        <v>139.7592900686509</v>
      </c>
      <c r="Y35" s="67">
        <f t="shared" ref="Y35:AB35" si="80">SUM(Y8:Y33)</f>
        <v>155.81077457527141</v>
      </c>
      <c r="Z35" s="67">
        <f t="shared" si="80"/>
        <v>176.49034958217933</v>
      </c>
      <c r="AA35" s="67">
        <f t="shared" si="80"/>
        <v>184.37161282222036</v>
      </c>
      <c r="AB35" s="67">
        <f t="shared" si="80"/>
        <v>222.07278431551515</v>
      </c>
      <c r="AC35" s="69"/>
      <c r="AD35" s="67">
        <f t="shared" ref="AD35" si="81">AB35-Z35</f>
        <v>45.582434733335816</v>
      </c>
      <c r="AE35" s="67">
        <f>SUM(AE8:AE33)</f>
        <v>106.36871017371347</v>
      </c>
      <c r="AF35" s="67">
        <f>SUM(AD35:AE35)</f>
        <v>151.9511449070493</v>
      </c>
      <c r="AH35" s="24" t="str">
        <f>L35</f>
        <v>All occupations</v>
      </c>
      <c r="AI35" s="67">
        <f>SUM(AI8:AI33)</f>
        <v>42.006927085634985</v>
      </c>
      <c r="AJ35" s="67">
        <f t="shared" ref="AJ35:AM35" si="82">SUM(AJ8:AJ33)</f>
        <v>43.259958572523587</v>
      </c>
      <c r="AK35" s="67">
        <f t="shared" si="82"/>
        <v>49.276513473593198</v>
      </c>
      <c r="AL35" s="67">
        <f t="shared" si="82"/>
        <v>48.108418418094345</v>
      </c>
      <c r="AM35" s="67">
        <f t="shared" si="82"/>
        <v>56.060254170032955</v>
      </c>
      <c r="AN35" s="69"/>
      <c r="AO35" s="67">
        <f t="shared" ref="AO35" si="83">AM35-AK35</f>
        <v>6.7837406964397573</v>
      </c>
      <c r="AP35" s="67">
        <f>SUM(AP8:AP33)</f>
        <v>27.351868566494431</v>
      </c>
      <c r="AQ35" s="67">
        <f>SUM(AO35:AP35)</f>
        <v>34.135609262934189</v>
      </c>
      <c r="AS35" s="24" t="str">
        <f>W35</f>
        <v>All occupations</v>
      </c>
      <c r="AT35" s="67">
        <f>SUM(AT8:AT33)</f>
        <v>40.296159767219173</v>
      </c>
      <c r="AU35" s="67">
        <f t="shared" ref="AU35:AX35" si="84">SUM(AU8:AU33)</f>
        <v>43.374019519745353</v>
      </c>
      <c r="AV35" s="67">
        <f t="shared" si="84"/>
        <v>49.782489382680723</v>
      </c>
      <c r="AW35" s="67">
        <f t="shared" si="84"/>
        <v>51.104159117865464</v>
      </c>
      <c r="AX35" s="67">
        <f t="shared" si="84"/>
        <v>61.295738738073076</v>
      </c>
      <c r="AY35" s="69"/>
      <c r="AZ35" s="67">
        <f t="shared" ref="AZ35" si="85">AX35-AV35</f>
        <v>11.513249355392354</v>
      </c>
      <c r="BA35" s="67">
        <f>SUM(BA8:BA33)</f>
        <v>28.395809881229138</v>
      </c>
      <c r="BB35" s="67">
        <f>SUM(AZ35:BA35)</f>
        <v>39.909059236621488</v>
      </c>
      <c r="BD35" s="24" t="str">
        <f>AH35</f>
        <v>All occupations</v>
      </c>
      <c r="BE35" s="67">
        <f>SUM(BE8:BE33)</f>
        <v>170.83364115065675</v>
      </c>
      <c r="BF35" s="67">
        <f t="shared" ref="BF35:BI35" si="86">SUM(BF8:BF33)</f>
        <v>173.03295786889822</v>
      </c>
      <c r="BG35" s="67">
        <f t="shared" si="86"/>
        <v>168.24552528403163</v>
      </c>
      <c r="BH35" s="67">
        <f t="shared" si="86"/>
        <v>183.11372527404427</v>
      </c>
      <c r="BI35" s="67">
        <f t="shared" si="86"/>
        <v>194.83134194290358</v>
      </c>
      <c r="BJ35" s="69"/>
      <c r="BK35" s="67">
        <f t="shared" ref="BK35" si="87">BI35-BG35</f>
        <v>26.585816658871948</v>
      </c>
      <c r="BL35" s="67">
        <f>SUM(BL8:BL33)</f>
        <v>86.112919173189624</v>
      </c>
      <c r="BM35" s="67">
        <f>SUM(BK35:BL35)</f>
        <v>112.69873583206157</v>
      </c>
      <c r="BO35" s="24" t="str">
        <f>AS35</f>
        <v>All occupations</v>
      </c>
      <c r="BP35" s="67">
        <f>SUM(BP8:BP33)</f>
        <v>184.94299916415522</v>
      </c>
      <c r="BQ35" s="67">
        <f t="shared" ref="BQ35:BT35" si="88">SUM(BQ8:BQ33)</f>
        <v>183.54264481485006</v>
      </c>
      <c r="BR35" s="67">
        <f t="shared" si="88"/>
        <v>180.41196233010558</v>
      </c>
      <c r="BS35" s="67">
        <f t="shared" si="88"/>
        <v>176.52646295305189</v>
      </c>
      <c r="BT35" s="67">
        <f t="shared" si="88"/>
        <v>156.75708581802186</v>
      </c>
      <c r="BU35" s="69"/>
      <c r="BV35" s="67">
        <f t="shared" ref="BV35" si="89">BT35-BR35</f>
        <v>-23.654876512083717</v>
      </c>
      <c r="BW35" s="67">
        <f>SUM(BW8:BW33)</f>
        <v>78.047737976933746</v>
      </c>
      <c r="BX35" s="67">
        <f>SUM(BV35:BW35)</f>
        <v>54.392861464850029</v>
      </c>
      <c r="BZ35" s="24" t="str">
        <f>BD35</f>
        <v>All occupations</v>
      </c>
      <c r="CA35" s="67">
        <f>SUM(CA8:CA33)</f>
        <v>131.86558093753584</v>
      </c>
      <c r="CB35" s="67">
        <f t="shared" ref="CB35:CE35" si="90">SUM(CB8:CB33)</f>
        <v>128.15499411835705</v>
      </c>
      <c r="CC35" s="67">
        <f t="shared" si="90"/>
        <v>113.95351120354059</v>
      </c>
      <c r="CD35" s="67">
        <f t="shared" si="90"/>
        <v>105.35045806529459</v>
      </c>
      <c r="CE35" s="67">
        <f t="shared" si="90"/>
        <v>75.394371967707301</v>
      </c>
      <c r="CF35" s="69"/>
      <c r="CG35" s="67">
        <f t="shared" ref="CG35" si="91">CE35-CC35</f>
        <v>-38.559139235833285</v>
      </c>
      <c r="CH35" s="67">
        <f>SUM(CH8:CH33)</f>
        <v>38.745874150141546</v>
      </c>
      <c r="CI35" s="67">
        <f>SUM(CG35:CH35)</f>
        <v>0.18673491430826061</v>
      </c>
      <c r="CK35" s="24" t="str">
        <f>BO35</f>
        <v>All occupations</v>
      </c>
      <c r="CL35" s="67">
        <f>SUM(CL8:CL33)</f>
        <v>43.874034085815111</v>
      </c>
      <c r="CM35" s="67">
        <f t="shared" ref="CM35:CP35" si="92">SUM(CM8:CM33)</f>
        <v>41.897343190964932</v>
      </c>
      <c r="CN35" s="67">
        <f t="shared" si="92"/>
        <v>30.557714909640367</v>
      </c>
      <c r="CO35" s="67">
        <f t="shared" si="92"/>
        <v>25.304129799739052</v>
      </c>
      <c r="CP35" s="67">
        <f t="shared" si="92"/>
        <v>17.742720489476614</v>
      </c>
      <c r="CQ35" s="69"/>
      <c r="CR35" s="67">
        <f t="shared" ref="CR35" si="93">CP35-CN35</f>
        <v>-12.814994420163753</v>
      </c>
      <c r="CS35" s="67">
        <f>SUM(CS8:CS33)</f>
        <v>6.875235131671781</v>
      </c>
      <c r="CT35" s="67">
        <f>SUM(CR35:CS35)</f>
        <v>-5.9397592884919721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Essex Southend-on-Sea and Thurrock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Essex Southend-on-Sea and Thurrock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Essex Southend-on-Sea and Thurrock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Essex Southend-on-Sea and Thurrock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Essex Southend-on-Sea and Thurrock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Essex Southend-on-Sea and Thurrock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Essex Southend-on-Sea and Thurrock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Essex Southend-on-Sea and Thurrock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Essex Southend-on-Sea and Thurrock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7.121318325125416</v>
      </c>
      <c r="C45" s="18">
        <f t="shared" si="104"/>
        <v>7.522334094184477</v>
      </c>
      <c r="D45" s="18">
        <f t="shared" si="104"/>
        <v>7.7752027222092197</v>
      </c>
      <c r="E45" s="18">
        <f t="shared" si="104"/>
        <v>7.1576858542850061</v>
      </c>
      <c r="F45" s="18">
        <f t="shared" si="104"/>
        <v>7.2430208342537199</v>
      </c>
      <c r="H45" s="68">
        <f t="shared" ref="H45:H70" si="105">IF(D8&gt;0,(H8/D8)*100,0)</f>
        <v>54.405804528438992</v>
      </c>
      <c r="I45" s="69">
        <f t="shared" ref="I45:I70" si="106">IF(D8&gt;0,I8/D8*100,0)</f>
        <v>69.15094823196813</v>
      </c>
      <c r="J45" s="69">
        <f t="shared" ref="J45:J70" si="107">IF(D8&gt;0,(J8/D8)*100,0)</f>
        <v>123.55675276040712</v>
      </c>
      <c r="L45" t="str">
        <f>A45</f>
        <v>11 Corporate managers and directors</v>
      </c>
      <c r="M45" s="18">
        <f t="shared" ref="M45:Q54" si="108">M8/M$35*100</f>
        <v>8.7846200506511547</v>
      </c>
      <c r="N45" s="18">
        <f t="shared" si="108"/>
        <v>9.2740486046479269</v>
      </c>
      <c r="O45" s="18">
        <f t="shared" si="108"/>
        <v>9.0174512490123444</v>
      </c>
      <c r="P45" s="18">
        <f t="shared" si="108"/>
        <v>8.2695598899248282</v>
      </c>
      <c r="Q45" s="18">
        <f t="shared" si="108"/>
        <v>8.3888395811997771</v>
      </c>
      <c r="S45" s="68">
        <f t="shared" ref="S45:S70" si="109">IF(O8&gt;0,(S8/O8)*100,0)</f>
        <v>56.345543341061713</v>
      </c>
      <c r="T45" s="69">
        <f t="shared" ref="T45:T70" si="110">IF(O8&gt;0,T8/O8*100,0)</f>
        <v>69.768774233818093</v>
      </c>
      <c r="U45" s="69">
        <f t="shared" ref="U45:U70" si="111">IF(O8&gt;0,(U8/O8)*100,0)</f>
        <v>126.11431757487981</v>
      </c>
      <c r="W45" t="str">
        <f>A45</f>
        <v>11 Corporate managers and directors</v>
      </c>
      <c r="X45" s="18">
        <f t="shared" ref="X45:AB54" si="112">X8/X$35*100</f>
        <v>10.588970333113773</v>
      </c>
      <c r="Y45" s="18">
        <f t="shared" si="112"/>
        <v>11.433777208971765</v>
      </c>
      <c r="Z45" s="18">
        <f t="shared" si="112"/>
        <v>10.891549381960429</v>
      </c>
      <c r="AA45" s="18">
        <f t="shared" si="112"/>
        <v>10.023174907264636</v>
      </c>
      <c r="AB45" s="18">
        <f t="shared" si="112"/>
        <v>10.136648375563897</v>
      </c>
      <c r="AD45" s="68">
        <f t="shared" ref="AD45:AD70" si="113">IF(Z8&gt;0,(AD8/Z8)*100,0)</f>
        <v>17.105984969219872</v>
      </c>
      <c r="AE45" s="69">
        <f t="shared" ref="AE45:AE70" si="114">IF(Z8&gt;0,AE8/Z8*100,0)</f>
        <v>59.600325881389494</v>
      </c>
      <c r="AF45" s="69">
        <f t="shared" ref="AF45:AF70" si="115">IF(Z8&gt;0,(AF8/Z8)*100,0)</f>
        <v>76.706310850609356</v>
      </c>
      <c r="AH45" t="str">
        <f>L45</f>
        <v>11 Corporate managers and directors</v>
      </c>
      <c r="AI45" s="18">
        <f t="shared" ref="AI45:AM54" si="116">AI8/AI$35*100</f>
        <v>7.099298149677141</v>
      </c>
      <c r="AJ45" s="18">
        <f t="shared" si="116"/>
        <v>7.6807508010922305</v>
      </c>
      <c r="AK45" s="18">
        <f t="shared" si="116"/>
        <v>7.6575085053342509</v>
      </c>
      <c r="AL45" s="18">
        <f t="shared" si="116"/>
        <v>7.082317499608247</v>
      </c>
      <c r="AM45" s="18">
        <f t="shared" si="116"/>
        <v>7.01197977130842</v>
      </c>
      <c r="AO45" s="68">
        <f t="shared" ref="AO45:AO70" si="117">IF(AK8&gt;0,(AO8/AK8)*100,0)</f>
        <v>4.1761389138192895</v>
      </c>
      <c r="AP45" s="69">
        <f t="shared" ref="AP45:AP70" si="118">IF(AK8&gt;0,AP8/AK8*100,0)</f>
        <v>51.001130591982346</v>
      </c>
      <c r="AQ45" s="69">
        <f t="shared" ref="AQ45:AQ70" si="119">IF(AK8&gt;0,(AQ8/AK8)*100,0)</f>
        <v>55.17726950580164</v>
      </c>
      <c r="AS45" t="str">
        <f>W45</f>
        <v>11 Corporate managers and directors</v>
      </c>
      <c r="AT45" s="18">
        <f t="shared" ref="AT45:AX54" si="120">AT8/AT$35*100</f>
        <v>10.953990817622767</v>
      </c>
      <c r="AU45" s="18">
        <f t="shared" si="120"/>
        <v>11.402905676404378</v>
      </c>
      <c r="AV45" s="18">
        <f t="shared" si="120"/>
        <v>11.48832223889316</v>
      </c>
      <c r="AW45" s="18">
        <f t="shared" si="120"/>
        <v>10.237779819133923</v>
      </c>
      <c r="AX45" s="18">
        <f t="shared" si="120"/>
        <v>10.088454844678852</v>
      </c>
      <c r="AZ45" s="68">
        <f t="shared" ref="AZ45:AZ70" si="121">IF(AV8&gt;0,(AZ8/AV8)*100,0)</f>
        <v>8.1239043096081041</v>
      </c>
      <c r="BA45" s="69">
        <f t="shared" ref="BA45:BA70" si="122">IF(AV8&gt;0,BA8/AV8*100,0)</f>
        <v>52.116679613337737</v>
      </c>
      <c r="BB45" s="69">
        <f t="shared" ref="BB45:BB70" si="123">IF(AV8&gt;0,(BB8/AV8)*100,0)</f>
        <v>60.240583922945845</v>
      </c>
      <c r="BD45" t="str">
        <f>AH45</f>
        <v>11 Corporate managers and directors</v>
      </c>
      <c r="BE45" s="18">
        <f t="shared" ref="BE45:BI54" si="124">BE8/BE$35*100</f>
        <v>6.5358800106023072</v>
      </c>
      <c r="BF45" s="18">
        <f t="shared" si="124"/>
        <v>7.5701666501737224</v>
      </c>
      <c r="BG45" s="18">
        <f t="shared" si="124"/>
        <v>7.6745162359563963</v>
      </c>
      <c r="BH45" s="18">
        <f t="shared" si="124"/>
        <v>6.7442992779650819</v>
      </c>
      <c r="BI45" s="18">
        <f t="shared" si="124"/>
        <v>7.2151654436740609</v>
      </c>
      <c r="BK45" s="68">
        <f t="shared" ref="BK45:BK70" si="125">IF(BG8&gt;0,(BK8/BG8)*100,0)</f>
        <v>8.8705919165293849</v>
      </c>
      <c r="BL45" s="69">
        <f t="shared" ref="BL45:BL70" si="126">IF(BG8&gt;0,BL8/BG8*100,0)</f>
        <v>44.529582511381555</v>
      </c>
      <c r="BM45" s="69">
        <f t="shared" ref="BM45:BM70" si="127">IF(BG8&gt;0,(BM8/BG8)*100,0)</f>
        <v>53.40017442791094</v>
      </c>
      <c r="BO45" t="str">
        <f>AS45</f>
        <v>11 Corporate managers and directors</v>
      </c>
      <c r="BP45" s="18">
        <f t="shared" ref="BP45:BT54" si="128">BP8/BP$35*100</f>
        <v>5.3460216684605069</v>
      </c>
      <c r="BQ45" s="18">
        <f t="shared" si="128"/>
        <v>5.6797185688984717</v>
      </c>
      <c r="BR45" s="18">
        <f t="shared" si="128"/>
        <v>6.1257621067902486</v>
      </c>
      <c r="BS45" s="18">
        <f t="shared" si="128"/>
        <v>5.1267749120129613</v>
      </c>
      <c r="BT45" s="18">
        <f t="shared" si="128"/>
        <v>4.9183489120721733</v>
      </c>
      <c r="BV45" s="68">
        <f t="shared" ref="BV45:BV70" si="129">IF(BR8&gt;0,(BV8/BR8)*100,0)</f>
        <v>-30.237656937701846</v>
      </c>
      <c r="BW45" s="69">
        <f t="shared" ref="BW45:BW70" si="130">IF(BR8&gt;0,BW8/BR8*100,0)</f>
        <v>37.098848201721957</v>
      </c>
      <c r="BX45" s="69">
        <f t="shared" ref="BX45:BX70" si="131">IF(BR8&gt;0,(BX8/BR8)*100,0)</f>
        <v>6.8611912640201114</v>
      </c>
      <c r="BZ45" t="str">
        <f>BD45</f>
        <v>11 Corporate managers and directors</v>
      </c>
      <c r="CA45" s="18">
        <f t="shared" ref="CA45:CE54" si="132">CA8/CA$35*100</f>
        <v>5.5008050279253071</v>
      </c>
      <c r="CB45" s="18">
        <f t="shared" si="132"/>
        <v>6.1484350671527555</v>
      </c>
      <c r="CC45" s="18">
        <f t="shared" si="132"/>
        <v>6.7147597558903644</v>
      </c>
      <c r="CD45" s="18">
        <f t="shared" si="132"/>
        <v>6.5309948935788134</v>
      </c>
      <c r="CE45" s="18">
        <f t="shared" si="132"/>
        <v>7.5573647153398289</v>
      </c>
      <c r="CG45" s="68">
        <f t="shared" ref="CG45:CG70" si="133">IF(CC8&gt;0,(CG8/CC8)*100,0)</f>
        <v>-25.535184265709397</v>
      </c>
      <c r="CH45" s="69">
        <f t="shared" ref="CH45:CH70" si="134">IF(CC8&gt;0,CH8/CC8*100,0)</f>
        <v>38.324954301760492</v>
      </c>
      <c r="CI45" s="69">
        <f t="shared" ref="CI45:CI70" si="135">IF(CC8&gt;0,(CI8/CC8)*100,0)</f>
        <v>12.789770036051088</v>
      </c>
      <c r="CK45" t="str">
        <f>BO45</f>
        <v>11 Corporate managers and directors</v>
      </c>
      <c r="CL45" s="18">
        <f t="shared" ref="CL45:CP54" si="136">CL8/CL$35*100</f>
        <v>2.9726056901433435</v>
      </c>
      <c r="CM45" s="18">
        <f t="shared" si="136"/>
        <v>3.8670394845779672</v>
      </c>
      <c r="CN45" s="18">
        <f t="shared" si="136"/>
        <v>4.2489476060012166</v>
      </c>
      <c r="CO45" s="18">
        <f t="shared" si="136"/>
        <v>4.2135478245585789</v>
      </c>
      <c r="CP45" s="18">
        <f t="shared" si="136"/>
        <v>5.3731240932830033</v>
      </c>
      <c r="CR45" s="68">
        <f t="shared" ref="CR45:CR70" si="137">IF(CN8&gt;0,(CR8/CN8)*100,0)</f>
        <v>-26.57485191090192</v>
      </c>
      <c r="CS45" s="69">
        <f t="shared" ref="CS45:CS70" si="138">IF(CN8&gt;0,CS8/CN8*100,0)</f>
        <v>24.054051624717037</v>
      </c>
      <c r="CT45" s="69">
        <f t="shared" ref="CT45:CT70" si="139">IF(CN8&gt;0,(CT8/CN8)*100,0)</f>
        <v>-2.5208002861848833</v>
      </c>
    </row>
    <row r="46" spans="1:98" x14ac:dyDescent="0.2">
      <c r="A46" t="str">
        <f t="shared" si="103"/>
        <v>12 Other managers and proprietors</v>
      </c>
      <c r="B46" s="18">
        <f t="shared" si="104"/>
        <v>2.9090106052038451</v>
      </c>
      <c r="C46" s="18">
        <f t="shared" si="104"/>
        <v>2.786800960246131</v>
      </c>
      <c r="D46" s="18">
        <f t="shared" si="104"/>
        <v>2.7508556620415159</v>
      </c>
      <c r="E46" s="18">
        <f t="shared" si="104"/>
        <v>3.4324126384591378</v>
      </c>
      <c r="F46" s="18">
        <f t="shared" si="104"/>
        <v>3.7376718870038697</v>
      </c>
      <c r="H46" s="68">
        <f t="shared" si="105"/>
        <v>125.21067895297897</v>
      </c>
      <c r="I46" s="69">
        <f t="shared" si="106"/>
        <v>108.37638093742044</v>
      </c>
      <c r="J46" s="69">
        <f t="shared" si="107"/>
        <v>233.58705989039942</v>
      </c>
      <c r="L46" t="str">
        <f t="shared" ref="L46:L69" si="140">A46</f>
        <v>12 Other managers and proprietors</v>
      </c>
      <c r="M46" s="18">
        <f t="shared" si="108"/>
        <v>3.4585034114004647</v>
      </c>
      <c r="N46" s="18">
        <f t="shared" si="108"/>
        <v>3.4482169966716234</v>
      </c>
      <c r="O46" s="18">
        <f t="shared" si="108"/>
        <v>3.3551092068812918</v>
      </c>
      <c r="P46" s="18">
        <f t="shared" si="108"/>
        <v>4.0526124482975732</v>
      </c>
      <c r="Q46" s="18">
        <f t="shared" si="108"/>
        <v>4.4555874284771129</v>
      </c>
      <c r="S46" s="68">
        <f t="shared" si="109"/>
        <v>123.1853730813943</v>
      </c>
      <c r="T46" s="69">
        <f t="shared" si="110"/>
        <v>105.1525735032298</v>
      </c>
      <c r="U46" s="69">
        <f t="shared" si="111"/>
        <v>228.33794658462406</v>
      </c>
      <c r="W46" t="str">
        <f t="shared" ref="W46:W69" si="141">A46</f>
        <v>12 Other managers and proprietors</v>
      </c>
      <c r="X46" s="18">
        <f t="shared" si="112"/>
        <v>3.9329018033534973</v>
      </c>
      <c r="Y46" s="18">
        <f t="shared" si="112"/>
        <v>3.7819917312619036</v>
      </c>
      <c r="Z46" s="18">
        <f t="shared" si="112"/>
        <v>3.7431973394267666</v>
      </c>
      <c r="AA46" s="18">
        <f t="shared" si="112"/>
        <v>4.5153792422580894</v>
      </c>
      <c r="AB46" s="18">
        <f t="shared" si="112"/>
        <v>4.8598423556589072</v>
      </c>
      <c r="AD46" s="68">
        <f t="shared" si="113"/>
        <v>63.363049826021147</v>
      </c>
      <c r="AE46" s="69">
        <f t="shared" si="114"/>
        <v>86.414061894621014</v>
      </c>
      <c r="AF46" s="69">
        <f t="shared" si="115"/>
        <v>149.77711172064215</v>
      </c>
      <c r="AH46" t="str">
        <f t="shared" ref="AH46:AH69" si="142">L46</f>
        <v>12 Other managers and proprietors</v>
      </c>
      <c r="AI46" s="18">
        <f t="shared" si="116"/>
        <v>3.8757566658826881</v>
      </c>
      <c r="AJ46" s="18">
        <f t="shared" si="116"/>
        <v>4.1423576126705521</v>
      </c>
      <c r="AK46" s="18">
        <f t="shared" si="116"/>
        <v>4.3649793751621253</v>
      </c>
      <c r="AL46" s="18">
        <f t="shared" si="116"/>
        <v>5.3583513922987667</v>
      </c>
      <c r="AM46" s="18">
        <f t="shared" si="116"/>
        <v>5.9692389812753461</v>
      </c>
      <c r="AO46" s="68">
        <f t="shared" si="117"/>
        <v>55.579317106231827</v>
      </c>
      <c r="AP46" s="69">
        <f t="shared" si="118"/>
        <v>84.497818404774122</v>
      </c>
      <c r="AQ46" s="69">
        <f t="shared" si="119"/>
        <v>140.07713551100596</v>
      </c>
      <c r="AS46" t="str">
        <f t="shared" ref="AS46:AS69" si="143">W46</f>
        <v>12 Other managers and proprietors</v>
      </c>
      <c r="AT46" s="18">
        <f t="shared" si="120"/>
        <v>4.3474563803381887</v>
      </c>
      <c r="AU46" s="18">
        <f t="shared" si="120"/>
        <v>4.2853572141800456</v>
      </c>
      <c r="AV46" s="18">
        <f t="shared" si="120"/>
        <v>4.2487183912194642</v>
      </c>
      <c r="AW46" s="18">
        <f t="shared" si="120"/>
        <v>5.1968511234286803</v>
      </c>
      <c r="AX46" s="18">
        <f t="shared" si="120"/>
        <v>5.4989777281643919</v>
      </c>
      <c r="AZ46" s="68">
        <f t="shared" si="121"/>
        <v>59.359400700570355</v>
      </c>
      <c r="BA46" s="69">
        <f t="shared" si="122"/>
        <v>80.490548604977235</v>
      </c>
      <c r="BB46" s="69">
        <f t="shared" si="123"/>
        <v>139.84994930554757</v>
      </c>
      <c r="BD46" t="str">
        <f t="shared" ref="BD46:BD69" si="144">AH46</f>
        <v>12 Other managers and proprietors</v>
      </c>
      <c r="BE46" s="18">
        <f t="shared" si="124"/>
        <v>3.1938091907894144</v>
      </c>
      <c r="BF46" s="18">
        <f t="shared" si="124"/>
        <v>3.1355593339893004</v>
      </c>
      <c r="BG46" s="18">
        <f t="shared" si="124"/>
        <v>3.0615992156438088</v>
      </c>
      <c r="BH46" s="18">
        <f t="shared" si="124"/>
        <v>3.5610435324213063</v>
      </c>
      <c r="BI46" s="18">
        <f t="shared" si="124"/>
        <v>3.8120585493457115</v>
      </c>
      <c r="BK46" s="68">
        <f t="shared" si="125"/>
        <v>44.187138763689831</v>
      </c>
      <c r="BL46" s="69">
        <f t="shared" si="126"/>
        <v>63.284120088619879</v>
      </c>
      <c r="BM46" s="69">
        <f t="shared" si="127"/>
        <v>107.4712588523097</v>
      </c>
      <c r="BO46" t="str">
        <f t="shared" ref="BO46:BO69" si="145">AS46</f>
        <v>12 Other managers and proprietors</v>
      </c>
      <c r="BP46" s="18">
        <f t="shared" si="128"/>
        <v>3.0643486501026365</v>
      </c>
      <c r="BQ46" s="18">
        <f t="shared" si="128"/>
        <v>3.142398684894772</v>
      </c>
      <c r="BR46" s="18">
        <f t="shared" si="128"/>
        <v>3.1817520082418587</v>
      </c>
      <c r="BS46" s="18">
        <f t="shared" si="128"/>
        <v>3.8030673713564216</v>
      </c>
      <c r="BT46" s="18">
        <f t="shared" si="128"/>
        <v>4.2182789934690019</v>
      </c>
      <c r="BV46" s="68">
        <f t="shared" si="129"/>
        <v>15.194256004238978</v>
      </c>
      <c r="BW46" s="69">
        <f t="shared" si="130"/>
        <v>63.32355370182772</v>
      </c>
      <c r="BX46" s="69">
        <f t="shared" si="131"/>
        <v>78.517809706066686</v>
      </c>
      <c r="BZ46" t="str">
        <f t="shared" ref="BZ46:BZ69" si="146">BD46</f>
        <v>12 Other managers and proprietors</v>
      </c>
      <c r="CA46" s="18">
        <f t="shared" si="132"/>
        <v>2.8027255523575043</v>
      </c>
      <c r="CB46" s="18">
        <f t="shared" si="132"/>
        <v>2.7396831548619258</v>
      </c>
      <c r="CC46" s="18">
        <f t="shared" si="132"/>
        <v>2.9400110113039166</v>
      </c>
      <c r="CD46" s="18">
        <f t="shared" si="132"/>
        <v>3.4584006639544849</v>
      </c>
      <c r="CE46" s="18">
        <f t="shared" si="132"/>
        <v>4.0498390940490427</v>
      </c>
      <c r="CG46" s="68">
        <f t="shared" si="133"/>
        <v>-8.8618879401439106</v>
      </c>
      <c r="CH46" s="69">
        <f t="shared" si="134"/>
        <v>47.340034467855133</v>
      </c>
      <c r="CI46" s="69">
        <f t="shared" si="135"/>
        <v>38.478146527711225</v>
      </c>
      <c r="CK46" t="str">
        <f t="shared" ref="CK46:CK69" si="147">BO46</f>
        <v>12 Other managers and proprietors</v>
      </c>
      <c r="CL46" s="18">
        <f t="shared" si="136"/>
        <v>2.8519475476616019</v>
      </c>
      <c r="CM46" s="18">
        <f t="shared" si="136"/>
        <v>3.1393830298352396</v>
      </c>
      <c r="CN46" s="18">
        <f t="shared" si="136"/>
        <v>3.4047708282360394</v>
      </c>
      <c r="CO46" s="18">
        <f t="shared" si="136"/>
        <v>5.1481291997412946</v>
      </c>
      <c r="CP46" s="18">
        <f t="shared" si="136"/>
        <v>6.4779762025427772</v>
      </c>
      <c r="CR46" s="68">
        <f t="shared" si="137"/>
        <v>10.471639424679234</v>
      </c>
      <c r="CS46" s="69">
        <f t="shared" si="138"/>
        <v>39.528096537535838</v>
      </c>
      <c r="CT46" s="69">
        <f t="shared" si="139"/>
        <v>49.999735962215077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22.021163164275567</v>
      </c>
      <c r="C47" s="18">
        <f t="shared" si="104"/>
        <v>21.630507488605982</v>
      </c>
      <c r="D47" s="18">
        <f t="shared" si="104"/>
        <v>21.620742571531668</v>
      </c>
      <c r="E47" s="18">
        <f t="shared" si="104"/>
        <v>21.081392358345941</v>
      </c>
      <c r="F47" s="18">
        <f t="shared" si="104"/>
        <v>20.245561881137803</v>
      </c>
      <c r="H47" s="68">
        <f t="shared" si="105"/>
        <v>55.208262744183656</v>
      </c>
      <c r="I47" s="69">
        <f t="shared" si="106"/>
        <v>51.286841897111991</v>
      </c>
      <c r="J47" s="69">
        <f t="shared" si="107"/>
        <v>106.49510464129564</v>
      </c>
      <c r="L47" t="str">
        <f t="shared" si="140"/>
        <v>21 Science, research, engineering and technology professionals</v>
      </c>
      <c r="M47" s="18">
        <f t="shared" si="108"/>
        <v>12.262628455839044</v>
      </c>
      <c r="N47" s="18">
        <f t="shared" si="108"/>
        <v>12.020174834415625</v>
      </c>
      <c r="O47" s="18">
        <f t="shared" si="108"/>
        <v>12.475694407261161</v>
      </c>
      <c r="P47" s="18">
        <f t="shared" si="108"/>
        <v>12.588928366631871</v>
      </c>
      <c r="Q47" s="18">
        <f t="shared" si="108"/>
        <v>12.498896548077628</v>
      </c>
      <c r="S47" s="68">
        <f t="shared" si="109"/>
        <v>68.37374241290712</v>
      </c>
      <c r="T47" s="69">
        <f t="shared" si="110"/>
        <v>56.552067310828193</v>
      </c>
      <c r="U47" s="69">
        <f t="shared" si="111"/>
        <v>124.9258097237353</v>
      </c>
      <c r="W47" t="str">
        <f t="shared" si="141"/>
        <v>21 Science, research, engineering and technology professionals</v>
      </c>
      <c r="X47" s="18">
        <f t="shared" si="112"/>
        <v>11.350938088054747</v>
      </c>
      <c r="Y47" s="18">
        <f t="shared" si="112"/>
        <v>11.214352259492898</v>
      </c>
      <c r="Z47" s="18">
        <f t="shared" si="112"/>
        <v>10.859963259161526</v>
      </c>
      <c r="AA47" s="18">
        <f t="shared" si="112"/>
        <v>10.64513335112504</v>
      </c>
      <c r="AB47" s="18">
        <f t="shared" si="112"/>
        <v>10.017035714039009</v>
      </c>
      <c r="AD47" s="68">
        <f t="shared" si="113"/>
        <v>16.060714694058404</v>
      </c>
      <c r="AE47" s="69">
        <f t="shared" si="114"/>
        <v>42.096383005529681</v>
      </c>
      <c r="AF47" s="69">
        <f t="shared" si="115"/>
        <v>58.157097699588078</v>
      </c>
      <c r="AH47" t="str">
        <f t="shared" si="142"/>
        <v>21 Science, research, engineering and technology professionals</v>
      </c>
      <c r="AI47" s="18">
        <f t="shared" si="116"/>
        <v>3.9584545455674864</v>
      </c>
      <c r="AJ47" s="18">
        <f t="shared" si="116"/>
        <v>3.9561979362304047</v>
      </c>
      <c r="AK47" s="18">
        <f t="shared" si="116"/>
        <v>4.0426668915061743</v>
      </c>
      <c r="AL47" s="18">
        <f t="shared" si="116"/>
        <v>4.1650404147677849</v>
      </c>
      <c r="AM47" s="18">
        <f t="shared" si="116"/>
        <v>4.2443595319802601</v>
      </c>
      <c r="AO47" s="68">
        <f t="shared" si="117"/>
        <v>19.442613572338232</v>
      </c>
      <c r="AP47" s="69">
        <f t="shared" si="118"/>
        <v>41.241439018329352</v>
      </c>
      <c r="AQ47" s="69">
        <f t="shared" si="119"/>
        <v>60.684052590667569</v>
      </c>
      <c r="AS47" t="str">
        <f t="shared" si="143"/>
        <v>21 Science, research, engineering and technology professionals</v>
      </c>
      <c r="AT47" s="18">
        <f t="shared" si="120"/>
        <v>10.463263972010035</v>
      </c>
      <c r="AU47" s="18">
        <f t="shared" si="120"/>
        <v>10.360946645744036</v>
      </c>
      <c r="AV47" s="18">
        <f t="shared" si="120"/>
        <v>9.5753616248976883</v>
      </c>
      <c r="AW47" s="18">
        <f t="shared" si="120"/>
        <v>8.5357381614553223</v>
      </c>
      <c r="AX47" s="18">
        <f t="shared" si="120"/>
        <v>7.5617457616860335</v>
      </c>
      <c r="AZ47" s="68">
        <f t="shared" si="121"/>
        <v>-2.7654607247341216</v>
      </c>
      <c r="BA47" s="69">
        <f t="shared" si="122"/>
        <v>33.936136361541941</v>
      </c>
      <c r="BB47" s="69">
        <f t="shared" si="123"/>
        <v>31.170675636807822</v>
      </c>
      <c r="BD47" t="str">
        <f t="shared" si="144"/>
        <v>21 Science, research, engineering and technology professionals</v>
      </c>
      <c r="BE47" s="18">
        <f t="shared" si="124"/>
        <v>3.9733135927072532</v>
      </c>
      <c r="BF47" s="18">
        <f t="shared" si="124"/>
        <v>4.3035192967421416</v>
      </c>
      <c r="BG47" s="18">
        <f t="shared" si="124"/>
        <v>4.3443295185806479</v>
      </c>
      <c r="BH47" s="18">
        <f t="shared" si="124"/>
        <v>4.1174011954864715</v>
      </c>
      <c r="BI47" s="18">
        <f t="shared" si="124"/>
        <v>4.1438501584450353</v>
      </c>
      <c r="BK47" s="68">
        <f t="shared" si="125"/>
        <v>10.457849367376122</v>
      </c>
      <c r="BL47" s="69">
        <f t="shared" si="126"/>
        <v>30.563956093790345</v>
      </c>
      <c r="BM47" s="69">
        <f t="shared" si="127"/>
        <v>41.021805461166466</v>
      </c>
      <c r="BO47" t="str">
        <f t="shared" si="145"/>
        <v>21 Science, research, engineering and technology professionals</v>
      </c>
      <c r="BP47" s="18">
        <f t="shared" si="128"/>
        <v>2.9614121551427739</v>
      </c>
      <c r="BQ47" s="18">
        <f t="shared" si="128"/>
        <v>3.2177710050391863</v>
      </c>
      <c r="BR47" s="18">
        <f t="shared" si="128"/>
        <v>3.6339184813470267</v>
      </c>
      <c r="BS47" s="18">
        <f t="shared" si="128"/>
        <v>3.5040049910662856</v>
      </c>
      <c r="BT47" s="18">
        <f t="shared" si="128"/>
        <v>3.7677722261256923</v>
      </c>
      <c r="BV47" s="68">
        <f t="shared" si="129"/>
        <v>-9.9110945178521792</v>
      </c>
      <c r="BW47" s="69">
        <f t="shared" si="130"/>
        <v>31.85620750266423</v>
      </c>
      <c r="BX47" s="69">
        <f t="shared" si="131"/>
        <v>21.945112984812049</v>
      </c>
      <c r="BZ47" t="str">
        <f t="shared" si="146"/>
        <v>21 Science, research, engineering and technology professionals</v>
      </c>
      <c r="CA47" s="18">
        <f t="shared" si="132"/>
        <v>2.5337044557729329</v>
      </c>
      <c r="CB47" s="18">
        <f t="shared" si="132"/>
        <v>2.7221673299749174</v>
      </c>
      <c r="CC47" s="18">
        <f t="shared" si="132"/>
        <v>2.903278881358764</v>
      </c>
      <c r="CD47" s="18">
        <f t="shared" si="132"/>
        <v>2.9860455384759432</v>
      </c>
      <c r="CE47" s="18">
        <f t="shared" si="132"/>
        <v>2.9076368657952085</v>
      </c>
      <c r="CG47" s="68">
        <f t="shared" si="133"/>
        <v>-33.73829173741921</v>
      </c>
      <c r="CH47" s="69">
        <f t="shared" si="134"/>
        <v>26.948978979069228</v>
      </c>
      <c r="CI47" s="69">
        <f t="shared" si="135"/>
        <v>-6.789312758349979</v>
      </c>
      <c r="CK47" t="str">
        <f t="shared" si="147"/>
        <v>21 Science, research, engineering and technology professionals</v>
      </c>
      <c r="CL47" s="18">
        <f t="shared" si="136"/>
        <v>1.466953693896732</v>
      </c>
      <c r="CM47" s="18">
        <f t="shared" si="136"/>
        <v>1.9885048241470815</v>
      </c>
      <c r="CN47" s="18">
        <f t="shared" si="136"/>
        <v>2.2688978439516725</v>
      </c>
      <c r="CO47" s="18">
        <f t="shared" si="136"/>
        <v>3.1150598727073096</v>
      </c>
      <c r="CP47" s="18">
        <f t="shared" si="136"/>
        <v>3.8864416463849425</v>
      </c>
      <c r="CR47" s="68">
        <f t="shared" si="137"/>
        <v>-0.54272750569048367</v>
      </c>
      <c r="CS47" s="69">
        <f t="shared" si="138"/>
        <v>28.910200117404706</v>
      </c>
      <c r="CT47" s="69">
        <f t="shared" si="139"/>
        <v>28.367472611714224</v>
      </c>
    </row>
    <row r="48" spans="1:98" x14ac:dyDescent="0.2">
      <c r="A48" t="str">
        <f t="shared" si="103"/>
        <v>22 Health professionals</v>
      </c>
      <c r="B48" s="18">
        <f t="shared" si="104"/>
        <v>15.793915580996821</v>
      </c>
      <c r="C48" s="18">
        <f t="shared" si="104"/>
        <v>17.446898336951868</v>
      </c>
      <c r="D48" s="18">
        <f t="shared" si="104"/>
        <v>15.276855911215852</v>
      </c>
      <c r="E48" s="18">
        <f t="shared" si="104"/>
        <v>16.481034070937394</v>
      </c>
      <c r="F48" s="18">
        <f t="shared" si="104"/>
        <v>17.151210918346766</v>
      </c>
      <c r="H48" s="68">
        <f t="shared" si="105"/>
        <v>86.087162890137265</v>
      </c>
      <c r="I48" s="69">
        <f t="shared" si="106"/>
        <v>75.705534876548413</v>
      </c>
      <c r="J48" s="69">
        <f t="shared" si="107"/>
        <v>161.79269776668571</v>
      </c>
      <c r="L48" t="str">
        <f t="shared" si="140"/>
        <v>22 Health professionals</v>
      </c>
      <c r="M48" s="18">
        <f t="shared" si="108"/>
        <v>6.9225483141443664</v>
      </c>
      <c r="N48" s="18">
        <f t="shared" si="108"/>
        <v>7.7475047965835087</v>
      </c>
      <c r="O48" s="18">
        <f t="shared" si="108"/>
        <v>6.8105689227226565</v>
      </c>
      <c r="P48" s="18">
        <f t="shared" si="108"/>
        <v>7.1888384001249017</v>
      </c>
      <c r="Q48" s="18">
        <f t="shared" si="108"/>
        <v>7.325380882149056</v>
      </c>
      <c r="S48" s="68">
        <f t="shared" si="109"/>
        <v>80.764955264474978</v>
      </c>
      <c r="T48" s="69">
        <f t="shared" si="110"/>
        <v>77.667119732078334</v>
      </c>
      <c r="U48" s="69">
        <f t="shared" si="111"/>
        <v>158.4320749965533</v>
      </c>
      <c r="W48" t="str">
        <f t="shared" si="141"/>
        <v>22 Health professionals</v>
      </c>
      <c r="X48" s="18">
        <f t="shared" si="112"/>
        <v>7.1470113669711717</v>
      </c>
      <c r="Y48" s="18">
        <f t="shared" si="112"/>
        <v>7.9336362084943506</v>
      </c>
      <c r="Z48" s="18">
        <f t="shared" si="112"/>
        <v>7.4168102525560275</v>
      </c>
      <c r="AA48" s="18">
        <f t="shared" si="112"/>
        <v>7.7671203227787409</v>
      </c>
      <c r="AB48" s="18">
        <f t="shared" si="112"/>
        <v>7.7280844530032509</v>
      </c>
      <c r="AD48" s="68">
        <f t="shared" si="113"/>
        <v>31.107961646657529</v>
      </c>
      <c r="AE48" s="69">
        <f t="shared" si="114"/>
        <v>66.433714589089206</v>
      </c>
      <c r="AF48" s="69">
        <f t="shared" si="115"/>
        <v>97.541676235746735</v>
      </c>
      <c r="AH48" t="str">
        <f t="shared" si="142"/>
        <v>22 Health professionals</v>
      </c>
      <c r="AI48" s="18">
        <f t="shared" si="116"/>
        <v>12.226773167949334</v>
      </c>
      <c r="AJ48" s="18">
        <f t="shared" si="116"/>
        <v>10.095173562531611</v>
      </c>
      <c r="AK48" s="18">
        <f t="shared" si="116"/>
        <v>8.5107390537769003</v>
      </c>
      <c r="AL48" s="18">
        <f t="shared" si="116"/>
        <v>5.130405360527968</v>
      </c>
      <c r="AM48" s="18">
        <f t="shared" si="116"/>
        <v>2.0453047069147585</v>
      </c>
      <c r="AO48" s="68">
        <f t="shared" si="117"/>
        <v>-72.659538986509304</v>
      </c>
      <c r="AP48" s="69">
        <f t="shared" si="118"/>
        <v>20.825224282440686</v>
      </c>
      <c r="AQ48" s="69">
        <f t="shared" si="119"/>
        <v>-51.834314704068618</v>
      </c>
      <c r="AS48" t="str">
        <f t="shared" si="143"/>
        <v>22 Health professionals</v>
      </c>
      <c r="AT48" s="18">
        <f t="shared" si="120"/>
        <v>1.7448135867511945</v>
      </c>
      <c r="AU48" s="18">
        <f t="shared" si="120"/>
        <v>1.9778477711437901</v>
      </c>
      <c r="AV48" s="18">
        <f t="shared" si="120"/>
        <v>2.1559264669111085</v>
      </c>
      <c r="AW48" s="18">
        <f t="shared" si="120"/>
        <v>2.1686656462880127</v>
      </c>
      <c r="AX48" s="18">
        <f t="shared" si="120"/>
        <v>2.1572161329099404</v>
      </c>
      <c r="AZ48" s="68">
        <f t="shared" si="121"/>
        <v>23.200760644097411</v>
      </c>
      <c r="BA48" s="69">
        <f t="shared" si="122"/>
        <v>57.105667430729021</v>
      </c>
      <c r="BB48" s="69">
        <f t="shared" si="123"/>
        <v>80.306428074826428</v>
      </c>
      <c r="BD48" t="str">
        <f t="shared" si="144"/>
        <v>22 Health professionals</v>
      </c>
      <c r="BE48" s="18">
        <f t="shared" si="124"/>
        <v>1.7414095827761333</v>
      </c>
      <c r="BF48" s="18">
        <f t="shared" si="124"/>
        <v>1.9705615635646208</v>
      </c>
      <c r="BG48" s="18">
        <f t="shared" si="124"/>
        <v>1.9988391989190673</v>
      </c>
      <c r="BH48" s="18">
        <f t="shared" si="124"/>
        <v>2.1443035770976704</v>
      </c>
      <c r="BI48" s="18">
        <f t="shared" si="124"/>
        <v>2.1916747650102488</v>
      </c>
      <c r="BK48" s="68">
        <f t="shared" si="125"/>
        <v>26.973633869720253</v>
      </c>
      <c r="BL48" s="69">
        <f t="shared" si="126"/>
        <v>69.13869676003452</v>
      </c>
      <c r="BM48" s="69">
        <f t="shared" si="127"/>
        <v>96.11233062975478</v>
      </c>
      <c r="BO48" t="str">
        <f t="shared" si="145"/>
        <v>22 Health professionals</v>
      </c>
      <c r="BP48" s="18">
        <f t="shared" si="128"/>
        <v>1.2874778992132314</v>
      </c>
      <c r="BQ48" s="18">
        <f t="shared" si="128"/>
        <v>1.5655281350255739</v>
      </c>
      <c r="BR48" s="18">
        <f t="shared" si="128"/>
        <v>1.4929595381637109</v>
      </c>
      <c r="BS48" s="18">
        <f t="shared" si="128"/>
        <v>1.6254745405708819</v>
      </c>
      <c r="BT48" s="18">
        <f t="shared" si="128"/>
        <v>1.6063425994243592</v>
      </c>
      <c r="BV48" s="68">
        <f t="shared" si="129"/>
        <v>-6.5128350245378721</v>
      </c>
      <c r="BW48" s="69">
        <f t="shared" si="130"/>
        <v>49.652540785244597</v>
      </c>
      <c r="BX48" s="69">
        <f t="shared" si="131"/>
        <v>43.139705760706725</v>
      </c>
      <c r="BZ48" t="str">
        <f t="shared" si="146"/>
        <v>22 Health professionals</v>
      </c>
      <c r="CA48" s="18">
        <f t="shared" si="132"/>
        <v>1.1300888774278923</v>
      </c>
      <c r="CB48" s="18">
        <f t="shared" si="132"/>
        <v>1.5748265788290874</v>
      </c>
      <c r="CC48" s="18">
        <f t="shared" si="132"/>
        <v>1.3803034229903905</v>
      </c>
      <c r="CD48" s="18">
        <f t="shared" si="132"/>
        <v>1.5194721844601706</v>
      </c>
      <c r="CE48" s="18">
        <f t="shared" si="132"/>
        <v>1.435863391930674</v>
      </c>
      <c r="CG48" s="68">
        <f t="shared" si="133"/>
        <v>-31.174436700385261</v>
      </c>
      <c r="CH48" s="69">
        <f t="shared" si="134"/>
        <v>39.614235699765061</v>
      </c>
      <c r="CI48" s="69">
        <f t="shared" si="135"/>
        <v>8.4397989993797999</v>
      </c>
      <c r="CK48" t="str">
        <f t="shared" si="147"/>
        <v>22 Health professionals</v>
      </c>
      <c r="CL48" s="18">
        <f t="shared" si="136"/>
        <v>0.3975024932518868</v>
      </c>
      <c r="CM48" s="18">
        <f t="shared" si="136"/>
        <v>0.60173585225196002</v>
      </c>
      <c r="CN48" s="18">
        <f t="shared" si="136"/>
        <v>0.62625814567116123</v>
      </c>
      <c r="CO48" s="18">
        <f t="shared" si="136"/>
        <v>0.87715403876943254</v>
      </c>
      <c r="CP48" s="18">
        <f t="shared" si="136"/>
        <v>1.4240982405526597</v>
      </c>
      <c r="CR48" s="68">
        <f t="shared" si="137"/>
        <v>32.034035795866195</v>
      </c>
      <c r="CS48" s="69">
        <f t="shared" si="138"/>
        <v>42.641134686781939</v>
      </c>
      <c r="CT48" s="69">
        <f t="shared" si="139"/>
        <v>74.675170482648127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27.328267242685804</v>
      </c>
      <c r="C49" s="18">
        <f t="shared" si="104"/>
        <v>26.130927399944088</v>
      </c>
      <c r="D49" s="18">
        <f t="shared" si="104"/>
        <v>27.105858924026975</v>
      </c>
      <c r="E49" s="18">
        <f t="shared" si="104"/>
        <v>24.916791239648532</v>
      </c>
      <c r="F49" s="18">
        <f t="shared" si="104"/>
        <v>22.742435681768306</v>
      </c>
      <c r="H49" s="68">
        <f t="shared" si="105"/>
        <v>39.068705091901585</v>
      </c>
      <c r="I49" s="69">
        <f t="shared" si="106"/>
        <v>61.278358191798908</v>
      </c>
      <c r="J49" s="69">
        <f t="shared" si="107"/>
        <v>100.34706328370049</v>
      </c>
      <c r="L49" t="str">
        <f t="shared" si="140"/>
        <v>23 Teaching and other educational professionals</v>
      </c>
      <c r="M49" s="18">
        <f t="shared" si="108"/>
        <v>23.212877827890839</v>
      </c>
      <c r="N49" s="18">
        <f t="shared" si="108"/>
        <v>22.898593331266444</v>
      </c>
      <c r="O49" s="18">
        <f t="shared" si="108"/>
        <v>22.760066380653026</v>
      </c>
      <c r="P49" s="18">
        <f t="shared" si="108"/>
        <v>20.948436989538024</v>
      </c>
      <c r="Q49" s="18">
        <f t="shared" si="108"/>
        <v>19.023010226366122</v>
      </c>
      <c r="S49" s="68">
        <f t="shared" si="109"/>
        <v>40.466621427464808</v>
      </c>
      <c r="T49" s="69">
        <f t="shared" si="110"/>
        <v>64.360344214839628</v>
      </c>
      <c r="U49" s="69">
        <f t="shared" si="111"/>
        <v>104.82696564230444</v>
      </c>
      <c r="W49" t="str">
        <f t="shared" si="141"/>
        <v>23 Teaching and other educational professionals</v>
      </c>
      <c r="X49" s="18">
        <f t="shared" si="112"/>
        <v>7.6730209042834296</v>
      </c>
      <c r="Y49" s="18">
        <f t="shared" si="112"/>
        <v>6.8827064484386637</v>
      </c>
      <c r="Z49" s="18">
        <f t="shared" si="112"/>
        <v>7.0008513408873068</v>
      </c>
      <c r="AA49" s="18">
        <f t="shared" si="112"/>
        <v>5.4384125365810823</v>
      </c>
      <c r="AB49" s="18">
        <f t="shared" si="112"/>
        <v>3.9156269593528914</v>
      </c>
      <c r="AD49" s="68">
        <f t="shared" si="113"/>
        <v>-29.623959542800023</v>
      </c>
      <c r="AE49" s="69">
        <f t="shared" si="114"/>
        <v>41.876091878795421</v>
      </c>
      <c r="AF49" s="69">
        <f t="shared" si="115"/>
        <v>12.252132335995398</v>
      </c>
      <c r="AH49" t="str">
        <f t="shared" si="142"/>
        <v>23 Teaching and other educational professionals</v>
      </c>
      <c r="AI49" s="18">
        <f t="shared" si="116"/>
        <v>3.7114598660806921</v>
      </c>
      <c r="AJ49" s="18">
        <f t="shared" si="116"/>
        <v>2.2019114403573838</v>
      </c>
      <c r="AK49" s="18">
        <f t="shared" si="116"/>
        <v>1.8595139405010022</v>
      </c>
      <c r="AL49" s="18">
        <f t="shared" si="116"/>
        <v>1.1658187299641483</v>
      </c>
      <c r="AM49" s="18">
        <f t="shared" si="116"/>
        <v>1.0276949482619213</v>
      </c>
      <c r="AO49" s="68">
        <f t="shared" si="117"/>
        <v>-37.124728468676615</v>
      </c>
      <c r="AP49" s="69">
        <f t="shared" si="118"/>
        <v>20.285907216294031</v>
      </c>
      <c r="AQ49" s="69">
        <f t="shared" si="119"/>
        <v>-16.838821252382587</v>
      </c>
      <c r="AS49" t="str">
        <f t="shared" si="143"/>
        <v>23 Teaching and other educational professionals</v>
      </c>
      <c r="AT49" s="18">
        <f t="shared" si="120"/>
        <v>0.94594160661091142</v>
      </c>
      <c r="AU49" s="18">
        <f t="shared" si="120"/>
        <v>0.91394169361922339</v>
      </c>
      <c r="AV49" s="18">
        <f t="shared" si="120"/>
        <v>0.84896940334667825</v>
      </c>
      <c r="AW49" s="18">
        <f t="shared" si="120"/>
        <v>0.6609883454969655</v>
      </c>
      <c r="AX49" s="18">
        <f t="shared" si="120"/>
        <v>0.48939412117316539</v>
      </c>
      <c r="AZ49" s="68">
        <f t="shared" si="121"/>
        <v>-29.022551510295141</v>
      </c>
      <c r="BA49" s="69">
        <f t="shared" si="122"/>
        <v>37.675097339615419</v>
      </c>
      <c r="BB49" s="69">
        <f t="shared" si="123"/>
        <v>8.6525458293202817</v>
      </c>
      <c r="BD49" t="str">
        <f t="shared" si="144"/>
        <v>23 Teaching and other educational professionals</v>
      </c>
      <c r="BE49" s="18">
        <f t="shared" si="124"/>
        <v>0.90598300020161993</v>
      </c>
      <c r="BF49" s="18">
        <f t="shared" si="124"/>
        <v>0.93694541653902585</v>
      </c>
      <c r="BG49" s="18">
        <f t="shared" si="124"/>
        <v>0.96710999826680311</v>
      </c>
      <c r="BH49" s="18">
        <f t="shared" si="124"/>
        <v>0.96578561224436865</v>
      </c>
      <c r="BI49" s="18">
        <f t="shared" si="124"/>
        <v>1.1186307937280622</v>
      </c>
      <c r="BK49" s="68">
        <f t="shared" si="125"/>
        <v>33.944904426053917</v>
      </c>
      <c r="BL49" s="69">
        <f t="shared" si="126"/>
        <v>48.278899863575646</v>
      </c>
      <c r="BM49" s="69">
        <f t="shared" si="127"/>
        <v>82.22380428962957</v>
      </c>
      <c r="BO49" t="str">
        <f t="shared" si="145"/>
        <v>23 Teaching and other educational professionals</v>
      </c>
      <c r="BP49" s="18">
        <f t="shared" si="128"/>
        <v>0.73785574013982536</v>
      </c>
      <c r="BQ49" s="18">
        <f t="shared" si="128"/>
        <v>0.80849108985954732</v>
      </c>
      <c r="BR49" s="18">
        <f t="shared" si="128"/>
        <v>0.80397573444858561</v>
      </c>
      <c r="BS49" s="18">
        <f t="shared" si="128"/>
        <v>0.79806436090103983</v>
      </c>
      <c r="BT49" s="18">
        <f t="shared" si="128"/>
        <v>0.81747012388867468</v>
      </c>
      <c r="BV49" s="68">
        <f t="shared" si="129"/>
        <v>-11.653204966869209</v>
      </c>
      <c r="BW49" s="69">
        <f t="shared" si="130"/>
        <v>44.181036024355876</v>
      </c>
      <c r="BX49" s="69">
        <f t="shared" si="131"/>
        <v>32.527831057486672</v>
      </c>
      <c r="BZ49" t="str">
        <f t="shared" si="146"/>
        <v>23 Teaching and other educational professionals</v>
      </c>
      <c r="CA49" s="18">
        <f t="shared" si="132"/>
        <v>0.74427057951741404</v>
      </c>
      <c r="CB49" s="18">
        <f t="shared" si="132"/>
        <v>0.8648303676809167</v>
      </c>
      <c r="CC49" s="18">
        <f t="shared" si="132"/>
        <v>0.97638683582885999</v>
      </c>
      <c r="CD49" s="18">
        <f t="shared" si="132"/>
        <v>1.0284537486805869</v>
      </c>
      <c r="CE49" s="18">
        <f t="shared" si="132"/>
        <v>1.2090556885882564</v>
      </c>
      <c r="CG49" s="68">
        <f t="shared" si="133"/>
        <v>-18.071386396544856</v>
      </c>
      <c r="CH49" s="69">
        <f t="shared" si="134"/>
        <v>40.220442943876478</v>
      </c>
      <c r="CI49" s="69">
        <f t="shared" si="135"/>
        <v>22.149056547331622</v>
      </c>
      <c r="CK49" t="str">
        <f t="shared" si="147"/>
        <v>23 Teaching and other educational professionals</v>
      </c>
      <c r="CL49" s="18">
        <f t="shared" si="136"/>
        <v>0.35692620183646356</v>
      </c>
      <c r="CM49" s="18">
        <f t="shared" si="136"/>
        <v>0.49195767200293755</v>
      </c>
      <c r="CN49" s="18">
        <f t="shared" si="136"/>
        <v>0.60327305053216973</v>
      </c>
      <c r="CO49" s="18">
        <f t="shared" si="136"/>
        <v>0.77617348806864506</v>
      </c>
      <c r="CP49" s="18">
        <f t="shared" si="136"/>
        <v>0.8904502388587634</v>
      </c>
      <c r="CR49" s="68">
        <f t="shared" si="137"/>
        <v>-14.297189154489134</v>
      </c>
      <c r="CS49" s="69">
        <f t="shared" si="138"/>
        <v>33.798733328991034</v>
      </c>
      <c r="CT49" s="69">
        <f t="shared" si="139"/>
        <v>19.501544174501902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6.6873808551835516</v>
      </c>
      <c r="C50" s="18">
        <f t="shared" si="104"/>
        <v>6.834552058078379</v>
      </c>
      <c r="D50" s="18">
        <f t="shared" si="104"/>
        <v>7.3773896165452548</v>
      </c>
      <c r="E50" s="18">
        <f t="shared" si="104"/>
        <v>8.014127771888683</v>
      </c>
      <c r="F50" s="18">
        <f t="shared" si="104"/>
        <v>8.2092786303461303</v>
      </c>
      <c r="H50" s="68">
        <f t="shared" si="105"/>
        <v>84.441177208076979</v>
      </c>
      <c r="I50" s="69">
        <f t="shared" si="106"/>
        <v>74.577682576244925</v>
      </c>
      <c r="J50" s="69">
        <f t="shared" si="107"/>
        <v>159.0188597843219</v>
      </c>
      <c r="L50" t="str">
        <f t="shared" si="140"/>
        <v>24 Business, media and public service professionals</v>
      </c>
      <c r="M50" s="18">
        <f t="shared" si="108"/>
        <v>12.875449167938299</v>
      </c>
      <c r="N50" s="18">
        <f t="shared" si="108"/>
        <v>13.194899684933716</v>
      </c>
      <c r="O50" s="18">
        <f t="shared" si="108"/>
        <v>13.365669965528342</v>
      </c>
      <c r="P50" s="18">
        <f t="shared" si="108"/>
        <v>13.93742026112769</v>
      </c>
      <c r="Q50" s="18">
        <f t="shared" si="108"/>
        <v>13.775628578961271</v>
      </c>
      <c r="S50" s="68">
        <f t="shared" si="109"/>
        <v>73.216042270208845</v>
      </c>
      <c r="T50" s="69">
        <f t="shared" si="110"/>
        <v>71.701726526410283</v>
      </c>
      <c r="U50" s="69">
        <f t="shared" si="111"/>
        <v>144.91776879661913</v>
      </c>
      <c r="W50" t="str">
        <f t="shared" si="141"/>
        <v>24 Business, media and public service professionals</v>
      </c>
      <c r="X50" s="18">
        <f t="shared" si="112"/>
        <v>11.476605707256072</v>
      </c>
      <c r="Y50" s="18">
        <f t="shared" si="112"/>
        <v>12.055916642903261</v>
      </c>
      <c r="Z50" s="18">
        <f t="shared" si="112"/>
        <v>12.314384025510952</v>
      </c>
      <c r="AA50" s="18">
        <f t="shared" si="112"/>
        <v>12.744060898527405</v>
      </c>
      <c r="AB50" s="18">
        <f t="shared" si="112"/>
        <v>12.33115764176183</v>
      </c>
      <c r="AD50" s="68">
        <f t="shared" si="113"/>
        <v>25.99854534587686</v>
      </c>
      <c r="AE50" s="69">
        <f t="shared" si="114"/>
        <v>58.697748839472808</v>
      </c>
      <c r="AF50" s="69">
        <f t="shared" si="115"/>
        <v>84.696294185349672</v>
      </c>
      <c r="AH50" t="str">
        <f t="shared" si="142"/>
        <v>24 Business, media and public service professionals</v>
      </c>
      <c r="AI50" s="18">
        <f t="shared" si="116"/>
        <v>4.4265136192660242</v>
      </c>
      <c r="AJ50" s="18">
        <f t="shared" si="116"/>
        <v>4.0653404299559392</v>
      </c>
      <c r="AK50" s="18">
        <f t="shared" si="116"/>
        <v>4.2859001934576781</v>
      </c>
      <c r="AL50" s="18">
        <f t="shared" si="116"/>
        <v>4.1764148900071127</v>
      </c>
      <c r="AM50" s="18">
        <f t="shared" si="116"/>
        <v>4.095628731879331</v>
      </c>
      <c r="AO50" s="68">
        <f t="shared" si="117"/>
        <v>8.716038339171746</v>
      </c>
      <c r="AP50" s="69">
        <f t="shared" si="118"/>
        <v>37.630194868586067</v>
      </c>
      <c r="AQ50" s="69">
        <f t="shared" si="119"/>
        <v>46.346233207757813</v>
      </c>
      <c r="AS50" t="str">
        <f t="shared" si="143"/>
        <v>24 Business, media and public service professionals</v>
      </c>
      <c r="AT50" s="18">
        <f t="shared" si="120"/>
        <v>6.6210701895444162</v>
      </c>
      <c r="AU50" s="18">
        <f t="shared" si="120"/>
        <v>6.9643548995015623</v>
      </c>
      <c r="AV50" s="18">
        <f t="shared" si="120"/>
        <v>7.1114935769261436</v>
      </c>
      <c r="AW50" s="18">
        <f t="shared" si="120"/>
        <v>7.4639505274073485</v>
      </c>
      <c r="AX50" s="18">
        <f t="shared" si="120"/>
        <v>7.3892513615743729</v>
      </c>
      <c r="AZ50" s="68">
        <f t="shared" si="121"/>
        <v>27.936154307120443</v>
      </c>
      <c r="BA50" s="69">
        <f t="shared" si="122"/>
        <v>55.66204862311821</v>
      </c>
      <c r="BB50" s="69">
        <f t="shared" si="123"/>
        <v>83.598202930238656</v>
      </c>
      <c r="BD50" t="str">
        <f t="shared" si="144"/>
        <v>24 Business, media and public service professionals</v>
      </c>
      <c r="BE50" s="18">
        <f t="shared" si="124"/>
        <v>3.7909090396728899</v>
      </c>
      <c r="BF50" s="18">
        <f t="shared" si="124"/>
        <v>4.380978129120221</v>
      </c>
      <c r="BG50" s="18">
        <f t="shared" si="124"/>
        <v>4.6570833189351655</v>
      </c>
      <c r="BH50" s="18">
        <f t="shared" si="124"/>
        <v>5.0930288324970494</v>
      </c>
      <c r="BI50" s="18">
        <f t="shared" si="124"/>
        <v>5.5518119782098685</v>
      </c>
      <c r="BK50" s="68">
        <f t="shared" si="125"/>
        <v>38.049882430075563</v>
      </c>
      <c r="BL50" s="69">
        <f t="shared" si="126"/>
        <v>51.654657180470885</v>
      </c>
      <c r="BM50" s="69">
        <f t="shared" si="127"/>
        <v>89.704539610546448</v>
      </c>
      <c r="BO50" t="str">
        <f t="shared" si="145"/>
        <v>24 Business, media and public service professionals</v>
      </c>
      <c r="BP50" s="18">
        <f t="shared" si="128"/>
        <v>2.7526683154788305</v>
      </c>
      <c r="BQ50" s="18">
        <f t="shared" si="128"/>
        <v>2.9657051560068823</v>
      </c>
      <c r="BR50" s="18">
        <f t="shared" si="128"/>
        <v>3.2902187673509165</v>
      </c>
      <c r="BS50" s="18">
        <f t="shared" si="128"/>
        <v>3.306999887707466</v>
      </c>
      <c r="BT50" s="18">
        <f t="shared" si="128"/>
        <v>3.3426231759706693</v>
      </c>
      <c r="BV50" s="68">
        <f t="shared" si="129"/>
        <v>-11.727689226524515</v>
      </c>
      <c r="BW50" s="69">
        <f t="shared" si="130"/>
        <v>39.159299743443782</v>
      </c>
      <c r="BX50" s="69">
        <f t="shared" si="131"/>
        <v>27.431610516919264</v>
      </c>
      <c r="BZ50" t="str">
        <f t="shared" si="146"/>
        <v>24 Business, media and public service professionals</v>
      </c>
      <c r="CA50" s="18">
        <f t="shared" si="132"/>
        <v>2.5315384497719098</v>
      </c>
      <c r="CB50" s="18">
        <f t="shared" si="132"/>
        <v>2.9477840530116564</v>
      </c>
      <c r="CC50" s="18">
        <f t="shared" si="132"/>
        <v>3.2805111577908739</v>
      </c>
      <c r="CD50" s="18">
        <f t="shared" si="132"/>
        <v>3.5986405157067733</v>
      </c>
      <c r="CE50" s="18">
        <f t="shared" si="132"/>
        <v>3.8686329346336459</v>
      </c>
      <c r="CG50" s="68">
        <f t="shared" si="133"/>
        <v>-21.97617772503666</v>
      </c>
      <c r="CH50" s="69">
        <f t="shared" si="134"/>
        <v>36.90576535635072</v>
      </c>
      <c r="CI50" s="69">
        <f t="shared" si="135"/>
        <v>14.929587631314062</v>
      </c>
      <c r="CK50" t="str">
        <f t="shared" si="147"/>
        <v>24 Business, media and public service professionals</v>
      </c>
      <c r="CL50" s="18">
        <f t="shared" si="136"/>
        <v>1.5342444252722345</v>
      </c>
      <c r="CM50" s="18">
        <f t="shared" si="136"/>
        <v>2.1163462347742286</v>
      </c>
      <c r="CN50" s="18">
        <f t="shared" si="136"/>
        <v>2.4502703015450944</v>
      </c>
      <c r="CO50" s="18">
        <f t="shared" si="136"/>
        <v>3.109739106206304</v>
      </c>
      <c r="CP50" s="18">
        <f t="shared" si="136"/>
        <v>4.2138886818303112</v>
      </c>
      <c r="CR50" s="68">
        <f t="shared" si="137"/>
        <v>-0.14532589364945223</v>
      </c>
      <c r="CS50" s="69">
        <f t="shared" si="138"/>
        <v>32.789096721685553</v>
      </c>
      <c r="CT50" s="69">
        <f t="shared" si="139"/>
        <v>32.643770828036097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2.4380042226497247</v>
      </c>
      <c r="C51" s="18">
        <f t="shared" si="104"/>
        <v>2.6860597742612624</v>
      </c>
      <c r="D51" s="18">
        <f t="shared" si="104"/>
        <v>2.8962867772503098</v>
      </c>
      <c r="E51" s="18">
        <f t="shared" si="104"/>
        <v>2.7388681409065465</v>
      </c>
      <c r="F51" s="18">
        <f t="shared" si="104"/>
        <v>3.0663533524201849</v>
      </c>
      <c r="H51" s="68">
        <f t="shared" si="105"/>
        <v>75.483483644410242</v>
      </c>
      <c r="I51" s="69">
        <f t="shared" si="106"/>
        <v>64.565672620951943</v>
      </c>
      <c r="J51" s="69">
        <f t="shared" si="107"/>
        <v>140.04915626536217</v>
      </c>
      <c r="L51" t="str">
        <f t="shared" si="140"/>
        <v>31 Science, engineering and technology associate professionals</v>
      </c>
      <c r="M51" s="18">
        <f t="shared" si="108"/>
        <v>2.0142302832687151</v>
      </c>
      <c r="N51" s="18">
        <f t="shared" si="108"/>
        <v>2.0445258570343086</v>
      </c>
      <c r="O51" s="18">
        <f t="shared" si="108"/>
        <v>2.2550070087388012</v>
      </c>
      <c r="P51" s="18">
        <f t="shared" si="108"/>
        <v>1.932192348194758</v>
      </c>
      <c r="Q51" s="18">
        <f t="shared" si="108"/>
        <v>1.9331132541378773</v>
      </c>
      <c r="S51" s="68">
        <f t="shared" si="109"/>
        <v>44.071083439705689</v>
      </c>
      <c r="T51" s="69">
        <f t="shared" si="110"/>
        <v>53.849501687296261</v>
      </c>
      <c r="U51" s="69">
        <f t="shared" si="111"/>
        <v>97.920585127001942</v>
      </c>
      <c r="W51" t="str">
        <f t="shared" si="141"/>
        <v>31 Science, engineering and technology associate professionals</v>
      </c>
      <c r="X51" s="18">
        <f t="shared" si="112"/>
        <v>2.2665278914950879</v>
      </c>
      <c r="Y51" s="18">
        <f t="shared" si="112"/>
        <v>2.4579477080740495</v>
      </c>
      <c r="Z51" s="18">
        <f t="shared" si="112"/>
        <v>2.5044058042892643</v>
      </c>
      <c r="AA51" s="18">
        <f t="shared" si="112"/>
        <v>2.1716301032995289</v>
      </c>
      <c r="AB51" s="18">
        <f t="shared" si="112"/>
        <v>2.085097815921765</v>
      </c>
      <c r="AD51" s="68">
        <f t="shared" si="113"/>
        <v>4.7601486768260415</v>
      </c>
      <c r="AE51" s="69">
        <f t="shared" si="114"/>
        <v>43.052024606775525</v>
      </c>
      <c r="AF51" s="69">
        <f t="shared" si="115"/>
        <v>47.812173283601567</v>
      </c>
      <c r="AH51" t="str">
        <f t="shared" si="142"/>
        <v>31 Science, engineering and technology associate professionals</v>
      </c>
      <c r="AI51" s="18">
        <f t="shared" si="116"/>
        <v>1.3282169653959071</v>
      </c>
      <c r="AJ51" s="18">
        <f t="shared" si="116"/>
        <v>1.631431209491661</v>
      </c>
      <c r="AK51" s="18">
        <f t="shared" si="116"/>
        <v>1.718203070938265</v>
      </c>
      <c r="AL51" s="18">
        <f t="shared" si="116"/>
        <v>1.7559847770494286</v>
      </c>
      <c r="AM51" s="18">
        <f t="shared" si="116"/>
        <v>2.0180291722794492</v>
      </c>
      <c r="AO51" s="68">
        <f t="shared" si="117"/>
        <v>33.618945347960974</v>
      </c>
      <c r="AP51" s="69">
        <f t="shared" si="118"/>
        <v>51.816247911850219</v>
      </c>
      <c r="AQ51" s="69">
        <f t="shared" si="119"/>
        <v>85.4351932598112</v>
      </c>
      <c r="AS51" t="str">
        <f t="shared" si="143"/>
        <v>31 Science, engineering and technology associate professionals</v>
      </c>
      <c r="AT51" s="18">
        <f t="shared" si="120"/>
        <v>3.8737482950571742</v>
      </c>
      <c r="AU51" s="18">
        <f t="shared" si="120"/>
        <v>4.0952772266936748</v>
      </c>
      <c r="AV51" s="18">
        <f t="shared" si="120"/>
        <v>4.0978334258053168</v>
      </c>
      <c r="AW51" s="18">
        <f t="shared" si="120"/>
        <v>3.3459528877918454</v>
      </c>
      <c r="AX51" s="18">
        <f t="shared" si="120"/>
        <v>2.9215347279877424</v>
      </c>
      <c r="AZ51" s="68">
        <f t="shared" si="121"/>
        <v>-12.216998515879633</v>
      </c>
      <c r="BA51" s="69">
        <f t="shared" si="122"/>
        <v>33.488095326776261</v>
      </c>
      <c r="BB51" s="69">
        <f t="shared" si="123"/>
        <v>21.27109681089663</v>
      </c>
      <c r="BD51" t="str">
        <f t="shared" si="144"/>
        <v>31 Science, engineering and technology associate professionals</v>
      </c>
      <c r="BE51" s="18">
        <f t="shared" si="124"/>
        <v>1.4792986944267144</v>
      </c>
      <c r="BF51" s="18">
        <f t="shared" si="124"/>
        <v>1.5579892717519308</v>
      </c>
      <c r="BG51" s="18">
        <f t="shared" si="124"/>
        <v>1.6680467625406974</v>
      </c>
      <c r="BH51" s="18">
        <f t="shared" si="124"/>
        <v>1.1926868678992877</v>
      </c>
      <c r="BI51" s="18">
        <f t="shared" si="124"/>
        <v>0.91701257792732371</v>
      </c>
      <c r="BK51" s="68">
        <f t="shared" si="125"/>
        <v>-36.337693319255969</v>
      </c>
      <c r="BL51" s="69">
        <f t="shared" si="126"/>
        <v>27.22342170713824</v>
      </c>
      <c r="BM51" s="69">
        <f t="shared" si="127"/>
        <v>-9.1142716121177294</v>
      </c>
      <c r="BO51" t="str">
        <f t="shared" si="145"/>
        <v>31 Science, engineering and technology associate professionals</v>
      </c>
      <c r="BP51" s="18">
        <f t="shared" si="128"/>
        <v>1.1177610659660535</v>
      </c>
      <c r="BQ51" s="18">
        <f t="shared" si="128"/>
        <v>1.255381229461886</v>
      </c>
      <c r="BR51" s="18">
        <f t="shared" si="128"/>
        <v>1.4678940506515854</v>
      </c>
      <c r="BS51" s="18">
        <f t="shared" si="128"/>
        <v>1.2374911418327412</v>
      </c>
      <c r="BT51" s="18">
        <f t="shared" si="128"/>
        <v>1.4149767656664429</v>
      </c>
      <c r="BV51" s="68">
        <f t="shared" si="129"/>
        <v>-16.243899526605325</v>
      </c>
      <c r="BW51" s="69">
        <f t="shared" si="130"/>
        <v>32.407209634537026</v>
      </c>
      <c r="BX51" s="69">
        <f t="shared" si="131"/>
        <v>16.1633101079317</v>
      </c>
      <c r="BZ51" t="str">
        <f t="shared" si="146"/>
        <v>31 Science, engineering and technology associate professionals</v>
      </c>
      <c r="CA51" s="18">
        <f t="shared" si="132"/>
        <v>1.3101658235754476</v>
      </c>
      <c r="CB51" s="18">
        <f t="shared" si="132"/>
        <v>1.5401419088582007</v>
      </c>
      <c r="CC51" s="18">
        <f t="shared" si="132"/>
        <v>1.848341193790267</v>
      </c>
      <c r="CD51" s="18">
        <f t="shared" si="132"/>
        <v>1.7049999908663964</v>
      </c>
      <c r="CE51" s="18">
        <f t="shared" si="132"/>
        <v>2.2195937468914995</v>
      </c>
      <c r="CG51" s="68">
        <f t="shared" si="133"/>
        <v>-20.548414835688305</v>
      </c>
      <c r="CH51" s="69">
        <f t="shared" si="134"/>
        <v>30.709576049380971</v>
      </c>
      <c r="CI51" s="69">
        <f t="shared" si="135"/>
        <v>10.161161213692663</v>
      </c>
      <c r="CK51" t="str">
        <f t="shared" si="147"/>
        <v>31 Science, engineering and technology associate professionals</v>
      </c>
      <c r="CL51" s="18">
        <f t="shared" si="136"/>
        <v>0.65185878752019388</v>
      </c>
      <c r="CM51" s="18">
        <f t="shared" si="136"/>
        <v>0.93989453529572842</v>
      </c>
      <c r="CN51" s="18">
        <f t="shared" si="136"/>
        <v>1.2174302126875232</v>
      </c>
      <c r="CO51" s="18">
        <f t="shared" si="136"/>
        <v>1.4644700811741025</v>
      </c>
      <c r="CP51" s="18">
        <f t="shared" si="136"/>
        <v>2.6976803792061546</v>
      </c>
      <c r="CR51" s="68">
        <f t="shared" si="137"/>
        <v>28.660653815928189</v>
      </c>
      <c r="CS51" s="69">
        <f t="shared" si="138"/>
        <v>37.978175654599625</v>
      </c>
      <c r="CT51" s="69">
        <f t="shared" si="139"/>
        <v>66.63882947052781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0.49718057576738173</v>
      </c>
      <c r="C52" s="18">
        <f t="shared" si="104"/>
        <v>0.63054820795368882</v>
      </c>
      <c r="D52" s="18">
        <f t="shared" si="104"/>
        <v>0.51599149459933502</v>
      </c>
      <c r="E52" s="18">
        <f t="shared" si="104"/>
        <v>0.59361029018132239</v>
      </c>
      <c r="F52" s="18">
        <f t="shared" si="104"/>
        <v>0.69594170941191991</v>
      </c>
      <c r="H52" s="68">
        <f t="shared" si="105"/>
        <v>123.5557949194678</v>
      </c>
      <c r="I52" s="69">
        <f t="shared" si="106"/>
        <v>100.5314443664864</v>
      </c>
      <c r="J52" s="69">
        <f t="shared" si="107"/>
        <v>224.08723928595418</v>
      </c>
      <c r="L52" t="str">
        <f t="shared" si="140"/>
        <v>32 Health and social care associate professionals</v>
      </c>
      <c r="M52" s="18">
        <f t="shared" si="108"/>
        <v>1.5489089474605149</v>
      </c>
      <c r="N52" s="18">
        <f t="shared" si="108"/>
        <v>1.7992678135304585</v>
      </c>
      <c r="O52" s="18">
        <f t="shared" si="108"/>
        <v>1.6531035332711168</v>
      </c>
      <c r="P52" s="18">
        <f t="shared" si="108"/>
        <v>1.756826083075028</v>
      </c>
      <c r="Q52" s="18">
        <f t="shared" si="108"/>
        <v>1.9759560246690888</v>
      </c>
      <c r="S52" s="68">
        <f t="shared" si="109"/>
        <v>100.88367303347103</v>
      </c>
      <c r="T52" s="69">
        <f t="shared" si="110"/>
        <v>89.499313534707383</v>
      </c>
      <c r="U52" s="69">
        <f t="shared" si="111"/>
        <v>190.38298656817844</v>
      </c>
      <c r="W52" t="str">
        <f t="shared" si="141"/>
        <v>32 Health and social care associate professionals</v>
      </c>
      <c r="X52" s="18">
        <f t="shared" si="112"/>
        <v>2.3456511107371321</v>
      </c>
      <c r="Y52" s="18">
        <f t="shared" si="112"/>
        <v>2.6857542165729624</v>
      </c>
      <c r="Z52" s="18">
        <f t="shared" si="112"/>
        <v>2.6042992213913556</v>
      </c>
      <c r="AA52" s="18">
        <f t="shared" si="112"/>
        <v>2.7000558235853145</v>
      </c>
      <c r="AB52" s="18">
        <f t="shared" si="112"/>
        <v>2.9321216969310502</v>
      </c>
      <c r="AD52" s="68">
        <f t="shared" si="113"/>
        <v>41.665952153347675</v>
      </c>
      <c r="AE52" s="69">
        <f t="shared" si="114"/>
        <v>76.390408278248174</v>
      </c>
      <c r="AF52" s="69">
        <f t="shared" si="115"/>
        <v>118.05636043159583</v>
      </c>
      <c r="AH52" t="str">
        <f t="shared" si="142"/>
        <v>32 Health and social care associate professionals</v>
      </c>
      <c r="AI52" s="18">
        <f t="shared" si="116"/>
        <v>5.4242006001044913</v>
      </c>
      <c r="AJ52" s="18">
        <f t="shared" si="116"/>
        <v>4.8933665265383706</v>
      </c>
      <c r="AK52" s="18">
        <f t="shared" si="116"/>
        <v>4.4560990803166369</v>
      </c>
      <c r="AL52" s="18">
        <f t="shared" si="116"/>
        <v>3.1357469650935714</v>
      </c>
      <c r="AM52" s="18">
        <f t="shared" si="116"/>
        <v>1.6326256220781672</v>
      </c>
      <c r="AO52" s="68">
        <f t="shared" si="117"/>
        <v>-58.318162160506134</v>
      </c>
      <c r="AP52" s="69">
        <f t="shared" si="118"/>
        <v>27.466397584462126</v>
      </c>
      <c r="AQ52" s="69">
        <f t="shared" si="119"/>
        <v>-30.851764576044012</v>
      </c>
      <c r="AS52" t="str">
        <f t="shared" si="143"/>
        <v>32 Health and social care associate professionals</v>
      </c>
      <c r="AT52" s="18">
        <f t="shared" si="120"/>
        <v>1.2816276810556384</v>
      </c>
      <c r="AU52" s="18">
        <f t="shared" si="120"/>
        <v>1.4238717619986714</v>
      </c>
      <c r="AV52" s="18">
        <f t="shared" si="120"/>
        <v>1.5608820132622532</v>
      </c>
      <c r="AW52" s="18">
        <f t="shared" si="120"/>
        <v>1.4186684128101508</v>
      </c>
      <c r="AX52" s="18">
        <f t="shared" si="120"/>
        <v>1.3956506814955596</v>
      </c>
      <c r="AZ52" s="68">
        <f t="shared" si="121"/>
        <v>10.093158026233437</v>
      </c>
      <c r="BA52" s="69">
        <f t="shared" si="122"/>
        <v>58.49086346434752</v>
      </c>
      <c r="BB52" s="69">
        <f t="shared" si="123"/>
        <v>68.584021490580966</v>
      </c>
      <c r="BD52" t="str">
        <f t="shared" si="144"/>
        <v>32 Health and social care associate professionals</v>
      </c>
      <c r="BE52" s="18">
        <f t="shared" si="124"/>
        <v>1.3258996601079576</v>
      </c>
      <c r="BF52" s="18">
        <f t="shared" si="124"/>
        <v>1.5329577420401965</v>
      </c>
      <c r="BG52" s="18">
        <f t="shared" si="124"/>
        <v>1.6036284929688085</v>
      </c>
      <c r="BH52" s="18">
        <f t="shared" si="124"/>
        <v>1.6025492956904708</v>
      </c>
      <c r="BI52" s="18">
        <f t="shared" si="124"/>
        <v>1.7430078356034089</v>
      </c>
      <c r="BK52" s="68">
        <f t="shared" si="125"/>
        <v>25.866708365035755</v>
      </c>
      <c r="BL52" s="69">
        <f t="shared" si="126"/>
        <v>71.35526217491028</v>
      </c>
      <c r="BM52" s="69">
        <f t="shared" si="127"/>
        <v>97.221970539946057</v>
      </c>
      <c r="BO52" t="str">
        <f t="shared" si="145"/>
        <v>32 Health and social care associate professionals</v>
      </c>
      <c r="BP52" s="18">
        <f t="shared" si="128"/>
        <v>1.069000494164988</v>
      </c>
      <c r="BQ52" s="18">
        <f t="shared" si="128"/>
        <v>1.3004920205694765</v>
      </c>
      <c r="BR52" s="18">
        <f t="shared" si="128"/>
        <v>1.1989496201939305</v>
      </c>
      <c r="BS52" s="18">
        <f t="shared" si="128"/>
        <v>1.2398113213488511</v>
      </c>
      <c r="BT52" s="18">
        <f t="shared" si="128"/>
        <v>1.2366213651411662</v>
      </c>
      <c r="BV52" s="68">
        <f t="shared" si="129"/>
        <v>-10.381501787272459</v>
      </c>
      <c r="BW52" s="69">
        <f t="shared" si="130"/>
        <v>52.570317896368046</v>
      </c>
      <c r="BX52" s="69">
        <f t="shared" si="131"/>
        <v>42.18881610909559</v>
      </c>
      <c r="BZ52" t="str">
        <f t="shared" si="146"/>
        <v>32 Health and social care associate professionals</v>
      </c>
      <c r="CA52" s="18">
        <f t="shared" si="132"/>
        <v>0.63539795308188196</v>
      </c>
      <c r="CB52" s="18">
        <f t="shared" si="132"/>
        <v>0.70214147329432364</v>
      </c>
      <c r="CC52" s="18">
        <f t="shared" si="132"/>
        <v>0.62707832779608141</v>
      </c>
      <c r="CD52" s="18">
        <f t="shared" si="132"/>
        <v>0.5964450720279052</v>
      </c>
      <c r="CE52" s="18">
        <f t="shared" si="132"/>
        <v>0.54786059084187244</v>
      </c>
      <c r="CG52" s="68">
        <f t="shared" si="133"/>
        <v>-42.195787833270202</v>
      </c>
      <c r="CH52" s="69">
        <f t="shared" si="134"/>
        <v>35.558309534200703</v>
      </c>
      <c r="CI52" s="69">
        <f t="shared" si="135"/>
        <v>-6.6374782990695076</v>
      </c>
      <c r="CK52" t="str">
        <f t="shared" si="147"/>
        <v>32 Health and social care associate professionals</v>
      </c>
      <c r="CL52" s="18">
        <f t="shared" si="136"/>
        <v>0.26278557463663355</v>
      </c>
      <c r="CM52" s="18">
        <f t="shared" si="136"/>
        <v>0.33763199499442742</v>
      </c>
      <c r="CN52" s="18">
        <f t="shared" si="136"/>
        <v>0.35288833011455095</v>
      </c>
      <c r="CO52" s="18">
        <f t="shared" si="136"/>
        <v>0.43514120294631559</v>
      </c>
      <c r="CP52" s="18">
        <f t="shared" si="136"/>
        <v>0.70616549928975392</v>
      </c>
      <c r="CR52" s="68">
        <f t="shared" si="137"/>
        <v>16.189942067793115</v>
      </c>
      <c r="CS52" s="69">
        <f t="shared" si="138"/>
        <v>41.184063797748756</v>
      </c>
      <c r="CT52" s="69">
        <f t="shared" si="139"/>
        <v>57.374005865541868</v>
      </c>
    </row>
    <row r="53" spans="1:98" x14ac:dyDescent="0.2">
      <c r="A53" t="str">
        <f t="shared" si="103"/>
        <v>33 Protective service occupations</v>
      </c>
      <c r="B53" s="18">
        <f t="shared" si="104"/>
        <v>0.31803181118312851</v>
      </c>
      <c r="C53" s="18">
        <f t="shared" si="104"/>
        <v>0.26354653327646516</v>
      </c>
      <c r="D53" s="18">
        <f t="shared" si="104"/>
        <v>0.30542890757138641</v>
      </c>
      <c r="E53" s="18">
        <f t="shared" si="104"/>
        <v>0.38638682836413313</v>
      </c>
      <c r="F53" s="18">
        <f t="shared" si="104"/>
        <v>0.46502741219507232</v>
      </c>
      <c r="H53" s="68">
        <f t="shared" si="105"/>
        <v>152.36203726992872</v>
      </c>
      <c r="I53" s="69">
        <f t="shared" si="106"/>
        <v>73.812125081196996</v>
      </c>
      <c r="J53" s="69">
        <f t="shared" si="107"/>
        <v>226.17416235112572</v>
      </c>
      <c r="L53" t="str">
        <f t="shared" si="140"/>
        <v>33 Protective service occupations</v>
      </c>
      <c r="M53" s="18">
        <f t="shared" si="108"/>
        <v>0.6163477118775984</v>
      </c>
      <c r="N53" s="18">
        <f t="shared" si="108"/>
        <v>0.52003928339651506</v>
      </c>
      <c r="O53" s="18">
        <f t="shared" si="108"/>
        <v>0.57452733983649595</v>
      </c>
      <c r="P53" s="18">
        <f t="shared" si="108"/>
        <v>0.69807038279208733</v>
      </c>
      <c r="Q53" s="18">
        <f t="shared" si="108"/>
        <v>0.8208141372458726</v>
      </c>
      <c r="S53" s="68">
        <f t="shared" si="109"/>
        <v>140.10518986017496</v>
      </c>
      <c r="T53" s="69">
        <f t="shared" si="110"/>
        <v>62.49568738277533</v>
      </c>
      <c r="U53" s="69">
        <f t="shared" si="111"/>
        <v>202.60087724295028</v>
      </c>
      <c r="W53" t="str">
        <f t="shared" si="141"/>
        <v>33 Protective service occupations</v>
      </c>
      <c r="X53" s="18">
        <f t="shared" si="112"/>
        <v>1.2491417766754196</v>
      </c>
      <c r="Y53" s="18">
        <f t="shared" si="112"/>
        <v>1.189628764627386</v>
      </c>
      <c r="Z53" s="18">
        <f t="shared" si="112"/>
        <v>1.2840628757820467</v>
      </c>
      <c r="AA53" s="18">
        <f t="shared" si="112"/>
        <v>1.6414817463052627</v>
      </c>
      <c r="AB53" s="18">
        <f t="shared" si="112"/>
        <v>2.044099495671643</v>
      </c>
      <c r="AD53" s="68">
        <f t="shared" si="113"/>
        <v>100.30422753541639</v>
      </c>
      <c r="AE53" s="69">
        <f t="shared" si="114"/>
        <v>67.190262654465144</v>
      </c>
      <c r="AF53" s="69">
        <f t="shared" si="115"/>
        <v>167.4944901898815</v>
      </c>
      <c r="AH53" t="str">
        <f t="shared" si="142"/>
        <v>33 Protective service occupations</v>
      </c>
      <c r="AI53" s="18">
        <f t="shared" si="116"/>
        <v>1.0909901221487035</v>
      </c>
      <c r="AJ53" s="18">
        <f t="shared" si="116"/>
        <v>1.0896586373452521</v>
      </c>
      <c r="AK53" s="18">
        <f t="shared" si="116"/>
        <v>1.1489267110895438</v>
      </c>
      <c r="AL53" s="18">
        <f t="shared" si="116"/>
        <v>1.537015415739901</v>
      </c>
      <c r="AM53" s="18">
        <f t="shared" si="116"/>
        <v>1.8983508303822991</v>
      </c>
      <c r="AO53" s="68">
        <f t="shared" si="117"/>
        <v>87.97463087502274</v>
      </c>
      <c r="AP53" s="69">
        <f t="shared" si="118"/>
        <v>57.129381343538434</v>
      </c>
      <c r="AQ53" s="69">
        <f t="shared" si="119"/>
        <v>145.10401221856119</v>
      </c>
      <c r="AS53" t="str">
        <f t="shared" si="143"/>
        <v>33 Protective service occupations</v>
      </c>
      <c r="AT53" s="18">
        <f t="shared" si="120"/>
        <v>1.1105399531954667</v>
      </c>
      <c r="AU53" s="18">
        <f t="shared" si="120"/>
        <v>0.90281484772075582</v>
      </c>
      <c r="AV53" s="18">
        <f t="shared" si="120"/>
        <v>0.95254966319937473</v>
      </c>
      <c r="AW53" s="18">
        <f t="shared" si="120"/>
        <v>1.0732767243877464</v>
      </c>
      <c r="AX53" s="18">
        <f t="shared" si="120"/>
        <v>1.1535240008932275</v>
      </c>
      <c r="AZ53" s="68">
        <f t="shared" si="121"/>
        <v>49.105162739560356</v>
      </c>
      <c r="BA53" s="69">
        <f t="shared" si="122"/>
        <v>48.14531853663199</v>
      </c>
      <c r="BB53" s="69">
        <f t="shared" si="123"/>
        <v>97.250481276192346</v>
      </c>
      <c r="BD53" t="str">
        <f t="shared" si="144"/>
        <v>33 Protective service occupations</v>
      </c>
      <c r="BE53" s="18">
        <f t="shared" si="124"/>
        <v>1.0228187478167361</v>
      </c>
      <c r="BF53" s="18">
        <f t="shared" si="124"/>
        <v>0.94587935243366139</v>
      </c>
      <c r="BG53" s="18">
        <f t="shared" si="124"/>
        <v>0.94985353536213724</v>
      </c>
      <c r="BH53" s="18">
        <f t="shared" si="124"/>
        <v>1.0926688047565465</v>
      </c>
      <c r="BI53" s="18">
        <f t="shared" si="124"/>
        <v>1.0855084614499433</v>
      </c>
      <c r="BK53" s="68">
        <f t="shared" si="125"/>
        <v>32.340225101145514</v>
      </c>
      <c r="BL53" s="69">
        <f t="shared" si="126"/>
        <v>32.588755171277704</v>
      </c>
      <c r="BM53" s="69">
        <f t="shared" si="127"/>
        <v>64.928980272423217</v>
      </c>
      <c r="BO53" t="str">
        <f t="shared" si="145"/>
        <v>33 Protective service occupations</v>
      </c>
      <c r="BP53" s="18">
        <f t="shared" si="128"/>
        <v>1.1725111712353773</v>
      </c>
      <c r="BQ53" s="18">
        <f t="shared" si="128"/>
        <v>1.102541820944813</v>
      </c>
      <c r="BR53" s="18">
        <f t="shared" si="128"/>
        <v>1.2160919443521581</v>
      </c>
      <c r="BS53" s="18">
        <f t="shared" si="128"/>
        <v>1.3697853296451541</v>
      </c>
      <c r="BT53" s="18">
        <f t="shared" si="128"/>
        <v>1.4420202818979881</v>
      </c>
      <c r="BV53" s="68">
        <f t="shared" si="129"/>
        <v>3.0307373576749774</v>
      </c>
      <c r="BW53" s="69">
        <f t="shared" si="130"/>
        <v>33.703093004461067</v>
      </c>
      <c r="BX53" s="69">
        <f t="shared" si="131"/>
        <v>36.733830362136047</v>
      </c>
      <c r="BZ53" t="str">
        <f t="shared" si="146"/>
        <v>33 Protective service occupations</v>
      </c>
      <c r="CA53" s="18">
        <f t="shared" si="132"/>
        <v>0.99532216782816674</v>
      </c>
      <c r="CB53" s="18">
        <f t="shared" si="132"/>
        <v>0.99157082654025597</v>
      </c>
      <c r="CC53" s="18">
        <f t="shared" si="132"/>
        <v>1.0903689306373774</v>
      </c>
      <c r="CD53" s="18">
        <f t="shared" si="132"/>
        <v>1.3959428493360049</v>
      </c>
      <c r="CE53" s="18">
        <f t="shared" si="132"/>
        <v>1.543326057579075</v>
      </c>
      <c r="CG53" s="68">
        <f t="shared" si="133"/>
        <v>-6.3526618806026098</v>
      </c>
      <c r="CH53" s="69">
        <f t="shared" si="134"/>
        <v>38.938917475427935</v>
      </c>
      <c r="CI53" s="69">
        <f t="shared" si="135"/>
        <v>32.586255594825332</v>
      </c>
      <c r="CK53" t="str">
        <f t="shared" si="147"/>
        <v>33 Protective service occupations</v>
      </c>
      <c r="CL53" s="18">
        <f t="shared" si="136"/>
        <v>0.47067234784530526</v>
      </c>
      <c r="CM53" s="18">
        <f t="shared" si="136"/>
        <v>0.42732169950807181</v>
      </c>
      <c r="CN53" s="18">
        <f t="shared" si="136"/>
        <v>0.47537735555948002</v>
      </c>
      <c r="CO53" s="18">
        <f t="shared" si="136"/>
        <v>0.43358622881496267</v>
      </c>
      <c r="CP53" s="18">
        <f t="shared" si="136"/>
        <v>0.5924465034717783</v>
      </c>
      <c r="CR53" s="68">
        <f t="shared" si="137"/>
        <v>-27.63809586295784</v>
      </c>
      <c r="CS53" s="69">
        <f t="shared" si="138"/>
        <v>17.054016350150999</v>
      </c>
      <c r="CT53" s="69">
        <f t="shared" si="139"/>
        <v>-10.58407951280684</v>
      </c>
    </row>
    <row r="54" spans="1:98" x14ac:dyDescent="0.2">
      <c r="A54" t="str">
        <f t="shared" si="103"/>
        <v>34 Culture, media and sports occupations</v>
      </c>
      <c r="B54" s="18">
        <f t="shared" si="104"/>
        <v>1.6912893343234954</v>
      </c>
      <c r="C54" s="18">
        <f t="shared" si="104"/>
        <v>1.6889087486173699</v>
      </c>
      <c r="D54" s="18">
        <f t="shared" si="104"/>
        <v>2.0046088765775996</v>
      </c>
      <c r="E54" s="18">
        <f t="shared" si="104"/>
        <v>1.9834910396142269</v>
      </c>
      <c r="F54" s="18">
        <f t="shared" si="104"/>
        <v>2.0501303740941812</v>
      </c>
      <c r="H54" s="68">
        <f t="shared" si="105"/>
        <v>69.51472923205597</v>
      </c>
      <c r="I54" s="69">
        <f t="shared" si="106"/>
        <v>74.868109930589938</v>
      </c>
      <c r="J54" s="69">
        <f t="shared" si="107"/>
        <v>144.38283916264589</v>
      </c>
      <c r="L54" t="str">
        <f t="shared" si="140"/>
        <v>34 Culture, media and sports occupations</v>
      </c>
      <c r="M54" s="18">
        <f t="shared" si="108"/>
        <v>3.7403047708833936</v>
      </c>
      <c r="N54" s="18">
        <f t="shared" si="108"/>
        <v>3.0228482837604638</v>
      </c>
      <c r="O54" s="18">
        <f t="shared" si="108"/>
        <v>4.1608266121068995</v>
      </c>
      <c r="P54" s="18">
        <f t="shared" si="108"/>
        <v>3.7928521843315814</v>
      </c>
      <c r="Q54" s="18">
        <f t="shared" si="108"/>
        <v>3.8038681627924418</v>
      </c>
      <c r="S54" s="68">
        <f t="shared" si="109"/>
        <v>53.643169501948918</v>
      </c>
      <c r="T54" s="69">
        <f t="shared" si="110"/>
        <v>65.079355481491234</v>
      </c>
      <c r="U54" s="69">
        <f t="shared" si="111"/>
        <v>118.72252498344014</v>
      </c>
      <c r="W54" t="str">
        <f t="shared" si="141"/>
        <v>34 Culture, media and sports occupations</v>
      </c>
      <c r="X54" s="18">
        <f t="shared" si="112"/>
        <v>4.1268831532545107</v>
      </c>
      <c r="Y54" s="18">
        <f t="shared" si="112"/>
        <v>3.5496128405362195</v>
      </c>
      <c r="Z54" s="18">
        <f t="shared" si="112"/>
        <v>4.2403073732268659</v>
      </c>
      <c r="AA54" s="18">
        <f t="shared" si="112"/>
        <v>3.7299302517072928</v>
      </c>
      <c r="AB54" s="18">
        <f t="shared" si="112"/>
        <v>3.4793064154042272</v>
      </c>
      <c r="AD54" s="68">
        <f t="shared" si="113"/>
        <v>3.245162744948026</v>
      </c>
      <c r="AE54" s="69">
        <f t="shared" si="114"/>
        <v>47.145356034654768</v>
      </c>
      <c r="AF54" s="69">
        <f t="shared" si="115"/>
        <v>50.3905187796028</v>
      </c>
      <c r="AH54" t="str">
        <f t="shared" si="142"/>
        <v>34 Culture, media and sports occupations</v>
      </c>
      <c r="AI54" s="18">
        <f t="shared" si="116"/>
        <v>1.7324411889948761</v>
      </c>
      <c r="AJ54" s="18">
        <f t="shared" si="116"/>
        <v>1.6578578980654068</v>
      </c>
      <c r="AK54" s="18">
        <f t="shared" si="116"/>
        <v>1.8683956658492045</v>
      </c>
      <c r="AL54" s="18">
        <f t="shared" si="116"/>
        <v>1.7656175700970487</v>
      </c>
      <c r="AM54" s="18">
        <f t="shared" si="116"/>
        <v>1.9450651746437297</v>
      </c>
      <c r="AO54" s="68">
        <f t="shared" si="117"/>
        <v>18.435090806669059</v>
      </c>
      <c r="AP54" s="69">
        <f t="shared" si="118"/>
        <v>46.998206494667564</v>
      </c>
      <c r="AQ54" s="69">
        <f t="shared" si="119"/>
        <v>65.433297301336623</v>
      </c>
      <c r="AS54" t="str">
        <f t="shared" si="143"/>
        <v>34 Culture, media and sports occupations</v>
      </c>
      <c r="AT54" s="18">
        <f t="shared" si="120"/>
        <v>2.2817771973197636</v>
      </c>
      <c r="AU54" s="18">
        <f t="shared" si="120"/>
        <v>1.9090691707913876</v>
      </c>
      <c r="AV54" s="18">
        <f t="shared" si="120"/>
        <v>2.1036102250467348</v>
      </c>
      <c r="AW54" s="18">
        <f t="shared" si="120"/>
        <v>1.714036131582964</v>
      </c>
      <c r="AX54" s="18">
        <f t="shared" si="120"/>
        <v>1.4679159446947574</v>
      </c>
      <c r="AZ54" s="68">
        <f t="shared" si="121"/>
        <v>-14.080925850657067</v>
      </c>
      <c r="BA54" s="69">
        <f t="shared" si="122"/>
        <v>38.490970233542825</v>
      </c>
      <c r="BB54" s="69">
        <f t="shared" si="123"/>
        <v>24.410044382885758</v>
      </c>
      <c r="BD54" t="str">
        <f t="shared" si="144"/>
        <v>34 Culture, media and sports occupations</v>
      </c>
      <c r="BE54" s="18">
        <f t="shared" si="124"/>
        <v>1.4973088744931129</v>
      </c>
      <c r="BF54" s="18">
        <f t="shared" si="124"/>
        <v>1.4407416017205106</v>
      </c>
      <c r="BG54" s="18">
        <f t="shared" si="124"/>
        <v>1.6201664812344012</v>
      </c>
      <c r="BH54" s="18">
        <f t="shared" si="124"/>
        <v>1.371999019991939</v>
      </c>
      <c r="BI54" s="18">
        <f t="shared" si="124"/>
        <v>1.3564374970721513</v>
      </c>
      <c r="BK54" s="68">
        <f t="shared" si="125"/>
        <v>-3.0482967436768158</v>
      </c>
      <c r="BL54" s="69">
        <f t="shared" si="126"/>
        <v>35.232327849600679</v>
      </c>
      <c r="BM54" s="69">
        <f t="shared" si="127"/>
        <v>32.184031105923864</v>
      </c>
      <c r="BO54" t="str">
        <f t="shared" si="145"/>
        <v>34 Culture, media and sports occupations</v>
      </c>
      <c r="BP54" s="18">
        <f t="shared" si="128"/>
        <v>0.88382940514634012</v>
      </c>
      <c r="BQ54" s="18">
        <f t="shared" si="128"/>
        <v>0.71750550689024584</v>
      </c>
      <c r="BR54" s="18">
        <f t="shared" si="128"/>
        <v>0.83739468362384395</v>
      </c>
      <c r="BS54" s="18">
        <f t="shared" si="128"/>
        <v>0.63780960001149023</v>
      </c>
      <c r="BT54" s="18">
        <f t="shared" si="128"/>
        <v>0.44486734707966036</v>
      </c>
      <c r="BV54" s="68">
        <f t="shared" si="129"/>
        <v>-53.840384613776429</v>
      </c>
      <c r="BW54" s="69">
        <f t="shared" si="130"/>
        <v>25.619651687889672</v>
      </c>
      <c r="BX54" s="69">
        <f t="shared" si="131"/>
        <v>-28.220732925886761</v>
      </c>
      <c r="BZ54" t="str">
        <f t="shared" si="146"/>
        <v>34 Culture, media and sports occupations</v>
      </c>
      <c r="CA54" s="18">
        <f t="shared" si="132"/>
        <v>1.0275868833830957</v>
      </c>
      <c r="CB54" s="18">
        <f t="shared" si="132"/>
        <v>0.98300860616009011</v>
      </c>
      <c r="CC54" s="18">
        <f t="shared" si="132"/>
        <v>0.98683708613361976</v>
      </c>
      <c r="CD54" s="18">
        <f t="shared" si="132"/>
        <v>0.8168560028994144</v>
      </c>
      <c r="CE54" s="18">
        <f t="shared" si="132"/>
        <v>0.71702989660652261</v>
      </c>
      <c r="CG54" s="68">
        <f t="shared" si="133"/>
        <v>-51.926801528595192</v>
      </c>
      <c r="CH54" s="69">
        <f t="shared" si="134"/>
        <v>25.501396036599321</v>
      </c>
      <c r="CI54" s="69">
        <f t="shared" si="135"/>
        <v>-26.425405491995864</v>
      </c>
      <c r="CK54" t="str">
        <f t="shared" si="147"/>
        <v>34 Culture, media and sports occupations</v>
      </c>
      <c r="CL54" s="18">
        <f t="shared" si="136"/>
        <v>0.80899949643645896</v>
      </c>
      <c r="CM54" s="18">
        <f t="shared" si="136"/>
        <v>1.0209151189203398</v>
      </c>
      <c r="CN54" s="18">
        <f t="shared" si="136"/>
        <v>1.2531929389638705</v>
      </c>
      <c r="CO54" s="18">
        <f t="shared" si="136"/>
        <v>1.3915465733665069</v>
      </c>
      <c r="CP54" s="18">
        <f t="shared" si="136"/>
        <v>1.3848989239012734</v>
      </c>
      <c r="CR54" s="68">
        <f t="shared" si="137"/>
        <v>-35.834811457950835</v>
      </c>
      <c r="CS54" s="69">
        <f t="shared" si="138"/>
        <v>25.84314097851178</v>
      </c>
      <c r="CT54" s="69">
        <f t="shared" si="139"/>
        <v>-9.9916704794390601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4.9810410657204125</v>
      </c>
      <c r="C55" s="18">
        <f t="shared" si="148"/>
        <v>4.8056720641606558</v>
      </c>
      <c r="D55" s="18">
        <f t="shared" si="148"/>
        <v>4.9708329456759817</v>
      </c>
      <c r="E55" s="18">
        <f t="shared" si="148"/>
        <v>4.9053912661917538</v>
      </c>
      <c r="F55" s="18">
        <f t="shared" si="148"/>
        <v>5.0462772508216371</v>
      </c>
      <c r="H55" s="68">
        <f t="shared" si="105"/>
        <v>68.266456447792322</v>
      </c>
      <c r="I55" s="69">
        <f t="shared" si="106"/>
        <v>66.567623422971465</v>
      </c>
      <c r="J55" s="69">
        <f t="shared" si="107"/>
        <v>134.83407987076379</v>
      </c>
      <c r="L55" t="str">
        <f t="shared" si="140"/>
        <v>35 Business and public service associate professionals</v>
      </c>
      <c r="M55" s="18">
        <f t="shared" ref="M55:Q64" si="149">M18/M$35*100</f>
        <v>7.8257235073238975</v>
      </c>
      <c r="N55" s="18">
        <f t="shared" si="149"/>
        <v>7.6727759009200263</v>
      </c>
      <c r="O55" s="18">
        <f t="shared" si="149"/>
        <v>7.5686378932474874</v>
      </c>
      <c r="P55" s="18">
        <f t="shared" si="149"/>
        <v>7.3521638644197997</v>
      </c>
      <c r="Q55" s="18">
        <f t="shared" si="149"/>
        <v>7.3091153291145252</v>
      </c>
      <c r="S55" s="68">
        <f t="shared" si="109"/>
        <v>62.298500187321807</v>
      </c>
      <c r="T55" s="69">
        <f t="shared" si="110"/>
        <v>66.896567448190169</v>
      </c>
      <c r="U55" s="69">
        <f t="shared" si="111"/>
        <v>129.19506763551198</v>
      </c>
      <c r="W55" t="str">
        <f t="shared" si="141"/>
        <v>35 Business and public service associate professionals</v>
      </c>
      <c r="X55" s="18">
        <f t="shared" ref="X55:AB64" si="150">X18/X$35*100</f>
        <v>8.6805866776303482</v>
      </c>
      <c r="Y55" s="18">
        <f t="shared" si="150"/>
        <v>8.3853687806218993</v>
      </c>
      <c r="Z55" s="18">
        <f t="shared" si="150"/>
        <v>8.21452060406253</v>
      </c>
      <c r="AA55" s="18">
        <f t="shared" si="150"/>
        <v>7.5643063387246494</v>
      </c>
      <c r="AB55" s="18">
        <f t="shared" si="150"/>
        <v>7.0574200260089119</v>
      </c>
      <c r="AD55" s="68">
        <f t="shared" si="113"/>
        <v>8.1030921539268164</v>
      </c>
      <c r="AE55" s="69">
        <f t="shared" si="114"/>
        <v>51.03598003506594</v>
      </c>
      <c r="AF55" s="69">
        <f t="shared" si="115"/>
        <v>59.139072188992756</v>
      </c>
      <c r="AH55" t="str">
        <f t="shared" si="142"/>
        <v>35 Business and public service associate professionals</v>
      </c>
      <c r="AI55" s="18">
        <f t="shared" ref="AI55:AM64" si="151">AI18/AI$35*100</f>
        <v>7.605736515345483</v>
      </c>
      <c r="AJ55" s="18">
        <f t="shared" si="151"/>
        <v>7.9939544500757282</v>
      </c>
      <c r="AK55" s="18">
        <f t="shared" si="151"/>
        <v>8.1861887370820998</v>
      </c>
      <c r="AL55" s="18">
        <f t="shared" si="151"/>
        <v>8.1944012677718092</v>
      </c>
      <c r="AM55" s="18">
        <f t="shared" si="151"/>
        <v>8.3555468983713652</v>
      </c>
      <c r="AO55" s="68">
        <f t="shared" si="117"/>
        <v>16.120318480537168</v>
      </c>
      <c r="AP55" s="69">
        <f t="shared" si="118"/>
        <v>50.675823652723508</v>
      </c>
      <c r="AQ55" s="69">
        <f t="shared" si="119"/>
        <v>66.796142133260688</v>
      </c>
      <c r="AS55" t="str">
        <f t="shared" si="143"/>
        <v>35 Business and public service associate professionals</v>
      </c>
      <c r="AT55" s="18">
        <f t="shared" ref="AT55:AX64" si="152">AT18/AT$35*100</f>
        <v>7.3523384370270577</v>
      </c>
      <c r="AU55" s="18">
        <f t="shared" si="152"/>
        <v>7.246975038360179</v>
      </c>
      <c r="AV55" s="18">
        <f t="shared" si="152"/>
        <v>7.1718689700221372</v>
      </c>
      <c r="AW55" s="18">
        <f t="shared" si="152"/>
        <v>6.6622690130024935</v>
      </c>
      <c r="AX55" s="18">
        <f t="shared" si="152"/>
        <v>6.3979859769656251</v>
      </c>
      <c r="AZ55" s="68">
        <f t="shared" si="121"/>
        <v>9.8410336676772676</v>
      </c>
      <c r="BA55" s="69">
        <f t="shared" si="122"/>
        <v>48.315923066756163</v>
      </c>
      <c r="BB55" s="69">
        <f t="shared" si="123"/>
        <v>58.156956734433429</v>
      </c>
      <c r="BD55" t="str">
        <f t="shared" si="144"/>
        <v>35 Business and public service associate professionals</v>
      </c>
      <c r="BE55" s="18">
        <f t="shared" ref="BE55:BI64" si="153">BE18/BE$35*100</f>
        <v>5.6038471879797598</v>
      </c>
      <c r="BF55" s="18">
        <f t="shared" si="153"/>
        <v>5.5840670446563472</v>
      </c>
      <c r="BG55" s="18">
        <f t="shared" si="153"/>
        <v>5.7606448152707479</v>
      </c>
      <c r="BH55" s="18">
        <f t="shared" si="153"/>
        <v>5.1816695759838129</v>
      </c>
      <c r="BI55" s="18">
        <f t="shared" si="153"/>
        <v>4.8752094653382585</v>
      </c>
      <c r="BK55" s="68">
        <f t="shared" si="125"/>
        <v>-1.9974263667749979</v>
      </c>
      <c r="BL55" s="69">
        <f t="shared" si="126"/>
        <v>42.701728506910051</v>
      </c>
      <c r="BM55" s="69">
        <f t="shared" si="127"/>
        <v>40.704302140135056</v>
      </c>
      <c r="BO55" t="str">
        <f t="shared" si="145"/>
        <v>35 Business and public service associate professionals</v>
      </c>
      <c r="BP55" s="18">
        <f t="shared" ref="BP55:BT64" si="154">BP18/BP$35*100</f>
        <v>4.7586586084420475</v>
      </c>
      <c r="BQ55" s="18">
        <f t="shared" si="154"/>
        <v>4.8481777506406756</v>
      </c>
      <c r="BR55" s="18">
        <f t="shared" si="154"/>
        <v>5.0751525208878006</v>
      </c>
      <c r="BS55" s="18">
        <f t="shared" si="154"/>
        <v>4.539611962123911</v>
      </c>
      <c r="BT55" s="18">
        <f t="shared" si="154"/>
        <v>4.3859675189194078</v>
      </c>
      <c r="BV55" s="68">
        <f t="shared" si="129"/>
        <v>-24.910681365645583</v>
      </c>
      <c r="BW55" s="69">
        <f t="shared" si="130"/>
        <v>33.976602826651572</v>
      </c>
      <c r="BX55" s="69">
        <f t="shared" si="131"/>
        <v>9.0659214610059919</v>
      </c>
      <c r="BZ55" t="str">
        <f t="shared" si="146"/>
        <v>35 Business and public service associate professionals</v>
      </c>
      <c r="CA55" s="18">
        <f t="shared" ref="CA55:CE64" si="155">CA18/CA$35*100</f>
        <v>4.3138888153673935</v>
      </c>
      <c r="CB55" s="18">
        <f t="shared" si="155"/>
        <v>4.5254120926659018</v>
      </c>
      <c r="CC55" s="18">
        <f t="shared" si="155"/>
        <v>4.6737869360654969</v>
      </c>
      <c r="CD55" s="18">
        <f t="shared" si="155"/>
        <v>4.2986751142721946</v>
      </c>
      <c r="CE55" s="18">
        <f t="shared" si="155"/>
        <v>4.1684040532254505</v>
      </c>
      <c r="CG55" s="68">
        <f t="shared" si="133"/>
        <v>-40.991834155851983</v>
      </c>
      <c r="CH55" s="69">
        <f t="shared" si="134"/>
        <v>28.789945950412232</v>
      </c>
      <c r="CI55" s="69">
        <f t="shared" si="135"/>
        <v>-12.201888205439749</v>
      </c>
      <c r="CK55" t="str">
        <f t="shared" si="147"/>
        <v>35 Business and public service associate professionals</v>
      </c>
      <c r="CL55" s="18">
        <f t="shared" ref="CL55:CP64" si="156">CL18/CL$35*100</f>
        <v>2.5172689553561165</v>
      </c>
      <c r="CM55" s="18">
        <f t="shared" si="156"/>
        <v>2.9019140229124907</v>
      </c>
      <c r="CN55" s="18">
        <f t="shared" si="156"/>
        <v>3.0976971842359227</v>
      </c>
      <c r="CO55" s="18">
        <f t="shared" si="156"/>
        <v>3.0228311975533262</v>
      </c>
      <c r="CP55" s="18">
        <f t="shared" si="156"/>
        <v>4.7265404728135909</v>
      </c>
      <c r="CR55" s="68">
        <f t="shared" si="137"/>
        <v>-11.406113059860147</v>
      </c>
      <c r="CS55" s="69">
        <f t="shared" si="138"/>
        <v>26.178474593212563</v>
      </c>
      <c r="CT55" s="69">
        <f t="shared" si="139"/>
        <v>14.772361533352422</v>
      </c>
    </row>
    <row r="56" spans="1:98" x14ac:dyDescent="0.2">
      <c r="A56" t="str">
        <f t="shared" si="103"/>
        <v>41 Administrative occupations</v>
      </c>
      <c r="B56" s="18">
        <f t="shared" si="148"/>
        <v>3.1791316865154835</v>
      </c>
      <c r="C56" s="18">
        <f t="shared" si="148"/>
        <v>2.8660342383075168</v>
      </c>
      <c r="D56" s="18">
        <f t="shared" si="148"/>
        <v>2.9586302395503568</v>
      </c>
      <c r="E56" s="18">
        <f t="shared" si="148"/>
        <v>3.0558910642255173</v>
      </c>
      <c r="F56" s="18">
        <f t="shared" si="148"/>
        <v>3.469772082508134</v>
      </c>
      <c r="H56" s="68">
        <f t="shared" si="105"/>
        <v>94.38639515952606</v>
      </c>
      <c r="I56" s="69">
        <f t="shared" si="106"/>
        <v>80.448033039471724</v>
      </c>
      <c r="J56" s="69">
        <f t="shared" si="107"/>
        <v>174.83442819899778</v>
      </c>
      <c r="L56" t="str">
        <f t="shared" si="140"/>
        <v>41 Administrative occupations</v>
      </c>
      <c r="M56" s="18">
        <f t="shared" si="149"/>
        <v>5.0190371883153579</v>
      </c>
      <c r="N56" s="18">
        <f t="shared" si="149"/>
        <v>4.907462069970725</v>
      </c>
      <c r="O56" s="18">
        <f t="shared" si="149"/>
        <v>4.9728670772977024</v>
      </c>
      <c r="P56" s="18">
        <f t="shared" si="149"/>
        <v>4.9194531228181742</v>
      </c>
      <c r="Q56" s="18">
        <f t="shared" si="149"/>
        <v>5.0347528010720257</v>
      </c>
      <c r="S56" s="68">
        <f t="shared" si="109"/>
        <v>70.152651448160057</v>
      </c>
      <c r="T56" s="69">
        <f t="shared" si="110"/>
        <v>74.098187680034357</v>
      </c>
      <c r="U56" s="69">
        <f t="shared" si="111"/>
        <v>144.2508391281944</v>
      </c>
      <c r="W56" t="str">
        <f t="shared" si="141"/>
        <v>41 Administrative occupations</v>
      </c>
      <c r="X56" s="18">
        <f t="shared" si="150"/>
        <v>8.19976568793615</v>
      </c>
      <c r="Y56" s="18">
        <f t="shared" si="150"/>
        <v>7.6737584248500177</v>
      </c>
      <c r="Z56" s="18">
        <f t="shared" si="150"/>
        <v>8.1052003001575308</v>
      </c>
      <c r="AA56" s="18">
        <f t="shared" si="150"/>
        <v>7.6775594019253903</v>
      </c>
      <c r="AB56" s="18">
        <f t="shared" si="150"/>
        <v>7.5129811171363077</v>
      </c>
      <c r="AD56" s="68">
        <f t="shared" si="113"/>
        <v>16.633395661225272</v>
      </c>
      <c r="AE56" s="69">
        <f t="shared" si="114"/>
        <v>58.645598841776206</v>
      </c>
      <c r="AF56" s="69">
        <f t="shared" si="115"/>
        <v>75.278994503001471</v>
      </c>
      <c r="AH56" t="str">
        <f t="shared" si="142"/>
        <v>41 Administrative occupations</v>
      </c>
      <c r="AI56" s="18">
        <f t="shared" si="151"/>
        <v>10.498873606627949</v>
      </c>
      <c r="AJ56" s="18">
        <f t="shared" si="151"/>
        <v>10.978192300392402</v>
      </c>
      <c r="AK56" s="18">
        <f t="shared" si="151"/>
        <v>12.016792034063156</v>
      </c>
      <c r="AL56" s="18">
        <f t="shared" si="151"/>
        <v>11.966997603476335</v>
      </c>
      <c r="AM56" s="18">
        <f t="shared" si="151"/>
        <v>12.226161198033997</v>
      </c>
      <c r="AO56" s="68">
        <f t="shared" si="117"/>
        <v>15.748844104248564</v>
      </c>
      <c r="AP56" s="69">
        <f t="shared" si="118"/>
        <v>60.850647854161402</v>
      </c>
      <c r="AQ56" s="69">
        <f t="shared" si="119"/>
        <v>76.59949195840997</v>
      </c>
      <c r="AS56" t="str">
        <f t="shared" si="143"/>
        <v>41 Administrative occupations</v>
      </c>
      <c r="AT56" s="18">
        <f t="shared" si="152"/>
        <v>9.8599659007435267</v>
      </c>
      <c r="AU56" s="18">
        <f t="shared" si="152"/>
        <v>9.5139772314205224</v>
      </c>
      <c r="AV56" s="18">
        <f t="shared" si="152"/>
        <v>9.830732464859965</v>
      </c>
      <c r="AW56" s="18">
        <f t="shared" si="152"/>
        <v>8.9617638186610904</v>
      </c>
      <c r="AX56" s="18">
        <f t="shared" si="152"/>
        <v>8.8102269540597931</v>
      </c>
      <c r="AZ56" s="68">
        <f t="shared" si="121"/>
        <v>10.345567499583098</v>
      </c>
      <c r="BA56" s="69">
        <f t="shared" si="122"/>
        <v>55.655440643440102</v>
      </c>
      <c r="BB56" s="69">
        <f t="shared" si="123"/>
        <v>66.001008143023199</v>
      </c>
      <c r="BD56" t="str">
        <f t="shared" si="144"/>
        <v>41 Administrative occupations</v>
      </c>
      <c r="BE56" s="18">
        <f t="shared" si="153"/>
        <v>8.7487071893209052</v>
      </c>
      <c r="BF56" s="18">
        <f t="shared" si="153"/>
        <v>7.9117324187782252</v>
      </c>
      <c r="BG56" s="18">
        <f t="shared" si="153"/>
        <v>8.4379544505343773</v>
      </c>
      <c r="BH56" s="18">
        <f t="shared" si="153"/>
        <v>7.3228969778927011</v>
      </c>
      <c r="BI56" s="18">
        <f t="shared" si="153"/>
        <v>6.1131534736198727</v>
      </c>
      <c r="BK56" s="68">
        <f t="shared" si="125"/>
        <v>-16.103581407959396</v>
      </c>
      <c r="BL56" s="69">
        <f t="shared" si="126"/>
        <v>46.188779269068476</v>
      </c>
      <c r="BM56" s="69">
        <f t="shared" si="127"/>
        <v>30.08519786110908</v>
      </c>
      <c r="BO56" t="str">
        <f t="shared" si="145"/>
        <v>41 Administrative occupations</v>
      </c>
      <c r="BP56" s="18">
        <f t="shared" si="154"/>
        <v>10.247974639527669</v>
      </c>
      <c r="BQ56" s="18">
        <f t="shared" si="154"/>
        <v>9.8022819078406069</v>
      </c>
      <c r="BR56" s="18">
        <f t="shared" si="154"/>
        <v>9.6088811969416668</v>
      </c>
      <c r="BS56" s="18">
        <f t="shared" si="154"/>
        <v>8.4028664510053233</v>
      </c>
      <c r="BT56" s="18">
        <f t="shared" si="154"/>
        <v>6.5060082796067924</v>
      </c>
      <c r="BV56" s="68">
        <f t="shared" si="129"/>
        <v>-41.169351107994906</v>
      </c>
      <c r="BW56" s="69">
        <f t="shared" si="130"/>
        <v>34.300576464241331</v>
      </c>
      <c r="BX56" s="69">
        <f t="shared" si="131"/>
        <v>-6.8687746437535795</v>
      </c>
      <c r="BZ56" t="str">
        <f t="shared" si="146"/>
        <v>41 Administrative occupations</v>
      </c>
      <c r="CA56" s="18">
        <f t="shared" si="155"/>
        <v>8.563034428121906</v>
      </c>
      <c r="CB56" s="18">
        <f t="shared" si="155"/>
        <v>8.2226444726024273</v>
      </c>
      <c r="CC56" s="18">
        <f t="shared" si="155"/>
        <v>7.9431978704245871</v>
      </c>
      <c r="CD56" s="18">
        <f t="shared" si="155"/>
        <v>6.4663192683862238</v>
      </c>
      <c r="CE56" s="18">
        <f t="shared" si="155"/>
        <v>4.0045767943260344</v>
      </c>
      <c r="CG56" s="68">
        <f t="shared" si="133"/>
        <v>-66.64411548297943</v>
      </c>
      <c r="CH56" s="69">
        <f t="shared" si="134"/>
        <v>23.780492703954611</v>
      </c>
      <c r="CI56" s="69">
        <f t="shared" si="135"/>
        <v>-42.863622779024816</v>
      </c>
      <c r="CK56" t="str">
        <f t="shared" si="147"/>
        <v>41 Administrative occupations</v>
      </c>
      <c r="CL56" s="18">
        <f t="shared" si="156"/>
        <v>5.6572925723272238</v>
      </c>
      <c r="CM56" s="18">
        <f t="shared" si="156"/>
        <v>5.6172526289451579</v>
      </c>
      <c r="CN56" s="18">
        <f t="shared" si="156"/>
        <v>6.0060644363279065</v>
      </c>
      <c r="CO56" s="18">
        <f t="shared" si="156"/>
        <v>5.5603768135414793</v>
      </c>
      <c r="CP56" s="18">
        <f t="shared" si="156"/>
        <v>6.2840519196650231</v>
      </c>
      <c r="CR56" s="68">
        <f t="shared" si="137"/>
        <v>-39.249603963782285</v>
      </c>
      <c r="CS56" s="69">
        <f t="shared" si="138"/>
        <v>21.278676323346534</v>
      </c>
      <c r="CT56" s="69">
        <f t="shared" si="139"/>
        <v>-17.970927640435754</v>
      </c>
    </row>
    <row r="57" spans="1:98" x14ac:dyDescent="0.2">
      <c r="A57" t="str">
        <f t="shared" si="103"/>
        <v>42 Secretarial and related occupations</v>
      </c>
      <c r="B57" s="18">
        <f t="shared" si="148"/>
        <v>0.32292394183971346</v>
      </c>
      <c r="C57" s="18">
        <f t="shared" si="148"/>
        <v>0.32136167187743853</v>
      </c>
      <c r="D57" s="18">
        <f t="shared" si="148"/>
        <v>0.30363093926114554</v>
      </c>
      <c r="E57" s="18">
        <f t="shared" si="148"/>
        <v>0.40251596270790346</v>
      </c>
      <c r="F57" s="18">
        <f t="shared" si="148"/>
        <v>0.54361509509096839</v>
      </c>
      <c r="H57" s="68">
        <f t="shared" si="105"/>
        <v>196.75708334973748</v>
      </c>
      <c r="I57" s="69">
        <f t="shared" si="106"/>
        <v>127.22903654233788</v>
      </c>
      <c r="J57" s="69">
        <f t="shared" si="107"/>
        <v>323.98611989207541</v>
      </c>
      <c r="L57" t="str">
        <f t="shared" si="140"/>
        <v>42 Secretarial and related occupations</v>
      </c>
      <c r="M57" s="18">
        <f t="shared" si="149"/>
        <v>0.9971173602463046</v>
      </c>
      <c r="N57" s="18">
        <f t="shared" si="149"/>
        <v>0.9330658607123723</v>
      </c>
      <c r="O57" s="18">
        <f t="shared" si="149"/>
        <v>0.95877695514033445</v>
      </c>
      <c r="P57" s="18">
        <f t="shared" si="149"/>
        <v>1.2079325337590336</v>
      </c>
      <c r="Q57" s="18">
        <f t="shared" si="149"/>
        <v>1.1238762055644107</v>
      </c>
      <c r="S57" s="68">
        <f t="shared" si="109"/>
        <v>97.000944925121019</v>
      </c>
      <c r="T57" s="69">
        <f t="shared" si="110"/>
        <v>94.323311037171692</v>
      </c>
      <c r="U57" s="69">
        <f t="shared" si="111"/>
        <v>191.32425596229271</v>
      </c>
      <c r="W57" t="str">
        <f t="shared" si="141"/>
        <v>42 Secretarial and related occupations</v>
      </c>
      <c r="X57" s="18">
        <f t="shared" si="150"/>
        <v>1.6399541169481249</v>
      </c>
      <c r="Y57" s="18">
        <f t="shared" si="150"/>
        <v>1.5067037635848313</v>
      </c>
      <c r="Z57" s="18">
        <f t="shared" si="150"/>
        <v>1.6110295646603319</v>
      </c>
      <c r="AA57" s="18">
        <f t="shared" si="150"/>
        <v>2.0515382064131868</v>
      </c>
      <c r="AB57" s="18">
        <f t="shared" si="150"/>
        <v>2.1183465431128403</v>
      </c>
      <c r="AD57" s="68">
        <f t="shared" si="113"/>
        <v>65.450419393046275</v>
      </c>
      <c r="AE57" s="69">
        <f t="shared" si="114"/>
        <v>87.158438543730199</v>
      </c>
      <c r="AF57" s="69">
        <f t="shared" si="115"/>
        <v>152.6088579367765</v>
      </c>
      <c r="AH57" t="str">
        <f t="shared" si="142"/>
        <v>42 Secretarial and related occupations</v>
      </c>
      <c r="AI57" s="18">
        <f t="shared" si="151"/>
        <v>2.7682731929019737</v>
      </c>
      <c r="AJ57" s="18">
        <f t="shared" si="151"/>
        <v>2.8009912359102462</v>
      </c>
      <c r="AK57" s="18">
        <f t="shared" si="151"/>
        <v>3.0343693994613448</v>
      </c>
      <c r="AL57" s="18">
        <f t="shared" si="151"/>
        <v>3.8615453833150815</v>
      </c>
      <c r="AM57" s="18">
        <f t="shared" si="151"/>
        <v>3.5573716433604887</v>
      </c>
      <c r="AO57" s="68">
        <f t="shared" si="117"/>
        <v>33.375444344980131</v>
      </c>
      <c r="AP57" s="69">
        <f t="shared" si="118"/>
        <v>75.987688727818536</v>
      </c>
      <c r="AQ57" s="69">
        <f t="shared" si="119"/>
        <v>109.36313307279868</v>
      </c>
      <c r="AS57" t="str">
        <f t="shared" si="143"/>
        <v>42 Secretarial and related occupations</v>
      </c>
      <c r="AT57" s="18">
        <f t="shared" si="152"/>
        <v>2.2368621644757467</v>
      </c>
      <c r="AU57" s="18">
        <f t="shared" si="152"/>
        <v>2.0673935331226998</v>
      </c>
      <c r="AV57" s="18">
        <f t="shared" si="152"/>
        <v>2.2698394255674881</v>
      </c>
      <c r="AW57" s="18">
        <f t="shared" si="152"/>
        <v>2.5021248057045651</v>
      </c>
      <c r="AX57" s="18">
        <f t="shared" si="152"/>
        <v>1.749168549900034</v>
      </c>
      <c r="AZ57" s="68">
        <f t="shared" si="121"/>
        <v>-5.1166087056288418</v>
      </c>
      <c r="BA57" s="69">
        <f t="shared" si="122"/>
        <v>61.718683531455397</v>
      </c>
      <c r="BB57" s="69">
        <f t="shared" si="123"/>
        <v>56.602074825826563</v>
      </c>
      <c r="BD57" t="str">
        <f t="shared" si="144"/>
        <v>42 Secretarial and related occupations</v>
      </c>
      <c r="BE57" s="18">
        <f t="shared" si="153"/>
        <v>2.3331376741581242</v>
      </c>
      <c r="BF57" s="18">
        <f t="shared" si="153"/>
        <v>1.9419670931383575</v>
      </c>
      <c r="BG57" s="18">
        <f t="shared" si="153"/>
        <v>2.0854837502673562</v>
      </c>
      <c r="BH57" s="18">
        <f t="shared" si="153"/>
        <v>2.3997128548641515</v>
      </c>
      <c r="BI57" s="18">
        <f t="shared" si="153"/>
        <v>1.4214600647888245</v>
      </c>
      <c r="BK57" s="68">
        <f t="shared" si="125"/>
        <v>-21.069809298776455</v>
      </c>
      <c r="BL57" s="69">
        <f t="shared" si="126"/>
        <v>57.885631760383738</v>
      </c>
      <c r="BM57" s="69">
        <f t="shared" si="127"/>
        <v>36.815822461607283</v>
      </c>
      <c r="BO57" t="str">
        <f t="shared" si="145"/>
        <v>42 Secretarial and related occupations</v>
      </c>
      <c r="BP57" s="18">
        <f t="shared" si="154"/>
        <v>3.0555009161982922</v>
      </c>
      <c r="BQ57" s="18">
        <f t="shared" si="154"/>
        <v>2.7486583610288728</v>
      </c>
      <c r="BR57" s="18">
        <f t="shared" si="154"/>
        <v>2.4316406226163432</v>
      </c>
      <c r="BS57" s="18">
        <f t="shared" si="154"/>
        <v>2.1936361729983025</v>
      </c>
      <c r="BT57" s="18">
        <f t="shared" si="154"/>
        <v>0.63446056732246769</v>
      </c>
      <c r="BV57" s="68">
        <f t="shared" si="129"/>
        <v>-77.329186930430609</v>
      </c>
      <c r="BW57" s="69">
        <f t="shared" si="130"/>
        <v>30.832767952689494</v>
      </c>
      <c r="BX57" s="69">
        <f t="shared" si="131"/>
        <v>-46.496418977741122</v>
      </c>
      <c r="BZ57" t="str">
        <f t="shared" si="146"/>
        <v>42 Secretarial and related occupations</v>
      </c>
      <c r="CA57" s="18">
        <f t="shared" si="155"/>
        <v>3.6440363491164494</v>
      </c>
      <c r="CB57" s="18">
        <f t="shared" si="155"/>
        <v>3.6129314662740346</v>
      </c>
      <c r="CC57" s="18">
        <f t="shared" si="155"/>
        <v>3.3441931739304391</v>
      </c>
      <c r="CD57" s="18">
        <f t="shared" si="155"/>
        <v>2.1250590299436456</v>
      </c>
      <c r="CE57" s="18">
        <f t="shared" si="155"/>
        <v>0.5003765005196722</v>
      </c>
      <c r="CG57" s="68">
        <f t="shared" si="133"/>
        <v>-90.1004200855742</v>
      </c>
      <c r="CH57" s="69">
        <f t="shared" si="134"/>
        <v>18.881423902965189</v>
      </c>
      <c r="CI57" s="69">
        <f t="shared" si="135"/>
        <v>-71.218996182609018</v>
      </c>
      <c r="CK57" t="str">
        <f t="shared" si="147"/>
        <v>42 Secretarial and related occupations</v>
      </c>
      <c r="CL57" s="18">
        <f t="shared" si="156"/>
        <v>2.3274088000693496</v>
      </c>
      <c r="CM57" s="18">
        <f t="shared" si="156"/>
        <v>2.6775051109834695</v>
      </c>
      <c r="CN57" s="18">
        <f t="shared" si="156"/>
        <v>2.7636393444909539</v>
      </c>
      <c r="CO57" s="18">
        <f t="shared" si="156"/>
        <v>3.4848585348098498</v>
      </c>
      <c r="CP57" s="18">
        <f t="shared" si="156"/>
        <v>5.5377984153114994</v>
      </c>
      <c r="CR57" s="68">
        <f t="shared" si="137"/>
        <v>16.346979217985659</v>
      </c>
      <c r="CS57" s="69">
        <f t="shared" si="138"/>
        <v>39.091887936994326</v>
      </c>
      <c r="CT57" s="69">
        <f t="shared" si="139"/>
        <v>55.438867154979988</v>
      </c>
    </row>
    <row r="58" spans="1:98" x14ac:dyDescent="0.2">
      <c r="A58" t="str">
        <f t="shared" si="103"/>
        <v>51 Skilled agricultural and related trades</v>
      </c>
      <c r="B58" s="18">
        <f t="shared" si="148"/>
        <v>0.18748149702441053</v>
      </c>
      <c r="C58" s="18">
        <f t="shared" si="148"/>
        <v>0.25960924088696852</v>
      </c>
      <c r="D58" s="18">
        <f t="shared" si="148"/>
        <v>0.18893793967042607</v>
      </c>
      <c r="E58" s="18">
        <f t="shared" si="148"/>
        <v>0.20605730910184977</v>
      </c>
      <c r="F58" s="18">
        <f t="shared" si="148"/>
        <v>0.24661833291891094</v>
      </c>
      <c r="H58" s="68">
        <f t="shared" si="105"/>
        <v>116.35243720793341</v>
      </c>
      <c r="I58" s="69">
        <f t="shared" si="106"/>
        <v>106.45775388735639</v>
      </c>
      <c r="J58" s="69">
        <f t="shared" si="107"/>
        <v>222.81019109528981</v>
      </c>
      <c r="L58" t="str">
        <f t="shared" si="140"/>
        <v>51 Skilled agricultural and related trades</v>
      </c>
      <c r="M58" s="18">
        <f t="shared" si="149"/>
        <v>0.17627406879928151</v>
      </c>
      <c r="N58" s="18">
        <f t="shared" si="149"/>
        <v>0.18028446949847726</v>
      </c>
      <c r="O58" s="18">
        <f t="shared" si="149"/>
        <v>0.10934260864328516</v>
      </c>
      <c r="P58" s="18">
        <f t="shared" si="149"/>
        <v>0.11389187784469472</v>
      </c>
      <c r="Q58" s="18">
        <f t="shared" si="149"/>
        <v>0.12068147688390658</v>
      </c>
      <c r="S58" s="68">
        <f t="shared" si="109"/>
        <v>85.489190189706306</v>
      </c>
      <c r="T58" s="69">
        <f t="shared" si="110"/>
        <v>85.982283130343845</v>
      </c>
      <c r="U58" s="69">
        <f t="shared" si="111"/>
        <v>171.47147332005017</v>
      </c>
      <c r="W58" t="str">
        <f t="shared" si="141"/>
        <v>51 Skilled agricultural and related trades</v>
      </c>
      <c r="X58" s="18">
        <f t="shared" si="150"/>
        <v>0.69579804012037172</v>
      </c>
      <c r="Y58" s="18">
        <f t="shared" si="150"/>
        <v>0.76001932760813784</v>
      </c>
      <c r="Z58" s="18">
        <f t="shared" si="150"/>
        <v>0.61237266799848977</v>
      </c>
      <c r="AA58" s="18">
        <f t="shared" si="150"/>
        <v>0.6511267735601437</v>
      </c>
      <c r="AB58" s="18">
        <f t="shared" si="150"/>
        <v>0.74752045637458819</v>
      </c>
      <c r="AD58" s="68">
        <f t="shared" si="113"/>
        <v>53.596619585820967</v>
      </c>
      <c r="AE58" s="69">
        <f t="shared" si="114"/>
        <v>84.356138123176834</v>
      </c>
      <c r="AF58" s="69">
        <f t="shared" si="115"/>
        <v>137.95275770899781</v>
      </c>
      <c r="AH58" t="str">
        <f t="shared" si="142"/>
        <v>51 Skilled agricultural and related trades</v>
      </c>
      <c r="AI58" s="18">
        <f t="shared" si="151"/>
        <v>1.0405875627856609</v>
      </c>
      <c r="AJ58" s="18">
        <f t="shared" si="151"/>
        <v>1.3006297988636639</v>
      </c>
      <c r="AK58" s="18">
        <f t="shared" si="151"/>
        <v>0.88676002606598214</v>
      </c>
      <c r="AL58" s="18">
        <f t="shared" si="151"/>
        <v>1.0764449089268269</v>
      </c>
      <c r="AM58" s="18">
        <f t="shared" si="151"/>
        <v>1.2217825027068798</v>
      </c>
      <c r="AO58" s="68">
        <f t="shared" si="117"/>
        <v>56.748316164271237</v>
      </c>
      <c r="AP58" s="69">
        <f t="shared" si="118"/>
        <v>91.512230036321384</v>
      </c>
      <c r="AQ58" s="69">
        <f t="shared" si="119"/>
        <v>148.26054620059261</v>
      </c>
      <c r="AS58" t="str">
        <f t="shared" si="143"/>
        <v>51 Skilled agricultural and related trades</v>
      </c>
      <c r="AT58" s="18">
        <f t="shared" si="152"/>
        <v>1.8702636451671553</v>
      </c>
      <c r="AU58" s="18">
        <f t="shared" si="152"/>
        <v>1.9944562622403601</v>
      </c>
      <c r="AV58" s="18">
        <f t="shared" si="152"/>
        <v>1.424108004959342</v>
      </c>
      <c r="AW58" s="18">
        <f t="shared" si="152"/>
        <v>1.6360430493610714</v>
      </c>
      <c r="AX58" s="18">
        <f t="shared" si="152"/>
        <v>1.9477366018068443</v>
      </c>
      <c r="AZ58" s="68">
        <f t="shared" si="121"/>
        <v>68.399567475198936</v>
      </c>
      <c r="BA58" s="69">
        <f t="shared" si="122"/>
        <v>85.334884410542557</v>
      </c>
      <c r="BB58" s="69">
        <f t="shared" si="123"/>
        <v>153.73445188574149</v>
      </c>
      <c r="BD58" t="str">
        <f t="shared" si="144"/>
        <v>51 Skilled agricultural and related trades</v>
      </c>
      <c r="BE58" s="18">
        <f t="shared" si="153"/>
        <v>0.8463212992502569</v>
      </c>
      <c r="BF58" s="18">
        <f t="shared" si="153"/>
        <v>0.95537191146561373</v>
      </c>
      <c r="BG58" s="18">
        <f t="shared" si="153"/>
        <v>0.54534272125675276</v>
      </c>
      <c r="BH58" s="18">
        <f t="shared" si="153"/>
        <v>0.54274304720613087</v>
      </c>
      <c r="BI58" s="18">
        <f t="shared" si="153"/>
        <v>0.57156868076269263</v>
      </c>
      <c r="BK58" s="68">
        <f t="shared" si="125"/>
        <v>21.370796492658943</v>
      </c>
      <c r="BL58" s="69">
        <f t="shared" si="126"/>
        <v>58.760854194066113</v>
      </c>
      <c r="BM58" s="69">
        <f t="shared" si="127"/>
        <v>80.131650686725052</v>
      </c>
      <c r="BO58" t="str">
        <f t="shared" si="145"/>
        <v>51 Skilled agricultural and related trades</v>
      </c>
      <c r="BP58" s="18">
        <f t="shared" si="154"/>
        <v>1.2911109176664028</v>
      </c>
      <c r="BQ58" s="18">
        <f t="shared" si="154"/>
        <v>1.4398239006260753</v>
      </c>
      <c r="BR58" s="18">
        <f t="shared" si="154"/>
        <v>1.0515666767734193</v>
      </c>
      <c r="BS58" s="18">
        <f t="shared" si="154"/>
        <v>1.0584825737763677</v>
      </c>
      <c r="BT58" s="18">
        <f t="shared" si="154"/>
        <v>1.2593138736933938</v>
      </c>
      <c r="BV58" s="68">
        <f t="shared" si="129"/>
        <v>4.0540583893564817</v>
      </c>
      <c r="BW58" s="69">
        <f t="shared" si="130"/>
        <v>54.695824742789426</v>
      </c>
      <c r="BX58" s="69">
        <f t="shared" si="131"/>
        <v>58.749883132145911</v>
      </c>
      <c r="BZ58" t="str">
        <f t="shared" si="146"/>
        <v>51 Skilled agricultural and related trades</v>
      </c>
      <c r="CA58" s="18">
        <f t="shared" si="155"/>
        <v>1.6328550779541557</v>
      </c>
      <c r="CB58" s="18">
        <f t="shared" si="155"/>
        <v>1.7114137519025223</v>
      </c>
      <c r="CC58" s="18">
        <f t="shared" si="155"/>
        <v>1.3609112586164669</v>
      </c>
      <c r="CD58" s="18">
        <f t="shared" si="155"/>
        <v>1.4787336883744622</v>
      </c>
      <c r="CE58" s="18">
        <f t="shared" si="155"/>
        <v>2.8100283477273944</v>
      </c>
      <c r="CG58" s="68">
        <f t="shared" si="133"/>
        <v>36.613025835752858</v>
      </c>
      <c r="CH58" s="69">
        <f t="shared" si="134"/>
        <v>52.099442653648339</v>
      </c>
      <c r="CI58" s="69">
        <f t="shared" si="135"/>
        <v>88.712468489401203</v>
      </c>
      <c r="CK58" t="str">
        <f t="shared" si="147"/>
        <v>51 Skilled agricultural and related trades</v>
      </c>
      <c r="CL58" s="18">
        <f t="shared" si="156"/>
        <v>2.6546800107178523</v>
      </c>
      <c r="CM58" s="18">
        <f t="shared" si="156"/>
        <v>3.2327201861759325</v>
      </c>
      <c r="CN58" s="18">
        <f t="shared" si="156"/>
        <v>2.1250607032368736</v>
      </c>
      <c r="CO58" s="18">
        <f t="shared" si="156"/>
        <v>2.9276313229238582</v>
      </c>
      <c r="CP58" s="18">
        <f t="shared" si="156"/>
        <v>2.2884433068748864</v>
      </c>
      <c r="CR58" s="68">
        <f t="shared" si="137"/>
        <v>-37.472919151433395</v>
      </c>
      <c r="CS58" s="69">
        <f t="shared" si="138"/>
        <v>30.380022743651985</v>
      </c>
      <c r="CT58" s="69">
        <f t="shared" si="139"/>
        <v>-7.0928964077814083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0.23442416854052403</v>
      </c>
      <c r="C59" s="18">
        <f t="shared" si="148"/>
        <v>0.18905271158003925</v>
      </c>
      <c r="D59" s="18">
        <f t="shared" si="148"/>
        <v>0.17977448072993713</v>
      </c>
      <c r="E59" s="18">
        <f t="shared" si="148"/>
        <v>0.18311035733597675</v>
      </c>
      <c r="F59" s="18">
        <f t="shared" si="148"/>
        <v>0.18023269486506555</v>
      </c>
      <c r="H59" s="68">
        <f t="shared" si="105"/>
        <v>66.173261057017172</v>
      </c>
      <c r="I59" s="69">
        <f t="shared" si="106"/>
        <v>62.537466867158777</v>
      </c>
      <c r="J59" s="69">
        <f t="shared" si="107"/>
        <v>128.71072792417596</v>
      </c>
      <c r="L59" t="str">
        <f t="shared" si="140"/>
        <v>52 Skilled metal, electrical and electronic trades</v>
      </c>
      <c r="M59" s="18">
        <f t="shared" si="149"/>
        <v>0.65461591232962457</v>
      </c>
      <c r="N59" s="18">
        <f t="shared" si="149"/>
        <v>0.57286193229336091</v>
      </c>
      <c r="O59" s="18">
        <f t="shared" si="149"/>
        <v>0.51315070845702493</v>
      </c>
      <c r="P59" s="18">
        <f t="shared" si="149"/>
        <v>0.63872204799254517</v>
      </c>
      <c r="Q59" s="18">
        <f t="shared" si="149"/>
        <v>0.725957448483735</v>
      </c>
      <c r="S59" s="68">
        <f t="shared" si="109"/>
        <v>137.75718623523838</v>
      </c>
      <c r="T59" s="69">
        <f t="shared" si="110"/>
        <v>90.151393797167685</v>
      </c>
      <c r="U59" s="69">
        <f t="shared" si="111"/>
        <v>227.90858003240606</v>
      </c>
      <c r="W59" t="str">
        <f t="shared" si="141"/>
        <v>52 Skilled metal, electrical and electronic trades</v>
      </c>
      <c r="X59" s="18">
        <f t="shared" si="150"/>
        <v>1.0548561857086363</v>
      </c>
      <c r="Y59" s="18">
        <f t="shared" si="150"/>
        <v>0.98788830215956658</v>
      </c>
      <c r="Z59" s="18">
        <f t="shared" si="150"/>
        <v>0.82167204368992519</v>
      </c>
      <c r="AA59" s="18">
        <f t="shared" si="150"/>
        <v>0.99791903256808367</v>
      </c>
      <c r="AB59" s="18">
        <f t="shared" si="150"/>
        <v>1.0657979184011452</v>
      </c>
      <c r="AD59" s="68">
        <f t="shared" si="113"/>
        <v>63.211490586478746</v>
      </c>
      <c r="AE59" s="69">
        <f t="shared" si="114"/>
        <v>67.463024469712522</v>
      </c>
      <c r="AF59" s="69">
        <f t="shared" si="115"/>
        <v>130.67451505619127</v>
      </c>
      <c r="AH59" t="str">
        <f t="shared" si="142"/>
        <v>52 Skilled metal, electrical and electronic trades</v>
      </c>
      <c r="AI59" s="18">
        <f t="shared" si="151"/>
        <v>1.3142868091775963</v>
      </c>
      <c r="AJ59" s="18">
        <f t="shared" si="151"/>
        <v>1.2810542256031541</v>
      </c>
      <c r="AK59" s="18">
        <f t="shared" si="151"/>
        <v>1.0962251146476178</v>
      </c>
      <c r="AL59" s="18">
        <f t="shared" si="151"/>
        <v>1.2366219676165395</v>
      </c>
      <c r="AM59" s="18">
        <f t="shared" si="151"/>
        <v>1.3888250899612395</v>
      </c>
      <c r="AO59" s="68">
        <f t="shared" si="117"/>
        <v>44.132824224196582</v>
      </c>
      <c r="AP59" s="69">
        <f t="shared" si="118"/>
        <v>54.484566354075589</v>
      </c>
      <c r="AQ59" s="69">
        <f t="shared" si="119"/>
        <v>98.617390578272179</v>
      </c>
      <c r="AS59" t="str">
        <f t="shared" si="143"/>
        <v>52 Skilled metal, electrical and electronic trades</v>
      </c>
      <c r="AT59" s="18">
        <f t="shared" si="152"/>
        <v>5.5321166475202137</v>
      </c>
      <c r="AU59" s="18">
        <f t="shared" si="152"/>
        <v>5.0536330594245973</v>
      </c>
      <c r="AV59" s="18">
        <f t="shared" si="152"/>
        <v>4.4537706158532258</v>
      </c>
      <c r="AW59" s="18">
        <f t="shared" si="152"/>
        <v>4.8621386936416728</v>
      </c>
      <c r="AX59" s="18">
        <f t="shared" si="152"/>
        <v>5.1213670392007753</v>
      </c>
      <c r="AZ59" s="68">
        <f t="shared" si="121"/>
        <v>41.583202061828771</v>
      </c>
      <c r="BA59" s="69">
        <f t="shared" si="122"/>
        <v>54.010634586170447</v>
      </c>
      <c r="BB59" s="69">
        <f t="shared" si="123"/>
        <v>95.593836647999225</v>
      </c>
      <c r="BD59" t="str">
        <f t="shared" si="144"/>
        <v>52 Skilled metal, electrical and electronic trades</v>
      </c>
      <c r="BE59" s="18">
        <f t="shared" si="153"/>
        <v>7.5115887583912713</v>
      </c>
      <c r="BF59" s="18">
        <f t="shared" si="153"/>
        <v>7.5301552636114364</v>
      </c>
      <c r="BG59" s="18">
        <f t="shared" si="153"/>
        <v>6.5467172760068273</v>
      </c>
      <c r="BH59" s="18">
        <f t="shared" si="153"/>
        <v>6.571658570374959</v>
      </c>
      <c r="BI59" s="18">
        <f t="shared" si="153"/>
        <v>6.2318337135641695</v>
      </c>
      <c r="BK59" s="68">
        <f t="shared" si="125"/>
        <v>10.231970206190272</v>
      </c>
      <c r="BL59" s="69">
        <f t="shared" si="126"/>
        <v>37.354676469330421</v>
      </c>
      <c r="BM59" s="69">
        <f t="shared" si="127"/>
        <v>47.586646675520697</v>
      </c>
      <c r="BO59" t="str">
        <f t="shared" si="145"/>
        <v>52 Skilled metal, electrical and electronic trades</v>
      </c>
      <c r="BP59" s="18">
        <f t="shared" si="154"/>
        <v>4.5809952234135087</v>
      </c>
      <c r="BQ59" s="18">
        <f t="shared" si="154"/>
        <v>4.1903714241845647</v>
      </c>
      <c r="BR59" s="18">
        <f t="shared" si="154"/>
        <v>4.4117256126431599</v>
      </c>
      <c r="BS59" s="18">
        <f t="shared" si="154"/>
        <v>4.050655618583324</v>
      </c>
      <c r="BT59" s="18">
        <f t="shared" si="154"/>
        <v>4.2432572179636709</v>
      </c>
      <c r="BV59" s="68">
        <f t="shared" si="129"/>
        <v>-16.429554789642285</v>
      </c>
      <c r="BW59" s="69">
        <f t="shared" si="130"/>
        <v>33.39530740460507</v>
      </c>
      <c r="BX59" s="69">
        <f t="shared" si="131"/>
        <v>16.965752614962781</v>
      </c>
      <c r="BZ59" t="str">
        <f t="shared" si="146"/>
        <v>52 Skilled metal, electrical and electronic trades</v>
      </c>
      <c r="CA59" s="18">
        <f t="shared" si="155"/>
        <v>3.5319252338029279</v>
      </c>
      <c r="CB59" s="18">
        <f t="shared" si="155"/>
        <v>3.2250312348847463</v>
      </c>
      <c r="CC59" s="18">
        <f t="shared" si="155"/>
        <v>3.0792960004149812</v>
      </c>
      <c r="CD59" s="18">
        <f t="shared" si="155"/>
        <v>3.2157599885049821</v>
      </c>
      <c r="CE59" s="18">
        <f t="shared" si="155"/>
        <v>2.7269964932407453</v>
      </c>
      <c r="CG59" s="68">
        <f t="shared" si="133"/>
        <v>-41.407185742475619</v>
      </c>
      <c r="CH59" s="69">
        <f t="shared" si="134"/>
        <v>32.09026937889314</v>
      </c>
      <c r="CI59" s="69">
        <f t="shared" si="135"/>
        <v>-9.3169163635824859</v>
      </c>
      <c r="CK59" t="str">
        <f t="shared" si="147"/>
        <v>52 Skilled metal, electrical and electronic trades</v>
      </c>
      <c r="CL59" s="18">
        <f t="shared" si="156"/>
        <v>3.2756325630429259</v>
      </c>
      <c r="CM59" s="18">
        <f t="shared" si="156"/>
        <v>3.604010491468264</v>
      </c>
      <c r="CN59" s="18">
        <f t="shared" si="156"/>
        <v>3.2823994240432817</v>
      </c>
      <c r="CO59" s="18">
        <f t="shared" si="156"/>
        <v>3.8625057735879946</v>
      </c>
      <c r="CP59" s="18">
        <f t="shared" si="156"/>
        <v>4.1563101885599414</v>
      </c>
      <c r="CR59" s="68">
        <f t="shared" si="137"/>
        <v>-26.478245867757611</v>
      </c>
      <c r="CS59" s="69">
        <f t="shared" si="138"/>
        <v>30.06296114273313</v>
      </c>
      <c r="CT59" s="69">
        <f t="shared" si="139"/>
        <v>3.5847152749755211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0.15025689217819915</v>
      </c>
      <c r="C60" s="18">
        <f t="shared" si="148"/>
        <v>8.0832058295040365E-2</v>
      </c>
      <c r="D60" s="18">
        <f t="shared" si="148"/>
        <v>6.2058149455009176E-2</v>
      </c>
      <c r="E60" s="18">
        <f t="shared" si="148"/>
        <v>8.8165906466567981E-2</v>
      </c>
      <c r="F60" s="18">
        <f t="shared" si="148"/>
        <v>6.9791479908762333E-2</v>
      </c>
      <c r="H60" s="68">
        <f t="shared" si="105"/>
        <v>86.405703258916049</v>
      </c>
      <c r="I60" s="69">
        <f t="shared" si="106"/>
        <v>81.735124867848313</v>
      </c>
      <c r="J60" s="69">
        <f t="shared" si="107"/>
        <v>168.14082812676438</v>
      </c>
      <c r="L60" t="str">
        <f t="shared" si="140"/>
        <v>53 Skilled construction and building trades</v>
      </c>
      <c r="M60" s="18">
        <f t="shared" si="149"/>
        <v>0.35806044847865193</v>
      </c>
      <c r="N60" s="18">
        <f t="shared" si="149"/>
        <v>0.27103513701645493</v>
      </c>
      <c r="O60" s="18">
        <f t="shared" si="149"/>
        <v>0.28155554098763191</v>
      </c>
      <c r="P60" s="18">
        <f t="shared" si="149"/>
        <v>0.32088025574721368</v>
      </c>
      <c r="Q60" s="18">
        <f t="shared" si="149"/>
        <v>0.28891718643831654</v>
      </c>
      <c r="S60" s="68">
        <f t="shared" si="109"/>
        <v>72.455368317769896</v>
      </c>
      <c r="T60" s="69">
        <f t="shared" si="110"/>
        <v>74.844399009982794</v>
      </c>
      <c r="U60" s="69">
        <f t="shared" si="111"/>
        <v>147.2997673277527</v>
      </c>
      <c r="W60" t="str">
        <f t="shared" si="141"/>
        <v>53 Skilled construction and building trades</v>
      </c>
      <c r="X60" s="18">
        <f t="shared" si="150"/>
        <v>0.67726849815329782</v>
      </c>
      <c r="Y60" s="18">
        <f t="shared" si="150"/>
        <v>0.524212695445607</v>
      </c>
      <c r="Z60" s="18">
        <f t="shared" si="150"/>
        <v>0.50623846928261629</v>
      </c>
      <c r="AA60" s="18">
        <f t="shared" si="150"/>
        <v>0.65336516539843437</v>
      </c>
      <c r="AB60" s="18">
        <f t="shared" si="150"/>
        <v>0.63744947819558717</v>
      </c>
      <c r="AD60" s="68">
        <f t="shared" si="113"/>
        <v>58.44006067099604</v>
      </c>
      <c r="AE60" s="69">
        <f t="shared" si="114"/>
        <v>71.825909105186724</v>
      </c>
      <c r="AF60" s="69">
        <f t="shared" si="115"/>
        <v>130.26596977618277</v>
      </c>
      <c r="AH60" t="str">
        <f t="shared" si="142"/>
        <v>53 Skilled construction and building trades</v>
      </c>
      <c r="AI60" s="18">
        <f t="shared" si="151"/>
        <v>1.2873929535430089</v>
      </c>
      <c r="AJ60" s="18">
        <f t="shared" si="151"/>
        <v>1.2550814584698278</v>
      </c>
      <c r="AK60" s="18">
        <f t="shared" si="151"/>
        <v>1.294125117052898</v>
      </c>
      <c r="AL60" s="18">
        <f t="shared" si="151"/>
        <v>1.7082523160076382</v>
      </c>
      <c r="AM60" s="18">
        <f t="shared" si="151"/>
        <v>1.7615137851442069</v>
      </c>
      <c r="AO60" s="68">
        <f t="shared" si="117"/>
        <v>54.854870852002357</v>
      </c>
      <c r="AP60" s="69">
        <f t="shared" si="118"/>
        <v>74.661386987312909</v>
      </c>
      <c r="AQ60" s="69">
        <f t="shared" si="119"/>
        <v>129.51625783931527</v>
      </c>
      <c r="AS60" t="str">
        <f t="shared" si="143"/>
        <v>53 Skilled construction and building trades</v>
      </c>
      <c r="AT60" s="18">
        <f t="shared" si="152"/>
        <v>2.1273153488244039</v>
      </c>
      <c r="AU60" s="18">
        <f t="shared" si="152"/>
        <v>1.7467779878516727</v>
      </c>
      <c r="AV60" s="18">
        <f t="shared" si="152"/>
        <v>1.851944225965187</v>
      </c>
      <c r="AW60" s="18">
        <f t="shared" si="152"/>
        <v>2.439853292299905</v>
      </c>
      <c r="AX60" s="18">
        <f t="shared" si="152"/>
        <v>2.3028140615834718</v>
      </c>
      <c r="AZ60" s="68">
        <f t="shared" si="121"/>
        <v>53.103332333619669</v>
      </c>
      <c r="BA60" s="69">
        <f t="shared" si="122"/>
        <v>74.925455017807536</v>
      </c>
      <c r="BB60" s="69">
        <f t="shared" si="123"/>
        <v>128.02878735142718</v>
      </c>
      <c r="BD60" t="str">
        <f t="shared" si="144"/>
        <v>53 Skilled construction and building trades</v>
      </c>
      <c r="BE60" s="18">
        <f t="shared" si="153"/>
        <v>5.5068490604126978</v>
      </c>
      <c r="BF60" s="18">
        <f t="shared" si="153"/>
        <v>4.9643264427356666</v>
      </c>
      <c r="BG60" s="18">
        <f t="shared" si="153"/>
        <v>4.88679498571571</v>
      </c>
      <c r="BH60" s="18">
        <f t="shared" si="153"/>
        <v>5.097228989816724</v>
      </c>
      <c r="BI60" s="18">
        <f t="shared" si="153"/>
        <v>4.2985530174941253</v>
      </c>
      <c r="BK60" s="68">
        <f t="shared" si="125"/>
        <v>1.8622975030507138</v>
      </c>
      <c r="BL60" s="69">
        <f t="shared" si="126"/>
        <v>40.076028160514369</v>
      </c>
      <c r="BM60" s="69">
        <f t="shared" si="127"/>
        <v>41.938325663565081</v>
      </c>
      <c r="BO60" t="str">
        <f t="shared" si="145"/>
        <v>53 Skilled construction and building trades</v>
      </c>
      <c r="BP60" s="18">
        <f t="shared" si="154"/>
        <v>4.8047725673351032</v>
      </c>
      <c r="BQ60" s="18">
        <f t="shared" si="154"/>
        <v>4.4073575108510639</v>
      </c>
      <c r="BR60" s="18">
        <f t="shared" si="154"/>
        <v>5.2506093281371573</v>
      </c>
      <c r="BS60" s="18">
        <f t="shared" si="154"/>
        <v>5.5733996069932035</v>
      </c>
      <c r="BT60" s="18">
        <f t="shared" si="154"/>
        <v>6.2668528605390863</v>
      </c>
      <c r="BV60" s="68">
        <f t="shared" si="129"/>
        <v>3.7054649788733491</v>
      </c>
      <c r="BW60" s="69">
        <f t="shared" si="130"/>
        <v>46.588510334134803</v>
      </c>
      <c r="BX60" s="69">
        <f t="shared" si="131"/>
        <v>50.293975313008154</v>
      </c>
      <c r="BZ60" t="str">
        <f t="shared" si="146"/>
        <v>53 Skilled construction and building trades</v>
      </c>
      <c r="CA60" s="18">
        <f t="shared" si="155"/>
        <v>3.9242822999925884</v>
      </c>
      <c r="CB60" s="18">
        <f t="shared" si="155"/>
        <v>3.3574875761313705</v>
      </c>
      <c r="CC60" s="18">
        <f t="shared" si="155"/>
        <v>3.8764451958088113</v>
      </c>
      <c r="CD60" s="18">
        <f t="shared" si="155"/>
        <v>4.4489432112483254</v>
      </c>
      <c r="CE60" s="18">
        <f t="shared" si="155"/>
        <v>5.7139914001161767</v>
      </c>
      <c r="CG60" s="68">
        <f t="shared" si="133"/>
        <v>-2.4747324453898258</v>
      </c>
      <c r="CH60" s="69">
        <f t="shared" si="134"/>
        <v>42.142956585913801</v>
      </c>
      <c r="CI60" s="69">
        <f t="shared" si="135"/>
        <v>39.668224140523975</v>
      </c>
      <c r="CK60" t="str">
        <f t="shared" si="147"/>
        <v>53 Skilled construction and building trades</v>
      </c>
      <c r="CL60" s="18">
        <f t="shared" si="156"/>
        <v>5.5336024992069106</v>
      </c>
      <c r="CM60" s="18">
        <f t="shared" si="156"/>
        <v>5.0769264922411841</v>
      </c>
      <c r="CN60" s="18">
        <f t="shared" si="156"/>
        <v>5.4091385135107304</v>
      </c>
      <c r="CO60" s="18">
        <f t="shared" si="156"/>
        <v>4.911783653733929</v>
      </c>
      <c r="CP60" s="18">
        <f t="shared" si="156"/>
        <v>1.3376388564923665</v>
      </c>
      <c r="CR60" s="68">
        <f t="shared" si="137"/>
        <v>-85.641465720704446</v>
      </c>
      <c r="CS60" s="69">
        <f t="shared" si="138"/>
        <v>14.123046869446446</v>
      </c>
      <c r="CT60" s="69">
        <f t="shared" si="139"/>
        <v>-71.518418851258005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0.55205113723404864</v>
      </c>
      <c r="C61" s="18">
        <f t="shared" si="148"/>
        <v>0.44066620719303007</v>
      </c>
      <c r="D61" s="18">
        <f t="shared" si="148"/>
        <v>0.44705211086458108</v>
      </c>
      <c r="E61" s="18">
        <f t="shared" si="148"/>
        <v>0.49682596345569191</v>
      </c>
      <c r="F61" s="18">
        <f t="shared" si="148"/>
        <v>0.54998022175945804</v>
      </c>
      <c r="H61" s="68">
        <f t="shared" si="105"/>
        <v>103.91282025932702</v>
      </c>
      <c r="I61" s="69">
        <f t="shared" si="106"/>
        <v>84.214999469799054</v>
      </c>
      <c r="J61" s="69">
        <f t="shared" si="107"/>
        <v>188.12781972912606</v>
      </c>
      <c r="L61" t="str">
        <f t="shared" si="140"/>
        <v>54 Textiles, printing and other skilled trades</v>
      </c>
      <c r="M61" s="18">
        <f t="shared" si="149"/>
        <v>0.71214860185902529</v>
      </c>
      <c r="N61" s="18">
        <f t="shared" si="149"/>
        <v>0.62239744106562778</v>
      </c>
      <c r="O61" s="18">
        <f t="shared" si="149"/>
        <v>0.61179449086263826</v>
      </c>
      <c r="P61" s="18">
        <f t="shared" si="149"/>
        <v>0.64643873029419796</v>
      </c>
      <c r="Q61" s="18">
        <f t="shared" si="149"/>
        <v>0.72614588557523108</v>
      </c>
      <c r="S61" s="68">
        <f t="shared" si="109"/>
        <v>99.473743782906837</v>
      </c>
      <c r="T61" s="69">
        <f t="shared" si="110"/>
        <v>88.405266114995158</v>
      </c>
      <c r="U61" s="69">
        <f t="shared" si="111"/>
        <v>187.87900989790199</v>
      </c>
      <c r="W61" t="str">
        <f t="shared" si="141"/>
        <v>54 Textiles, printing and other skilled trades</v>
      </c>
      <c r="X61" s="18">
        <f t="shared" si="150"/>
        <v>0.99515613704924544</v>
      </c>
      <c r="Y61" s="18">
        <f t="shared" si="150"/>
        <v>0.84163008244529969</v>
      </c>
      <c r="Z61" s="18">
        <f t="shared" si="150"/>
        <v>0.81149226754116188</v>
      </c>
      <c r="AA61" s="18">
        <f t="shared" si="150"/>
        <v>0.91574363704452366</v>
      </c>
      <c r="AB61" s="18">
        <f t="shared" si="150"/>
        <v>1.0211540864081132</v>
      </c>
      <c r="AD61" s="68">
        <f t="shared" si="113"/>
        <v>58.336582899259895</v>
      </c>
      <c r="AE61" s="69">
        <f t="shared" si="114"/>
        <v>73.005502855499088</v>
      </c>
      <c r="AF61" s="69">
        <f t="shared" si="115"/>
        <v>131.34208575475898</v>
      </c>
      <c r="AH61" t="str">
        <f t="shared" si="142"/>
        <v>54 Textiles, printing and other skilled trades</v>
      </c>
      <c r="AI61" s="18">
        <f t="shared" si="151"/>
        <v>1.2009619396794677</v>
      </c>
      <c r="AJ61" s="18">
        <f t="shared" si="151"/>
        <v>1.1269989086770704</v>
      </c>
      <c r="AK61" s="18">
        <f t="shared" si="151"/>
        <v>1.2185080257930789</v>
      </c>
      <c r="AL61" s="18">
        <f t="shared" si="151"/>
        <v>1.2800725304382274</v>
      </c>
      <c r="AM61" s="18">
        <f t="shared" si="151"/>
        <v>1.4313668292650703</v>
      </c>
      <c r="AO61" s="68">
        <f t="shared" si="117"/>
        <v>33.640362493537587</v>
      </c>
      <c r="AP61" s="69">
        <f t="shared" si="118"/>
        <v>64.253534549737324</v>
      </c>
      <c r="AQ61" s="69">
        <f t="shared" si="119"/>
        <v>97.893897043274904</v>
      </c>
      <c r="AS61" t="str">
        <f t="shared" si="143"/>
        <v>54 Textiles, printing and other skilled trades</v>
      </c>
      <c r="AT61" s="18">
        <f t="shared" si="152"/>
        <v>1.5564170496898726</v>
      </c>
      <c r="AU61" s="18">
        <f t="shared" si="152"/>
        <v>1.3904510102647236</v>
      </c>
      <c r="AV61" s="18">
        <f t="shared" si="152"/>
        <v>1.3367696435388627</v>
      </c>
      <c r="AW61" s="18">
        <f t="shared" si="152"/>
        <v>1.4217997962704993</v>
      </c>
      <c r="AX61" s="18">
        <f t="shared" si="152"/>
        <v>1.4865943229491372</v>
      </c>
      <c r="AZ61" s="68">
        <f t="shared" si="121"/>
        <v>36.92715005987958</v>
      </c>
      <c r="BA61" s="69">
        <f t="shared" si="122"/>
        <v>63.446413824370381</v>
      </c>
      <c r="BB61" s="69">
        <f t="shared" si="123"/>
        <v>100.37356388424996</v>
      </c>
      <c r="BD61" t="str">
        <f t="shared" si="144"/>
        <v>54 Textiles, printing and other skilled trades</v>
      </c>
      <c r="BE61" s="18">
        <f t="shared" si="153"/>
        <v>2.6998308503163275</v>
      </c>
      <c r="BF61" s="18">
        <f t="shared" si="153"/>
        <v>2.3695759604361952</v>
      </c>
      <c r="BG61" s="18">
        <f t="shared" si="153"/>
        <v>2.3120275615882702</v>
      </c>
      <c r="BH61" s="18">
        <f t="shared" si="153"/>
        <v>2.4557226636846554</v>
      </c>
      <c r="BI61" s="18">
        <f t="shared" si="153"/>
        <v>2.5657141853938423</v>
      </c>
      <c r="BK61" s="68">
        <f t="shared" si="125"/>
        <v>28.508119296831957</v>
      </c>
      <c r="BL61" s="69">
        <f t="shared" si="126"/>
        <v>50.540726894912758</v>
      </c>
      <c r="BM61" s="69">
        <f t="shared" si="127"/>
        <v>79.048846191744715</v>
      </c>
      <c r="BO61" t="str">
        <f t="shared" si="145"/>
        <v>54 Textiles, printing and other skilled trades</v>
      </c>
      <c r="BP61" s="18">
        <f t="shared" si="154"/>
        <v>2.8014941115877079</v>
      </c>
      <c r="BQ61" s="18">
        <f t="shared" si="154"/>
        <v>2.233103911364462</v>
      </c>
      <c r="BR61" s="18">
        <f t="shared" si="154"/>
        <v>2.3657889379460362</v>
      </c>
      <c r="BS61" s="18">
        <f t="shared" si="154"/>
        <v>2.1919952699189551</v>
      </c>
      <c r="BT61" s="18">
        <f t="shared" si="154"/>
        <v>2.1771389773216874</v>
      </c>
      <c r="BV61" s="68">
        <f t="shared" si="129"/>
        <v>-20.040143304465552</v>
      </c>
      <c r="BW61" s="69">
        <f t="shared" si="130"/>
        <v>35.290266476827604</v>
      </c>
      <c r="BX61" s="69">
        <f t="shared" si="131"/>
        <v>15.250123172362049</v>
      </c>
      <c r="BZ61" t="str">
        <f t="shared" si="146"/>
        <v>54 Textiles, printing and other skilled trades</v>
      </c>
      <c r="CA61" s="18">
        <f t="shared" si="155"/>
        <v>3.496397362733271</v>
      </c>
      <c r="CB61" s="18">
        <f t="shared" si="155"/>
        <v>2.9511830903163792</v>
      </c>
      <c r="CC61" s="18">
        <f t="shared" si="155"/>
        <v>3.1063767458266982</v>
      </c>
      <c r="CD61" s="18">
        <f t="shared" si="155"/>
        <v>3.2087154699003597</v>
      </c>
      <c r="CE61" s="18">
        <f t="shared" si="155"/>
        <v>3.65135017672314</v>
      </c>
      <c r="CG61" s="68">
        <f t="shared" si="133"/>
        <v>-22.230272854193782</v>
      </c>
      <c r="CH61" s="69">
        <f t="shared" si="134"/>
        <v>33.949149898810617</v>
      </c>
      <c r="CI61" s="69">
        <f t="shared" si="135"/>
        <v>11.718877044616836</v>
      </c>
      <c r="CK61" t="str">
        <f t="shared" si="147"/>
        <v>54 Textiles, printing and other skilled trades</v>
      </c>
      <c r="CL61" s="18">
        <f t="shared" si="156"/>
        <v>4.0712714517384745</v>
      </c>
      <c r="CM61" s="18">
        <f t="shared" si="156"/>
        <v>3.5312532480671304</v>
      </c>
      <c r="CN61" s="18">
        <f t="shared" si="156"/>
        <v>3.8162017021324135</v>
      </c>
      <c r="CO61" s="18">
        <f t="shared" si="156"/>
        <v>3.1699593913678799</v>
      </c>
      <c r="CP61" s="18">
        <f t="shared" si="156"/>
        <v>3.280813152585881</v>
      </c>
      <c r="CR61" s="68">
        <f t="shared" si="137"/>
        <v>-50.082880911934602</v>
      </c>
      <c r="CS61" s="69">
        <f t="shared" si="138"/>
        <v>18.156300604096309</v>
      </c>
      <c r="CT61" s="69">
        <f t="shared" si="139"/>
        <v>-31.926580307838297</v>
      </c>
    </row>
    <row r="62" spans="1:98" x14ac:dyDescent="0.2">
      <c r="A62" t="str">
        <f t="shared" si="103"/>
        <v>61 Caring personal service occupations</v>
      </c>
      <c r="B62" s="18">
        <f t="shared" si="148"/>
        <v>0.3833791930554315</v>
      </c>
      <c r="C62" s="18">
        <f t="shared" si="148"/>
        <v>0.37027353604074048</v>
      </c>
      <c r="D62" s="18">
        <f t="shared" si="148"/>
        <v>0.35034363002090507</v>
      </c>
      <c r="E62" s="18">
        <f t="shared" si="148"/>
        <v>0.42331371290743186</v>
      </c>
      <c r="F62" s="18">
        <f t="shared" si="148"/>
        <v>0.48409251845785412</v>
      </c>
      <c r="H62" s="68">
        <f t="shared" si="105"/>
        <v>129.0286191088222</v>
      </c>
      <c r="I62" s="69">
        <f t="shared" si="106"/>
        <v>98.11010514523214</v>
      </c>
      <c r="J62" s="69">
        <f t="shared" si="107"/>
        <v>227.13872425405435</v>
      </c>
      <c r="L62" t="str">
        <f t="shared" si="140"/>
        <v>61 Caring personal service occupations</v>
      </c>
      <c r="M62" s="18">
        <f t="shared" si="149"/>
        <v>2.6208802787881584</v>
      </c>
      <c r="N62" s="18">
        <f t="shared" si="149"/>
        <v>2.9728781144230201</v>
      </c>
      <c r="O62" s="18">
        <f t="shared" si="149"/>
        <v>2.6868389838165934</v>
      </c>
      <c r="P62" s="18">
        <f t="shared" si="149"/>
        <v>3.0895742767417063</v>
      </c>
      <c r="Q62" s="18">
        <f t="shared" si="149"/>
        <v>3.5280043453575534</v>
      </c>
      <c r="S62" s="68">
        <f t="shared" si="109"/>
        <v>120.67589168334452</v>
      </c>
      <c r="T62" s="69">
        <f t="shared" si="110"/>
        <v>98.361165854102822</v>
      </c>
      <c r="U62" s="69">
        <f t="shared" si="111"/>
        <v>219.03705753744737</v>
      </c>
      <c r="W62" t="str">
        <f t="shared" si="141"/>
        <v>61 Caring personal service occupations</v>
      </c>
      <c r="X62" s="18">
        <f t="shared" si="150"/>
        <v>4.1520762342946425</v>
      </c>
      <c r="Y62" s="18">
        <f t="shared" si="150"/>
        <v>4.608745703718661</v>
      </c>
      <c r="Z62" s="18">
        <f t="shared" si="150"/>
        <v>4.5571779355485988</v>
      </c>
      <c r="AA62" s="18">
        <f t="shared" si="150"/>
        <v>4.9320565713920983</v>
      </c>
      <c r="AB62" s="18">
        <f t="shared" si="150"/>
        <v>5.4172921491979302</v>
      </c>
      <c r="AD62" s="68">
        <f t="shared" si="113"/>
        <v>49.57556282412461</v>
      </c>
      <c r="AE62" s="69">
        <f t="shared" si="114"/>
        <v>80.104864475347966</v>
      </c>
      <c r="AF62" s="69">
        <f t="shared" si="115"/>
        <v>129.68042729947257</v>
      </c>
      <c r="AH62" t="str">
        <f t="shared" si="142"/>
        <v>61 Caring personal service occupations</v>
      </c>
      <c r="AI62" s="18">
        <f t="shared" si="151"/>
        <v>12.738907125050538</v>
      </c>
      <c r="AJ62" s="18">
        <f t="shared" si="151"/>
        <v>13.796363599713022</v>
      </c>
      <c r="AK62" s="18">
        <f t="shared" si="151"/>
        <v>13.784010201068551</v>
      </c>
      <c r="AL62" s="18">
        <f t="shared" si="151"/>
        <v>14.052184050429176</v>
      </c>
      <c r="AM62" s="18">
        <f t="shared" si="151"/>
        <v>13.756619725617862</v>
      </c>
      <c r="AO62" s="68">
        <f t="shared" si="117"/>
        <v>13.540613574075048</v>
      </c>
      <c r="AP62" s="69">
        <f t="shared" si="118"/>
        <v>61.243366649765662</v>
      </c>
      <c r="AQ62" s="69">
        <f t="shared" si="119"/>
        <v>74.7839802238407</v>
      </c>
      <c r="AS62" t="str">
        <f t="shared" si="143"/>
        <v>61 Caring personal service occupations</v>
      </c>
      <c r="AT62" s="18">
        <f t="shared" si="152"/>
        <v>7.1329101745964465</v>
      </c>
      <c r="AU62" s="18">
        <f t="shared" si="152"/>
        <v>8.0628299406416541</v>
      </c>
      <c r="AV62" s="18">
        <f t="shared" si="152"/>
        <v>7.9737468227059098</v>
      </c>
      <c r="AW62" s="18">
        <f t="shared" si="152"/>
        <v>7.9633636141599888</v>
      </c>
      <c r="AX62" s="18">
        <f t="shared" si="152"/>
        <v>8.1073410706378102</v>
      </c>
      <c r="AZ62" s="68">
        <f t="shared" si="121"/>
        <v>25.190010407507447</v>
      </c>
      <c r="BA62" s="69">
        <f t="shared" si="122"/>
        <v>65.768297094478783</v>
      </c>
      <c r="BB62" s="69">
        <f t="shared" si="123"/>
        <v>90.958307501986241</v>
      </c>
      <c r="BD62" t="str">
        <f t="shared" si="144"/>
        <v>61 Caring personal service occupations</v>
      </c>
      <c r="BE62" s="18">
        <f t="shared" si="153"/>
        <v>11.576185027012666</v>
      </c>
      <c r="BF62" s="18">
        <f t="shared" si="153"/>
        <v>12.660140537636547</v>
      </c>
      <c r="BG62" s="18">
        <f t="shared" si="153"/>
        <v>12.751676035564847</v>
      </c>
      <c r="BH62" s="18">
        <f t="shared" si="153"/>
        <v>13.509540311837052</v>
      </c>
      <c r="BI62" s="18">
        <f t="shared" si="153"/>
        <v>14.990613247549812</v>
      </c>
      <c r="BK62" s="68">
        <f t="shared" si="125"/>
        <v>36.134257956173606</v>
      </c>
      <c r="BL62" s="69">
        <f t="shared" si="126"/>
        <v>72.559833423067658</v>
      </c>
      <c r="BM62" s="69">
        <f t="shared" si="127"/>
        <v>108.69409137924124</v>
      </c>
      <c r="BO62" t="str">
        <f t="shared" si="145"/>
        <v>61 Caring personal service occupations</v>
      </c>
      <c r="BP62" s="18">
        <f t="shared" si="154"/>
        <v>9.3516478616691163</v>
      </c>
      <c r="BQ62" s="18">
        <f t="shared" si="154"/>
        <v>10.253253341897112</v>
      </c>
      <c r="BR62" s="18">
        <f t="shared" si="154"/>
        <v>8.9620211632624027</v>
      </c>
      <c r="BS62" s="18">
        <f t="shared" si="154"/>
        <v>9.7573438649527748</v>
      </c>
      <c r="BT62" s="18">
        <f t="shared" si="154"/>
        <v>9.9966584026938676</v>
      </c>
      <c r="BV62" s="68">
        <f t="shared" si="129"/>
        <v>-3.080595352323817</v>
      </c>
      <c r="BW62" s="69">
        <f t="shared" si="130"/>
        <v>51.306363688137793</v>
      </c>
      <c r="BX62" s="69">
        <f t="shared" si="131"/>
        <v>48.225768335813974</v>
      </c>
      <c r="BZ62" t="str">
        <f t="shared" si="146"/>
        <v>61 Caring personal service occupations</v>
      </c>
      <c r="CA62" s="18">
        <f t="shared" si="155"/>
        <v>4.0416934049118121</v>
      </c>
      <c r="CB62" s="18">
        <f t="shared" si="155"/>
        <v>2.7418687665164319</v>
      </c>
      <c r="CC62" s="18">
        <f t="shared" si="155"/>
        <v>2.3956485036053099</v>
      </c>
      <c r="CD62" s="18">
        <f t="shared" si="155"/>
        <v>1.8810540143084236</v>
      </c>
      <c r="CE62" s="18">
        <f t="shared" si="155"/>
        <v>2.1750037654402838</v>
      </c>
      <c r="CG62" s="68">
        <f t="shared" si="133"/>
        <v>-39.931313964551336</v>
      </c>
      <c r="CH62" s="69">
        <f t="shared" si="134"/>
        <v>23.875839431024129</v>
      </c>
      <c r="CI62" s="69">
        <f t="shared" si="135"/>
        <v>-16.05547453352721</v>
      </c>
      <c r="CK62" t="str">
        <f t="shared" si="147"/>
        <v>61 Caring personal service occupations</v>
      </c>
      <c r="CL62" s="18">
        <f t="shared" si="156"/>
        <v>1.8034243240181529</v>
      </c>
      <c r="CM62" s="18">
        <f t="shared" si="156"/>
        <v>1.7548547730723827</v>
      </c>
      <c r="CN62" s="18">
        <f t="shared" si="156"/>
        <v>1.6103917471210476</v>
      </c>
      <c r="CO62" s="18">
        <f t="shared" si="156"/>
        <v>2.0212759109548393</v>
      </c>
      <c r="CP62" s="18">
        <f t="shared" si="156"/>
        <v>2.5256116044891521</v>
      </c>
      <c r="CR62" s="68">
        <f t="shared" si="137"/>
        <v>-8.9385913440936804</v>
      </c>
      <c r="CS62" s="69">
        <f t="shared" si="138"/>
        <v>25.693276450747284</v>
      </c>
      <c r="CT62" s="69">
        <f t="shared" si="139"/>
        <v>16.7546851066536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0.18214663703497347</v>
      </c>
      <c r="C63" s="18">
        <f t="shared" si="148"/>
        <v>0.16622815547056219</v>
      </c>
      <c r="D63" s="18">
        <f t="shared" si="148"/>
        <v>0.1543933140020097</v>
      </c>
      <c r="E63" s="18">
        <f t="shared" si="148"/>
        <v>0.17268210011701896</v>
      </c>
      <c r="F63" s="18">
        <f t="shared" si="148"/>
        <v>0.2022547039415209</v>
      </c>
      <c r="H63" s="68">
        <f t="shared" si="105"/>
        <v>117.13295912962998</v>
      </c>
      <c r="I63" s="69">
        <f t="shared" si="106"/>
        <v>88.728307649378337</v>
      </c>
      <c r="J63" s="69">
        <f t="shared" si="107"/>
        <v>205.86126677900833</v>
      </c>
      <c r="L63" t="str">
        <f t="shared" si="140"/>
        <v>62 Leisure, travel and related personal service occupations</v>
      </c>
      <c r="M63" s="18">
        <f t="shared" si="149"/>
        <v>0.50071273323806842</v>
      </c>
      <c r="N63" s="18">
        <f t="shared" si="149"/>
        <v>0.52842602100870018</v>
      </c>
      <c r="O63" s="18">
        <f t="shared" si="149"/>
        <v>0.46565057788347086</v>
      </c>
      <c r="P63" s="18">
        <f t="shared" si="149"/>
        <v>0.50343254017914296</v>
      </c>
      <c r="Q63" s="18">
        <f t="shared" si="149"/>
        <v>0.51140855093933213</v>
      </c>
      <c r="S63" s="68">
        <f t="shared" si="109"/>
        <v>84.576012194332648</v>
      </c>
      <c r="T63" s="69">
        <f t="shared" si="110"/>
        <v>80.046076866033928</v>
      </c>
      <c r="U63" s="69">
        <f t="shared" si="111"/>
        <v>164.62208906036659</v>
      </c>
      <c r="W63" t="str">
        <f t="shared" si="141"/>
        <v>62 Leisure, travel and related personal service occupations</v>
      </c>
      <c r="X63" s="18">
        <f t="shared" si="150"/>
        <v>1.1284907346880919</v>
      </c>
      <c r="Y63" s="18">
        <f t="shared" si="150"/>
        <v>1.2905819809948438</v>
      </c>
      <c r="Z63" s="18">
        <f t="shared" si="150"/>
        <v>1.3303378568986299</v>
      </c>
      <c r="AA63" s="18">
        <f t="shared" si="150"/>
        <v>1.5282306662771554</v>
      </c>
      <c r="AB63" s="18">
        <f t="shared" si="150"/>
        <v>1.7836871941088648</v>
      </c>
      <c r="AD63" s="68">
        <f t="shared" si="113"/>
        <v>68.706229363069156</v>
      </c>
      <c r="AE63" s="69">
        <f t="shared" si="114"/>
        <v>81.289126571551691</v>
      </c>
      <c r="AF63" s="69">
        <f t="shared" si="115"/>
        <v>149.99535593462085</v>
      </c>
      <c r="AH63" t="str">
        <f t="shared" si="142"/>
        <v>62 Leisure, travel and related personal service occupations</v>
      </c>
      <c r="AI63" s="18">
        <f t="shared" si="151"/>
        <v>2.1570447375716379</v>
      </c>
      <c r="AJ63" s="18">
        <f t="shared" si="151"/>
        <v>2.7174920795717332</v>
      </c>
      <c r="AK63" s="18">
        <f t="shared" si="151"/>
        <v>2.7595519711262826</v>
      </c>
      <c r="AL63" s="18">
        <f t="shared" si="151"/>
        <v>3.0292026736134172</v>
      </c>
      <c r="AM63" s="18">
        <f t="shared" si="151"/>
        <v>3.5050779867629807</v>
      </c>
      <c r="AO63" s="68">
        <f t="shared" si="117"/>
        <v>44.502113152519556</v>
      </c>
      <c r="AP63" s="69">
        <f t="shared" si="118"/>
        <v>72.424201842713629</v>
      </c>
      <c r="AQ63" s="69">
        <f t="shared" si="119"/>
        <v>116.92631499523318</v>
      </c>
      <c r="AS63" t="str">
        <f t="shared" si="143"/>
        <v>62 Leisure, travel and related personal service occupations</v>
      </c>
      <c r="AT63" s="18">
        <f t="shared" si="152"/>
        <v>2.5739922798687953</v>
      </c>
      <c r="AU63" s="18">
        <f t="shared" si="152"/>
        <v>3.0474521451159471</v>
      </c>
      <c r="AV63" s="18">
        <f t="shared" si="152"/>
        <v>3.4912381406693656</v>
      </c>
      <c r="AW63" s="18">
        <f t="shared" si="152"/>
        <v>3.8690305155946159</v>
      </c>
      <c r="AX63" s="18">
        <f t="shared" si="152"/>
        <v>4.5632342355991531</v>
      </c>
      <c r="AZ63" s="68">
        <f t="shared" si="121"/>
        <v>60.933687486534296</v>
      </c>
      <c r="BA63" s="69">
        <f t="shared" si="122"/>
        <v>79.180104241574739</v>
      </c>
      <c r="BB63" s="69">
        <f t="shared" si="123"/>
        <v>140.11379172810902</v>
      </c>
      <c r="BD63" t="str">
        <f t="shared" si="144"/>
        <v>62 Leisure, travel and related personal service occupations</v>
      </c>
      <c r="BE63" s="18">
        <f t="shared" si="153"/>
        <v>2.7207646691162517</v>
      </c>
      <c r="BF63" s="18">
        <f t="shared" si="153"/>
        <v>2.7371791315637717</v>
      </c>
      <c r="BG63" s="18">
        <f t="shared" si="153"/>
        <v>2.8994206050794986</v>
      </c>
      <c r="BH63" s="18">
        <f t="shared" si="153"/>
        <v>2.7162581092905471</v>
      </c>
      <c r="BI63" s="18">
        <f t="shared" si="153"/>
        <v>2.4702816900376781</v>
      </c>
      <c r="BK63" s="68">
        <f t="shared" si="125"/>
        <v>-1.3378539388182651</v>
      </c>
      <c r="BL63" s="69">
        <f t="shared" si="126"/>
        <v>48.295569211447486</v>
      </c>
      <c r="BM63" s="69">
        <f t="shared" si="127"/>
        <v>46.957715272629223</v>
      </c>
      <c r="BO63" t="str">
        <f t="shared" si="145"/>
        <v>62 Leisure, travel and related personal service occupations</v>
      </c>
      <c r="BP63" s="18">
        <f t="shared" si="154"/>
        <v>2.6528826726023453</v>
      </c>
      <c r="BQ63" s="18">
        <f t="shared" si="154"/>
        <v>2.8886309803656132</v>
      </c>
      <c r="BR63" s="18">
        <f t="shared" si="154"/>
        <v>2.7710505729343362</v>
      </c>
      <c r="BS63" s="18">
        <f t="shared" si="154"/>
        <v>2.6422710873809105</v>
      </c>
      <c r="BT63" s="18">
        <f t="shared" si="154"/>
        <v>2.2950212347718457</v>
      </c>
      <c r="BV63" s="68">
        <f t="shared" si="129"/>
        <v>-28.037853825412107</v>
      </c>
      <c r="BW63" s="69">
        <f t="shared" si="130"/>
        <v>40.668593168388327</v>
      </c>
      <c r="BX63" s="69">
        <f t="shared" si="131"/>
        <v>12.630739342976218</v>
      </c>
      <c r="BZ63" t="str">
        <f t="shared" si="146"/>
        <v>62 Leisure, travel and related personal service occupations</v>
      </c>
      <c r="CA63" s="18">
        <f t="shared" si="155"/>
        <v>2.3546852863716645</v>
      </c>
      <c r="CB63" s="18">
        <f t="shared" si="155"/>
        <v>2.7377492345622358</v>
      </c>
      <c r="CC63" s="18">
        <f t="shared" si="155"/>
        <v>2.8240288280424606</v>
      </c>
      <c r="CD63" s="18">
        <f t="shared" si="155"/>
        <v>2.9499965794807865</v>
      </c>
      <c r="CE63" s="18">
        <f t="shared" si="155"/>
        <v>2.9661196123694142</v>
      </c>
      <c r="CG63" s="68">
        <f t="shared" si="133"/>
        <v>-30.50864960709238</v>
      </c>
      <c r="CH63" s="69">
        <f t="shared" si="134"/>
        <v>37.033109018068018</v>
      </c>
      <c r="CI63" s="69">
        <f t="shared" si="135"/>
        <v>6.5244594109756378</v>
      </c>
      <c r="CK63" t="str">
        <f t="shared" si="147"/>
        <v>62 Leisure, travel and related personal service occupations</v>
      </c>
      <c r="CL63" s="18">
        <f t="shared" si="156"/>
        <v>2.8262990835888959</v>
      </c>
      <c r="CM63" s="18">
        <f t="shared" si="156"/>
        <v>2.9433971080959296</v>
      </c>
      <c r="CN63" s="18">
        <f t="shared" si="156"/>
        <v>2.7992180949957888</v>
      </c>
      <c r="CO63" s="18">
        <f t="shared" si="156"/>
        <v>2.8163312608560207</v>
      </c>
      <c r="CP63" s="18">
        <f t="shared" si="156"/>
        <v>2.7859785591382842</v>
      </c>
      <c r="CR63" s="68">
        <f t="shared" si="137"/>
        <v>-42.211640080627248</v>
      </c>
      <c r="CS63" s="69">
        <f t="shared" si="138"/>
        <v>22.377246490583865</v>
      </c>
      <c r="CT63" s="69">
        <f t="shared" si="139"/>
        <v>-19.83439359004338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2.1975315196496953E-2</v>
      </c>
      <c r="C64" s="18">
        <f t="shared" si="148"/>
        <v>1.7596770369384066E-2</v>
      </c>
      <c r="D64" s="18">
        <f t="shared" si="148"/>
        <v>1.7730752161403553E-2</v>
      </c>
      <c r="E64" s="18">
        <f t="shared" si="148"/>
        <v>2.0519609426322763E-2</v>
      </c>
      <c r="F64" s="18">
        <f t="shared" si="148"/>
        <v>2.1142043553889021E-2</v>
      </c>
      <c r="H64" s="68">
        <f t="shared" si="105"/>
        <v>97.640258469677079</v>
      </c>
      <c r="I64" s="69">
        <f t="shared" si="106"/>
        <v>92.195511591391366</v>
      </c>
      <c r="J64" s="69">
        <f t="shared" si="107"/>
        <v>189.83577006106842</v>
      </c>
      <c r="L64" t="str">
        <f t="shared" si="140"/>
        <v>63 Community and civil enforcement occupations</v>
      </c>
      <c r="M64" s="18">
        <f t="shared" si="149"/>
        <v>4.2663598959580225E-2</v>
      </c>
      <c r="N64" s="18">
        <f t="shared" si="149"/>
        <v>3.0769052542022817E-2</v>
      </c>
      <c r="O64" s="18">
        <f t="shared" si="149"/>
        <v>3.8921989033372344E-2</v>
      </c>
      <c r="P64" s="18">
        <f t="shared" si="149"/>
        <v>3.3497684694552721E-2</v>
      </c>
      <c r="Q64" s="18">
        <f t="shared" si="149"/>
        <v>3.5274847866275931E-2</v>
      </c>
      <c r="S64" s="68">
        <f t="shared" si="109"/>
        <v>52.313200232267874</v>
      </c>
      <c r="T64" s="69">
        <f t="shared" si="110"/>
        <v>68.153926877167308</v>
      </c>
      <c r="U64" s="69">
        <f t="shared" si="111"/>
        <v>120.4671271094352</v>
      </c>
      <c r="W64" t="str">
        <f t="shared" si="141"/>
        <v>63 Community and civil enforcement occupations</v>
      </c>
      <c r="X64" s="18">
        <f t="shared" si="150"/>
        <v>8.8888939160638031E-2</v>
      </c>
      <c r="Y64" s="18">
        <f t="shared" si="150"/>
        <v>7.8950127123710093E-2</v>
      </c>
      <c r="Z64" s="18">
        <f t="shared" si="150"/>
        <v>8.4584941581919787E-2</v>
      </c>
      <c r="AA64" s="18">
        <f t="shared" si="150"/>
        <v>9.2719565723090119E-2</v>
      </c>
      <c r="AB64" s="18">
        <f t="shared" si="150"/>
        <v>9.8255164467554695E-2</v>
      </c>
      <c r="AD64" s="68">
        <f t="shared" si="113"/>
        <v>46.162750710838111</v>
      </c>
      <c r="AE64" s="69">
        <f t="shared" si="114"/>
        <v>80.898386012666123</v>
      </c>
      <c r="AF64" s="69">
        <f t="shared" si="115"/>
        <v>127.06113672350423</v>
      </c>
      <c r="AH64" t="str">
        <f t="shared" si="142"/>
        <v>63 Community and civil enforcement occupations</v>
      </c>
      <c r="AI64" s="18">
        <f t="shared" si="151"/>
        <v>8.100062584420023E-2</v>
      </c>
      <c r="AJ64" s="18">
        <f t="shared" si="151"/>
        <v>7.1235142550167815E-2</v>
      </c>
      <c r="AK64" s="18">
        <f t="shared" si="151"/>
        <v>8.9954886657122507E-2</v>
      </c>
      <c r="AL64" s="18">
        <f t="shared" si="151"/>
        <v>8.2732978230151716E-2</v>
      </c>
      <c r="AM64" s="18">
        <f t="shared" si="151"/>
        <v>8.9758262352405777E-2</v>
      </c>
      <c r="AO64" s="68">
        <f t="shared" si="117"/>
        <v>13.518009197569478</v>
      </c>
      <c r="AP64" s="69">
        <f t="shared" si="118"/>
        <v>59.101656894832168</v>
      </c>
      <c r="AQ64" s="69">
        <f t="shared" si="119"/>
        <v>72.619666092401658</v>
      </c>
      <c r="AS64" t="str">
        <f t="shared" si="143"/>
        <v>63 Community and civil enforcement occupations</v>
      </c>
      <c r="AT64" s="18">
        <f t="shared" si="152"/>
        <v>8.9184742873901157E-2</v>
      </c>
      <c r="AU64" s="18">
        <f t="shared" si="152"/>
        <v>6.761343503016444E-2</v>
      </c>
      <c r="AV64" s="18">
        <f t="shared" si="152"/>
        <v>8.1791912545445253E-2</v>
      </c>
      <c r="AW64" s="18">
        <f t="shared" si="152"/>
        <v>6.91917205477659E-2</v>
      </c>
      <c r="AX64" s="18">
        <f t="shared" si="152"/>
        <v>6.5942563715476132E-2</v>
      </c>
      <c r="AZ64" s="68">
        <f t="shared" si="121"/>
        <v>-0.73203064806170404</v>
      </c>
      <c r="BA64" s="69">
        <f t="shared" si="122"/>
        <v>56.290109048083892</v>
      </c>
      <c r="BB64" s="69">
        <f t="shared" si="123"/>
        <v>55.558078400022183</v>
      </c>
      <c r="BD64" t="str">
        <f t="shared" si="144"/>
        <v>63 Community and civil enforcement occupations</v>
      </c>
      <c r="BE64" s="18">
        <f t="shared" si="153"/>
        <v>8.8497741627749107E-2</v>
      </c>
      <c r="BF64" s="18">
        <f t="shared" si="153"/>
        <v>6.0666572574163684E-2</v>
      </c>
      <c r="BG64" s="18">
        <f t="shared" si="153"/>
        <v>8.5180011385048313E-2</v>
      </c>
      <c r="BH64" s="18">
        <f t="shared" si="153"/>
        <v>5.6429441977398742E-2</v>
      </c>
      <c r="BI64" s="18">
        <f t="shared" si="153"/>
        <v>5.9515457298506928E-2</v>
      </c>
      <c r="BK64" s="68">
        <f t="shared" si="125"/>
        <v>-19.089035059937288</v>
      </c>
      <c r="BL64" s="69">
        <f t="shared" si="126"/>
        <v>29.078234095758727</v>
      </c>
      <c r="BM64" s="69">
        <f t="shared" si="127"/>
        <v>9.9891990358214411</v>
      </c>
      <c r="BO64" t="str">
        <f t="shared" si="145"/>
        <v>63 Community and civil enforcement occupations</v>
      </c>
      <c r="BP64" s="18">
        <f t="shared" si="154"/>
        <v>0.12352327751563971</v>
      </c>
      <c r="BQ64" s="18">
        <f t="shared" si="154"/>
        <v>9.9494521705460595E-2</v>
      </c>
      <c r="BR64" s="18">
        <f t="shared" si="154"/>
        <v>0.13856278646026987</v>
      </c>
      <c r="BS64" s="18">
        <f t="shared" si="154"/>
        <v>0.10273098750390816</v>
      </c>
      <c r="BT64" s="18">
        <f t="shared" si="154"/>
        <v>0.11364594545506458</v>
      </c>
      <c r="BV64" s="68">
        <f t="shared" si="129"/>
        <v>-28.736165209547188</v>
      </c>
      <c r="BW64" s="69">
        <f t="shared" si="130"/>
        <v>32.778200712038419</v>
      </c>
      <c r="BX64" s="69">
        <f t="shared" si="131"/>
        <v>4.042035502491232</v>
      </c>
      <c r="BZ64" t="str">
        <f t="shared" si="146"/>
        <v>63 Community and civil enforcement occupations</v>
      </c>
      <c r="CA64" s="18">
        <f t="shared" si="155"/>
        <v>0.15398325614021638</v>
      </c>
      <c r="CB64" s="18">
        <f t="shared" si="155"/>
        <v>0.13870801744728853</v>
      </c>
      <c r="CC64" s="18">
        <f t="shared" si="155"/>
        <v>0.188483972046674</v>
      </c>
      <c r="CD64" s="18">
        <f t="shared" si="155"/>
        <v>0.16239633038519502</v>
      </c>
      <c r="CE64" s="18">
        <f t="shared" si="155"/>
        <v>0.19664905713356831</v>
      </c>
      <c r="CG64" s="68">
        <f t="shared" si="133"/>
        <v>-30.971464505545914</v>
      </c>
      <c r="CH64" s="69">
        <f t="shared" si="134"/>
        <v>32.222383722995765</v>
      </c>
      <c r="CI64" s="69">
        <f t="shared" si="135"/>
        <v>1.2509192174498505</v>
      </c>
      <c r="CK64" t="str">
        <f t="shared" si="147"/>
        <v>63 Community and civil enforcement occupations</v>
      </c>
      <c r="CL64" s="18">
        <f t="shared" si="156"/>
        <v>0.1362975068453274</v>
      </c>
      <c r="CM64" s="18">
        <f t="shared" si="156"/>
        <v>0.10038206378128946</v>
      </c>
      <c r="CN64" s="18">
        <f t="shared" si="156"/>
        <v>0.15431067670976087</v>
      </c>
      <c r="CO64" s="18">
        <f t="shared" si="156"/>
        <v>9.6298688515891032E-2</v>
      </c>
      <c r="CP64" s="18">
        <f t="shared" si="156"/>
        <v>9.6989368200045431E-2</v>
      </c>
      <c r="CR64" s="68">
        <f t="shared" si="137"/>
        <v>-63.505493888593577</v>
      </c>
      <c r="CS64" s="69">
        <f t="shared" si="138"/>
        <v>12.194436911075091</v>
      </c>
      <c r="CT64" s="69">
        <f t="shared" si="139"/>
        <v>-51.31105697751849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1.2570886876434606</v>
      </c>
      <c r="C65" s="18">
        <f t="shared" si="157"/>
        <v>1.0753199288747974</v>
      </c>
      <c r="D65" s="18">
        <f t="shared" si="157"/>
        <v>0.96720704049803075</v>
      </c>
      <c r="E65" s="18">
        <f t="shared" si="157"/>
        <v>0.96636814697440498</v>
      </c>
      <c r="F65" s="18">
        <f t="shared" si="157"/>
        <v>0.96363943089810777</v>
      </c>
      <c r="H65" s="68">
        <f t="shared" si="105"/>
        <v>65.139407711294012</v>
      </c>
      <c r="I65" s="69">
        <f t="shared" si="106"/>
        <v>66.147778824282128</v>
      </c>
      <c r="J65" s="69">
        <f t="shared" si="107"/>
        <v>131.28718653557613</v>
      </c>
      <c r="L65" t="str">
        <f t="shared" si="140"/>
        <v>71 Sales occupations</v>
      </c>
      <c r="M65" s="18">
        <f t="shared" ref="M65:Q70" si="158">M28/M$35*100</f>
        <v>2.2089176540345639</v>
      </c>
      <c r="N65" s="18">
        <f t="shared" si="158"/>
        <v>1.9295398347705901</v>
      </c>
      <c r="O65" s="18">
        <f t="shared" si="158"/>
        <v>1.954414913330087</v>
      </c>
      <c r="P65" s="18">
        <f t="shared" si="158"/>
        <v>1.9385752646779824</v>
      </c>
      <c r="Q65" s="18">
        <f t="shared" si="158"/>
        <v>2.0707943985730584</v>
      </c>
      <c r="S65" s="68">
        <f t="shared" si="109"/>
        <v>78.06871853649217</v>
      </c>
      <c r="T65" s="69">
        <f t="shared" si="110"/>
        <v>68.377164835520119</v>
      </c>
      <c r="U65" s="69">
        <f t="shared" si="111"/>
        <v>146.4458833720123</v>
      </c>
      <c r="W65" t="str">
        <f t="shared" si="141"/>
        <v>71 Sales occupations</v>
      </c>
      <c r="X65" s="18">
        <f t="shared" ref="X65:AB70" si="159">X28/X$35*100</f>
        <v>4.4149268358276501</v>
      </c>
      <c r="Y65" s="18">
        <f t="shared" si="159"/>
        <v>3.9204621778959177</v>
      </c>
      <c r="Z65" s="18">
        <f t="shared" si="159"/>
        <v>4.1223396354672381</v>
      </c>
      <c r="AA65" s="18">
        <f t="shared" si="159"/>
        <v>4.0780263606593543</v>
      </c>
      <c r="AB65" s="18">
        <f t="shared" si="159"/>
        <v>4.4422253937700411</v>
      </c>
      <c r="AD65" s="68">
        <f t="shared" si="113"/>
        <v>35.591103362896568</v>
      </c>
      <c r="AE65" s="69">
        <f t="shared" si="114"/>
        <v>61.54306181767781</v>
      </c>
      <c r="AF65" s="69">
        <f t="shared" si="115"/>
        <v>97.134165180574399</v>
      </c>
      <c r="AH65" t="str">
        <f t="shared" si="142"/>
        <v>71 Sales occupations</v>
      </c>
      <c r="AI65" s="18">
        <f t="shared" ref="AI65:AM70" si="160">AI28/AI$35*100</f>
        <v>4.922271199676298</v>
      </c>
      <c r="AJ65" s="18">
        <f t="shared" si="160"/>
        <v>4.4725170231979181</v>
      </c>
      <c r="AK65" s="18">
        <f t="shared" si="160"/>
        <v>4.7188234935767692</v>
      </c>
      <c r="AL65" s="18">
        <f t="shared" si="160"/>
        <v>4.5624460912123457</v>
      </c>
      <c r="AM65" s="18">
        <f t="shared" si="160"/>
        <v>4.8152034889941895</v>
      </c>
      <c r="AO65" s="68">
        <f t="shared" si="117"/>
        <v>16.090318434386809</v>
      </c>
      <c r="AP65" s="69">
        <f t="shared" si="118"/>
        <v>55.65601833993248</v>
      </c>
      <c r="AQ65" s="69">
        <f t="shared" si="119"/>
        <v>71.746336774319289</v>
      </c>
      <c r="AS65" t="str">
        <f t="shared" si="143"/>
        <v>71 Sales occupations</v>
      </c>
      <c r="AT65" s="18">
        <f t="shared" ref="AT65:AX70" si="161">AT28/AT$35*100</f>
        <v>4.4064549419419468</v>
      </c>
      <c r="AU65" s="18">
        <f t="shared" si="161"/>
        <v>3.7506635459476994</v>
      </c>
      <c r="AV65" s="18">
        <f t="shared" si="161"/>
        <v>3.8274705183705238</v>
      </c>
      <c r="AW65" s="18">
        <f t="shared" si="161"/>
        <v>3.4859469645262848</v>
      </c>
      <c r="AX65" s="18">
        <f t="shared" si="161"/>
        <v>3.4688633473489854</v>
      </c>
      <c r="AZ65" s="68">
        <f t="shared" si="121"/>
        <v>11.590959322874276</v>
      </c>
      <c r="BA65" s="69">
        <f t="shared" si="122"/>
        <v>46.616388515440178</v>
      </c>
      <c r="BB65" s="69">
        <f t="shared" si="123"/>
        <v>58.207347838314448</v>
      </c>
      <c r="BD65" t="str">
        <f t="shared" si="144"/>
        <v>71 Sales occupations</v>
      </c>
      <c r="BE65" s="18">
        <f t="shared" ref="BE65:BI70" si="162">BE28/BE$35*100</f>
        <v>8.940721971620345</v>
      </c>
      <c r="BF65" s="18">
        <f t="shared" si="162"/>
        <v>7.7373323084259056</v>
      </c>
      <c r="BG65" s="18">
        <f t="shared" si="162"/>
        <v>8.1234520111629198</v>
      </c>
      <c r="BH65" s="18">
        <f t="shared" si="162"/>
        <v>7.5932174201449572</v>
      </c>
      <c r="BI65" s="18">
        <f t="shared" si="162"/>
        <v>7.6481966628646623</v>
      </c>
      <c r="BK65" s="68">
        <f t="shared" si="125"/>
        <v>9.0269158331990784</v>
      </c>
      <c r="BL65" s="69">
        <f t="shared" si="126"/>
        <v>47.858812355076736</v>
      </c>
      <c r="BM65" s="69">
        <f t="shared" si="127"/>
        <v>56.885728188275806</v>
      </c>
      <c r="BO65" t="str">
        <f t="shared" si="145"/>
        <v>71 Sales occupations</v>
      </c>
      <c r="BP65" s="18">
        <f t="shared" ref="BP65:BT70" si="163">BP28/BP$35*100</f>
        <v>9.3667723154875322</v>
      </c>
      <c r="BQ65" s="18">
        <f t="shared" si="163"/>
        <v>8.0118713391037968</v>
      </c>
      <c r="BR65" s="18">
        <f t="shared" si="163"/>
        <v>7.8840657140091395</v>
      </c>
      <c r="BS65" s="18">
        <f t="shared" si="163"/>
        <v>7.2252563364008786</v>
      </c>
      <c r="BT65" s="18">
        <f t="shared" si="163"/>
        <v>6.4680256589217207</v>
      </c>
      <c r="BV65" s="68">
        <f t="shared" si="129"/>
        <v>-28.717429965304458</v>
      </c>
      <c r="BW65" s="69">
        <f t="shared" si="130"/>
        <v>38.596626369655468</v>
      </c>
      <c r="BX65" s="69">
        <f t="shared" si="131"/>
        <v>9.8791964043510081</v>
      </c>
      <c r="BZ65" t="str">
        <f t="shared" si="146"/>
        <v>71 Sales occupations</v>
      </c>
      <c r="CA65" s="18">
        <f t="shared" ref="CA65:CE70" si="164">CA28/CA$35*100</f>
        <v>9.1908123468174416</v>
      </c>
      <c r="CB65" s="18">
        <f t="shared" si="164"/>
        <v>8.427009324710431</v>
      </c>
      <c r="CC65" s="18">
        <f t="shared" si="164"/>
        <v>8.4863360199355604</v>
      </c>
      <c r="CD65" s="18">
        <f t="shared" si="164"/>
        <v>7.2811203449530941</v>
      </c>
      <c r="CE65" s="18">
        <f t="shared" si="164"/>
        <v>4.6604798435675221</v>
      </c>
      <c r="CG65" s="68">
        <f t="shared" si="133"/>
        <v>-63.665295997006602</v>
      </c>
      <c r="CH65" s="69">
        <f t="shared" si="134"/>
        <v>24.140361329522204</v>
      </c>
      <c r="CI65" s="69">
        <f t="shared" si="135"/>
        <v>-39.524934667484388</v>
      </c>
      <c r="CK65" t="str">
        <f t="shared" si="147"/>
        <v>71 Sales occupations</v>
      </c>
      <c r="CL65" s="18">
        <f t="shared" ref="CL65:CP70" si="165">CL28/CL$35*100</f>
        <v>11.323298221024091</v>
      </c>
      <c r="CM65" s="18">
        <f t="shared" si="165"/>
        <v>9.5911733994015762</v>
      </c>
      <c r="CN65" s="18">
        <f t="shared" si="165"/>
        <v>9.511096002442768</v>
      </c>
      <c r="CO65" s="18">
        <f t="shared" si="165"/>
        <v>8.4094266470361383</v>
      </c>
      <c r="CP65" s="18">
        <f t="shared" si="165"/>
        <v>7.1437564220234213</v>
      </c>
      <c r="CR65" s="68">
        <f t="shared" si="137"/>
        <v>-56.389063887672876</v>
      </c>
      <c r="CS65" s="69">
        <f t="shared" si="138"/>
        <v>15.900666367214781</v>
      </c>
      <c r="CT65" s="69">
        <f t="shared" si="139"/>
        <v>-40.488397520458093</v>
      </c>
    </row>
    <row r="66" spans="1:98" x14ac:dyDescent="0.2">
      <c r="A66" t="str">
        <f t="shared" si="103"/>
        <v>72 Customer service occupations</v>
      </c>
      <c r="B66" s="18">
        <f t="shared" si="157"/>
        <v>0.38184649472827575</v>
      </c>
      <c r="C66" s="18">
        <f t="shared" si="157"/>
        <v>0.35321681072562294</v>
      </c>
      <c r="D66" s="18">
        <f t="shared" si="157"/>
        <v>0.36101696712329279</v>
      </c>
      <c r="E66" s="18">
        <f t="shared" si="157"/>
        <v>0.47984507006888871</v>
      </c>
      <c r="F66" s="18">
        <f t="shared" si="157"/>
        <v>0.54207027137649788</v>
      </c>
      <c r="H66" s="68">
        <f t="shared" si="105"/>
        <v>148.8763254352487</v>
      </c>
      <c r="I66" s="69">
        <f t="shared" si="106"/>
        <v>86.02086312939646</v>
      </c>
      <c r="J66" s="69">
        <f t="shared" si="107"/>
        <v>234.89718856464518</v>
      </c>
      <c r="L66" t="str">
        <f t="shared" si="140"/>
        <v>72 Customer service occupations</v>
      </c>
      <c r="M66" s="18">
        <f t="shared" si="158"/>
        <v>0.59578583169075539</v>
      </c>
      <c r="N66" s="18">
        <f t="shared" si="158"/>
        <v>0.62467135389264161</v>
      </c>
      <c r="O66" s="18">
        <f t="shared" si="158"/>
        <v>0.61497735960649269</v>
      </c>
      <c r="P66" s="18">
        <f t="shared" si="158"/>
        <v>0.8161168462176901</v>
      </c>
      <c r="Q66" s="18">
        <f t="shared" si="158"/>
        <v>0.92776985136608492</v>
      </c>
      <c r="S66" s="68">
        <f t="shared" si="109"/>
        <v>153.54120368886191</v>
      </c>
      <c r="T66" s="69">
        <f t="shared" si="110"/>
        <v>92.295024705439616</v>
      </c>
      <c r="U66" s="69">
        <f t="shared" si="111"/>
        <v>245.83622839430151</v>
      </c>
      <c r="W66" t="str">
        <f t="shared" si="141"/>
        <v>72 Customer service occupations</v>
      </c>
      <c r="X66" s="18">
        <f t="shared" si="159"/>
        <v>1.1884967827202144</v>
      </c>
      <c r="Y66" s="18">
        <f t="shared" si="159"/>
        <v>1.2127545093936078</v>
      </c>
      <c r="Z66" s="18">
        <f t="shared" si="159"/>
        <v>1.2712152074613723</v>
      </c>
      <c r="AA66" s="18">
        <f t="shared" si="159"/>
        <v>1.6057205159622092</v>
      </c>
      <c r="AB66" s="18">
        <f t="shared" si="159"/>
        <v>1.8377338639654937</v>
      </c>
      <c r="AD66" s="68">
        <f t="shared" si="113"/>
        <v>81.902183769576354</v>
      </c>
      <c r="AE66" s="69">
        <f t="shared" si="114"/>
        <v>75.452533187102787</v>
      </c>
      <c r="AF66" s="69">
        <f t="shared" si="115"/>
        <v>157.35471695667914</v>
      </c>
      <c r="AH66" t="str">
        <f t="shared" si="142"/>
        <v>72 Customer service occupations</v>
      </c>
      <c r="AI66" s="18">
        <f t="shared" si="160"/>
        <v>1.2754538001247488</v>
      </c>
      <c r="AJ66" s="18">
        <f t="shared" si="160"/>
        <v>1.4753496250347509</v>
      </c>
      <c r="AK66" s="18">
        <f t="shared" si="160"/>
        <v>1.6190509976837508</v>
      </c>
      <c r="AL66" s="18">
        <f t="shared" si="160"/>
        <v>2.2130585465922303</v>
      </c>
      <c r="AM66" s="18">
        <f t="shared" si="160"/>
        <v>2.6260995864332828</v>
      </c>
      <c r="AO66" s="68">
        <f t="shared" si="117"/>
        <v>84.529477969621411</v>
      </c>
      <c r="AP66" s="69">
        <f t="shared" si="118"/>
        <v>79.182286781273177</v>
      </c>
      <c r="AQ66" s="69">
        <f t="shared" si="119"/>
        <v>163.71176475089459</v>
      </c>
      <c r="AS66" t="str">
        <f t="shared" si="143"/>
        <v>72 Customer service occupations</v>
      </c>
      <c r="AT66" s="18">
        <f t="shared" si="161"/>
        <v>1.5530640715945851</v>
      </c>
      <c r="AU66" s="18">
        <f t="shared" si="161"/>
        <v>1.5912674449206636</v>
      </c>
      <c r="AV66" s="18">
        <f t="shared" si="161"/>
        <v>1.6625681613429324</v>
      </c>
      <c r="AW66" s="18">
        <f t="shared" si="161"/>
        <v>2.0287457844433079</v>
      </c>
      <c r="AX66" s="18">
        <f t="shared" si="161"/>
        <v>2.1393933563659551</v>
      </c>
      <c r="AZ66" s="68">
        <f t="shared" si="121"/>
        <v>58.440008557081981</v>
      </c>
      <c r="BA66" s="69">
        <f t="shared" si="122"/>
        <v>66.245490004165603</v>
      </c>
      <c r="BB66" s="69">
        <f t="shared" si="123"/>
        <v>124.6854985612476</v>
      </c>
      <c r="BD66" t="str">
        <f t="shared" si="144"/>
        <v>72 Customer service occupations</v>
      </c>
      <c r="BE66" s="18">
        <f t="shared" si="162"/>
        <v>1.7334406057992791</v>
      </c>
      <c r="BF66" s="18">
        <f t="shared" si="162"/>
        <v>1.729088851092208</v>
      </c>
      <c r="BG66" s="18">
        <f t="shared" si="162"/>
        <v>1.865547678931281</v>
      </c>
      <c r="BH66" s="18">
        <f t="shared" si="162"/>
        <v>2.2105770338370347</v>
      </c>
      <c r="BI66" s="18">
        <f t="shared" si="162"/>
        <v>2.3591624273420759</v>
      </c>
      <c r="BK66" s="68">
        <f t="shared" si="125"/>
        <v>46.442383647312724</v>
      </c>
      <c r="BL66" s="69">
        <f t="shared" si="126"/>
        <v>60.258904439076666</v>
      </c>
      <c r="BM66" s="69">
        <f t="shared" si="127"/>
        <v>106.70128808638938</v>
      </c>
      <c r="BO66" t="str">
        <f t="shared" si="145"/>
        <v>72 Customer service occupations</v>
      </c>
      <c r="BP66" s="18">
        <f t="shared" si="163"/>
        <v>1.8664007802664369</v>
      </c>
      <c r="BQ66" s="18">
        <f t="shared" si="163"/>
        <v>2.0512519834763023</v>
      </c>
      <c r="BR66" s="18">
        <f t="shared" si="163"/>
        <v>1.9417113981493923</v>
      </c>
      <c r="BS66" s="18">
        <f t="shared" si="163"/>
        <v>2.5067209762725087</v>
      </c>
      <c r="BT66" s="18">
        <f t="shared" si="163"/>
        <v>2.7337319135131399</v>
      </c>
      <c r="BV66" s="68">
        <f t="shared" si="129"/>
        <v>22.330033192247715</v>
      </c>
      <c r="BW66" s="69">
        <f t="shared" si="130"/>
        <v>58.761840900481829</v>
      </c>
      <c r="BX66" s="69">
        <f t="shared" si="131"/>
        <v>81.09187409272954</v>
      </c>
      <c r="BZ66" t="str">
        <f t="shared" si="146"/>
        <v>72 Customer service occupations</v>
      </c>
      <c r="CA66" s="18">
        <f t="shared" si="164"/>
        <v>1.418380594674274</v>
      </c>
      <c r="CB66" s="18">
        <f t="shared" si="164"/>
        <v>1.4349129579010438</v>
      </c>
      <c r="CC66" s="18">
        <f t="shared" si="164"/>
        <v>1.5146485797464486</v>
      </c>
      <c r="CD66" s="18">
        <f t="shared" si="164"/>
        <v>1.7729338607901213</v>
      </c>
      <c r="CE66" s="18">
        <f t="shared" si="164"/>
        <v>2.1935999057181488</v>
      </c>
      <c r="CG66" s="68">
        <f t="shared" si="133"/>
        <v>-4.179870545666466</v>
      </c>
      <c r="CH66" s="69">
        <f t="shared" si="134"/>
        <v>35.223897470830693</v>
      </c>
      <c r="CI66" s="69">
        <f t="shared" si="135"/>
        <v>31.044026925164232</v>
      </c>
      <c r="CK66" t="str">
        <f t="shared" si="147"/>
        <v>72 Customer service occupations</v>
      </c>
      <c r="CL66" s="18">
        <f t="shared" si="165"/>
        <v>1.2120966176404346</v>
      </c>
      <c r="CM66" s="18">
        <f t="shared" si="165"/>
        <v>1.5129101980813857</v>
      </c>
      <c r="CN66" s="18">
        <f t="shared" si="165"/>
        <v>1.7283843057313422</v>
      </c>
      <c r="CO66" s="18">
        <f t="shared" si="165"/>
        <v>2.9016373408645153</v>
      </c>
      <c r="CP66" s="18">
        <f t="shared" si="165"/>
        <v>4.3839679490816739</v>
      </c>
      <c r="CR66" s="68">
        <f t="shared" si="137"/>
        <v>47.274105077256621</v>
      </c>
      <c r="CS66" s="69">
        <f t="shared" si="138"/>
        <v>41.790931723408335</v>
      </c>
      <c r="CT66" s="69">
        <f t="shared" si="139"/>
        <v>89.065036800664956</v>
      </c>
    </row>
    <row r="67" spans="1:98" x14ac:dyDescent="0.2">
      <c r="A67" t="str">
        <f t="shared" si="103"/>
        <v>81 Process, plant and machine operatives</v>
      </c>
      <c r="B67" s="18">
        <f t="shared" si="157"/>
        <v>0.36971082386703719</v>
      </c>
      <c r="C67" s="18">
        <f t="shared" si="157"/>
        <v>0.38580517384977175</v>
      </c>
      <c r="D67" s="18">
        <f t="shared" si="157"/>
        <v>0.34507696252273662</v>
      </c>
      <c r="E67" s="18">
        <f t="shared" si="157"/>
        <v>0.49691107985864147</v>
      </c>
      <c r="F67" s="18">
        <f t="shared" si="157"/>
        <v>0.68175178203267683</v>
      </c>
      <c r="H67" s="68">
        <f t="shared" si="105"/>
        <v>227.46578106802207</v>
      </c>
      <c r="I67" s="69">
        <f t="shared" si="106"/>
        <v>121.72187029067022</v>
      </c>
      <c r="J67" s="69">
        <f t="shared" si="107"/>
        <v>349.18765135869228</v>
      </c>
      <c r="L67" t="str">
        <f t="shared" si="140"/>
        <v>81 Process, plant and machine operatives</v>
      </c>
      <c r="M67" s="18">
        <f t="shared" si="158"/>
        <v>0.28579832890771467</v>
      </c>
      <c r="N67" s="18">
        <f t="shared" si="158"/>
        <v>0.255133606906155</v>
      </c>
      <c r="O67" s="18">
        <f t="shared" si="158"/>
        <v>0.22909965404637414</v>
      </c>
      <c r="P67" s="18">
        <f t="shared" si="158"/>
        <v>0.33082733562421807</v>
      </c>
      <c r="Q67" s="18">
        <f t="shared" si="158"/>
        <v>0.39305213819016493</v>
      </c>
      <c r="S67" s="68">
        <f t="shared" si="109"/>
        <v>188.33220250073069</v>
      </c>
      <c r="T67" s="69">
        <f t="shared" si="110"/>
        <v>99.199511520641309</v>
      </c>
      <c r="U67" s="69">
        <f t="shared" si="111"/>
        <v>287.53171402137201</v>
      </c>
      <c r="W67" t="str">
        <f t="shared" si="141"/>
        <v>81 Process, plant and machine operatives</v>
      </c>
      <c r="X67" s="18">
        <f t="shared" si="159"/>
        <v>0.47824977250726114</v>
      </c>
      <c r="Y67" s="18">
        <f t="shared" si="159"/>
        <v>0.42870186143607819</v>
      </c>
      <c r="Z67" s="18">
        <f t="shared" si="159"/>
        <v>0.41770899503129516</v>
      </c>
      <c r="AA67" s="18">
        <f t="shared" si="159"/>
        <v>0.62042224899366616</v>
      </c>
      <c r="AB67" s="18">
        <f t="shared" si="159"/>
        <v>0.88854585971718869</v>
      </c>
      <c r="AD67" s="68">
        <f t="shared" si="113"/>
        <v>167.65810225211641</v>
      </c>
      <c r="AE67" s="69">
        <f t="shared" si="114"/>
        <v>95.805735960237698</v>
      </c>
      <c r="AF67" s="69">
        <f t="shared" si="115"/>
        <v>263.46383821235412</v>
      </c>
      <c r="AH67" t="str">
        <f t="shared" si="142"/>
        <v>81 Process, plant and machine operatives</v>
      </c>
      <c r="AI67" s="18">
        <f t="shared" si="160"/>
        <v>0.6402966770566636</v>
      </c>
      <c r="AJ67" s="18">
        <f t="shared" si="160"/>
        <v>0.61050111053603251</v>
      </c>
      <c r="AK67" s="18">
        <f t="shared" si="160"/>
        <v>0.61779268651620634</v>
      </c>
      <c r="AL67" s="18">
        <f t="shared" si="160"/>
        <v>0.90301007640966102</v>
      </c>
      <c r="AM67" s="18">
        <f t="shared" si="160"/>
        <v>1.1095649366327951</v>
      </c>
      <c r="AO67" s="68">
        <f t="shared" si="117"/>
        <v>104.32666746812036</v>
      </c>
      <c r="AP67" s="69">
        <f t="shared" si="118"/>
        <v>75.091222215035529</v>
      </c>
      <c r="AQ67" s="69">
        <f t="shared" si="119"/>
        <v>179.41788968315592</v>
      </c>
      <c r="AS67" t="str">
        <f t="shared" si="143"/>
        <v>81 Process, plant and machine operatives</v>
      </c>
      <c r="AT67" s="18">
        <f t="shared" si="161"/>
        <v>1.5687243647230904</v>
      </c>
      <c r="AU67" s="18">
        <f t="shared" si="161"/>
        <v>1.4751128753549159</v>
      </c>
      <c r="AV67" s="18">
        <f t="shared" si="161"/>
        <v>1.3412596749699306</v>
      </c>
      <c r="AW67" s="18">
        <f t="shared" si="161"/>
        <v>1.9350169063889588</v>
      </c>
      <c r="AX67" s="18">
        <f t="shared" si="161"/>
        <v>2.2579416011454461</v>
      </c>
      <c r="AZ67" s="68">
        <f t="shared" si="121"/>
        <v>107.27814401835407</v>
      </c>
      <c r="BA67" s="69">
        <f t="shared" si="122"/>
        <v>77.097663451483385</v>
      </c>
      <c r="BB67" s="69">
        <f t="shared" si="123"/>
        <v>184.37580746983744</v>
      </c>
      <c r="BD67" t="str">
        <f t="shared" si="144"/>
        <v>81 Process, plant and machine operatives</v>
      </c>
      <c r="BE67" s="18">
        <f t="shared" si="162"/>
        <v>2.4456783245741818</v>
      </c>
      <c r="BF67" s="18">
        <f t="shared" si="162"/>
        <v>2.4912715843091839</v>
      </c>
      <c r="BG67" s="18">
        <f t="shared" si="162"/>
        <v>2.2263605467735417</v>
      </c>
      <c r="BH67" s="18">
        <f t="shared" si="162"/>
        <v>2.9976356836199329</v>
      </c>
      <c r="BI67" s="18">
        <f t="shared" si="162"/>
        <v>3.4397509106610857</v>
      </c>
      <c r="BK67" s="68">
        <f t="shared" si="125"/>
        <v>78.915017992480173</v>
      </c>
      <c r="BL67" s="69">
        <f t="shared" si="126"/>
        <v>54.76247687843199</v>
      </c>
      <c r="BM67" s="69">
        <f t="shared" si="127"/>
        <v>133.67749487091217</v>
      </c>
      <c r="BO67" t="str">
        <f t="shared" si="145"/>
        <v>81 Process, plant and machine operatives</v>
      </c>
      <c r="BP67" s="18">
        <f t="shared" si="163"/>
        <v>3.3945773185598274</v>
      </c>
      <c r="BQ67" s="18">
        <f t="shared" si="163"/>
        <v>3.3359148902302564</v>
      </c>
      <c r="BR67" s="18">
        <f t="shared" si="163"/>
        <v>3.3319458012923584</v>
      </c>
      <c r="BS67" s="18">
        <f t="shared" si="163"/>
        <v>4.3289686284999069</v>
      </c>
      <c r="BT67" s="18">
        <f t="shared" si="163"/>
        <v>5.2222846066934014</v>
      </c>
      <c r="BV67" s="68">
        <f t="shared" si="129"/>
        <v>36.183489759733099</v>
      </c>
      <c r="BW67" s="69">
        <f t="shared" si="130"/>
        <v>51.014994667438543</v>
      </c>
      <c r="BX67" s="69">
        <f t="shared" si="131"/>
        <v>87.19848442717165</v>
      </c>
      <c r="BZ67" t="str">
        <f t="shared" si="146"/>
        <v>81 Process, plant and machine operatives</v>
      </c>
      <c r="CA67" s="18">
        <f t="shared" si="164"/>
        <v>4.2947229612351281</v>
      </c>
      <c r="CB67" s="18">
        <f t="shared" si="164"/>
        <v>4.0785091867042009</v>
      </c>
      <c r="CC67" s="18">
        <f t="shared" si="164"/>
        <v>3.9409421685647219</v>
      </c>
      <c r="CD67" s="18">
        <f t="shared" si="164"/>
        <v>4.8447022476494972</v>
      </c>
      <c r="CE67" s="18">
        <f t="shared" si="164"/>
        <v>3.2091590268191599</v>
      </c>
      <c r="CG67" s="68">
        <f t="shared" si="133"/>
        <v>-46.123125532544229</v>
      </c>
      <c r="CH67" s="69">
        <f t="shared" si="134"/>
        <v>33.597329255466406</v>
      </c>
      <c r="CI67" s="69">
        <f t="shared" si="135"/>
        <v>-12.52579627707782</v>
      </c>
      <c r="CK67" t="str">
        <f t="shared" si="147"/>
        <v>81 Process, plant and machine operatives</v>
      </c>
      <c r="CL67" s="18">
        <f t="shared" si="165"/>
        <v>5.0340646983550474</v>
      </c>
      <c r="CM67" s="18">
        <f t="shared" si="165"/>
        <v>4.1370864952553834</v>
      </c>
      <c r="CN67" s="18">
        <f t="shared" si="165"/>
        <v>3.8700883853238688</v>
      </c>
      <c r="CO67" s="18">
        <f t="shared" si="165"/>
        <v>2.9428233014102769</v>
      </c>
      <c r="CP67" s="18">
        <f t="shared" si="165"/>
        <v>1.940312853214279</v>
      </c>
      <c r="CR67" s="68">
        <f t="shared" si="137"/>
        <v>-70.889463252899191</v>
      </c>
      <c r="CS67" s="69">
        <f t="shared" si="138"/>
        <v>12.617298596253177</v>
      </c>
      <c r="CT67" s="69">
        <f t="shared" si="139"/>
        <v>-58.272164656646019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0.55717647622942168</v>
      </c>
      <c r="C68" s="18">
        <f t="shared" si="157"/>
        <v>0.67252007425766958</v>
      </c>
      <c r="D68" s="18">
        <f t="shared" si="157"/>
        <v>0.66574280715072087</v>
      </c>
      <c r="E68" s="18">
        <f t="shared" si="157"/>
        <v>0.86371398765000762</v>
      </c>
      <c r="F68" s="18">
        <f t="shared" si="157"/>
        <v>0.92671870573761883</v>
      </c>
      <c r="H68" s="68">
        <f t="shared" si="105"/>
        <v>130.72627560775229</v>
      </c>
      <c r="I68" s="69">
        <f t="shared" si="106"/>
        <v>116.86585163326524</v>
      </c>
      <c r="J68" s="69">
        <f t="shared" si="107"/>
        <v>247.59212724101752</v>
      </c>
      <c r="L68" t="str">
        <f t="shared" si="140"/>
        <v>82 Transport and mobile machine drivers and operatives</v>
      </c>
      <c r="M68" s="18">
        <f t="shared" si="158"/>
        <v>0.56152790872362546</v>
      </c>
      <c r="N68" s="18">
        <f t="shared" si="158"/>
        <v>0.58748470389633622</v>
      </c>
      <c r="O68" s="18">
        <f t="shared" si="158"/>
        <v>0.59175457736081338</v>
      </c>
      <c r="P68" s="18">
        <f t="shared" si="158"/>
        <v>0.68937713069425954</v>
      </c>
      <c r="Q68" s="18">
        <f t="shared" si="158"/>
        <v>0.73364490968228246</v>
      </c>
      <c r="S68" s="68">
        <f t="shared" si="109"/>
        <v>108.35873030453442</v>
      </c>
      <c r="T68" s="69">
        <f t="shared" si="110"/>
        <v>103.77258863855971</v>
      </c>
      <c r="U68" s="69">
        <f t="shared" si="111"/>
        <v>212.13131894309413</v>
      </c>
      <c r="W68" t="str">
        <f t="shared" si="141"/>
        <v>82 Transport and mobile machine drivers and operatives</v>
      </c>
      <c r="X68" s="18">
        <f t="shared" si="159"/>
        <v>0.83838725652748236</v>
      </c>
      <c r="Y68" s="18">
        <f t="shared" si="159"/>
        <v>0.98250310982833033</v>
      </c>
      <c r="Z68" s="18">
        <f t="shared" si="159"/>
        <v>0.93318913445540941</v>
      </c>
      <c r="AA68" s="18">
        <f t="shared" si="159"/>
        <v>1.1521731415191061</v>
      </c>
      <c r="AB68" s="18">
        <f t="shared" si="159"/>
        <v>1.2869863036517915</v>
      </c>
      <c r="AD68" s="68">
        <f t="shared" si="113"/>
        <v>73.531621943267353</v>
      </c>
      <c r="AE68" s="69">
        <f t="shared" si="114"/>
        <v>93.95550973296686</v>
      </c>
      <c r="AF68" s="69">
        <f t="shared" si="115"/>
        <v>167.48713167623421</v>
      </c>
      <c r="AH68" t="str">
        <f t="shared" si="142"/>
        <v>82 Transport and mobile machine drivers and operatives</v>
      </c>
      <c r="AI68" s="18">
        <f t="shared" si="160"/>
        <v>1.3671148136233553</v>
      </c>
      <c r="AJ68" s="18">
        <f t="shared" si="160"/>
        <v>1.7786011472210266</v>
      </c>
      <c r="AK68" s="18">
        <f t="shared" si="160"/>
        <v>1.6849672262720758</v>
      </c>
      <c r="AL68" s="18">
        <f t="shared" si="160"/>
        <v>2.2865694869684785</v>
      </c>
      <c r="AM68" s="18">
        <f t="shared" si="160"/>
        <v>2.5134296372558942</v>
      </c>
      <c r="AO68" s="68">
        <f t="shared" si="117"/>
        <v>69.703329964087743</v>
      </c>
      <c r="AP68" s="69">
        <f t="shared" si="118"/>
        <v>93.394329322881944</v>
      </c>
      <c r="AQ68" s="69">
        <f t="shared" si="119"/>
        <v>163.0976592869697</v>
      </c>
      <c r="AS68" t="str">
        <f t="shared" si="143"/>
        <v>82 Transport and mobile machine drivers and operatives</v>
      </c>
      <c r="AT68" s="18">
        <f t="shared" si="161"/>
        <v>2.2213186705393091</v>
      </c>
      <c r="AU68" s="18">
        <f t="shared" si="161"/>
        <v>2.623570262546989</v>
      </c>
      <c r="AV68" s="18">
        <f t="shared" si="161"/>
        <v>2.4641724427338607</v>
      </c>
      <c r="AW68" s="18">
        <f t="shared" si="161"/>
        <v>3.1212722433906341</v>
      </c>
      <c r="AX68" s="18">
        <f t="shared" si="161"/>
        <v>3.2666313643012304</v>
      </c>
      <c r="AZ68" s="68">
        <f t="shared" si="121"/>
        <v>63.223507019344623</v>
      </c>
      <c r="BA68" s="69">
        <f t="shared" si="122"/>
        <v>91.935122419414355</v>
      </c>
      <c r="BB68" s="69">
        <f t="shared" si="123"/>
        <v>155.15862943875896</v>
      </c>
      <c r="BD68" t="str">
        <f t="shared" si="144"/>
        <v>82 Transport and mobile machine drivers and operatives</v>
      </c>
      <c r="BE68" s="18">
        <f t="shared" si="162"/>
        <v>3.4140588964250207</v>
      </c>
      <c r="BF68" s="18">
        <f t="shared" si="162"/>
        <v>4.1643265007788557</v>
      </c>
      <c r="BG68" s="18">
        <f t="shared" si="162"/>
        <v>3.60679434103705</v>
      </c>
      <c r="BH68" s="18">
        <f t="shared" si="162"/>
        <v>4.2980818710147233</v>
      </c>
      <c r="BI68" s="18">
        <f t="shared" si="162"/>
        <v>4.78415961896967</v>
      </c>
      <c r="BK68" s="68">
        <f t="shared" si="125"/>
        <v>53.602958599042182</v>
      </c>
      <c r="BL68" s="69">
        <f t="shared" si="126"/>
        <v>67.296521334824646</v>
      </c>
      <c r="BM68" s="69">
        <f t="shared" si="127"/>
        <v>120.89947993386683</v>
      </c>
      <c r="BO68" t="str">
        <f t="shared" si="145"/>
        <v>82 Transport and mobile machine drivers and operatives</v>
      </c>
      <c r="BP68" s="18">
        <f t="shared" si="163"/>
        <v>5.4032964021590137</v>
      </c>
      <c r="BQ68" s="18">
        <f t="shared" si="163"/>
        <v>6.2341553490452384</v>
      </c>
      <c r="BR68" s="18">
        <f t="shared" si="163"/>
        <v>6.1560311814023922</v>
      </c>
      <c r="BS68" s="18">
        <f t="shared" si="163"/>
        <v>6.9414401727936381</v>
      </c>
      <c r="BT68" s="18">
        <f t="shared" si="163"/>
        <v>8.104612654446294</v>
      </c>
      <c r="BV68" s="68">
        <f t="shared" si="129"/>
        <v>14.391381038482272</v>
      </c>
      <c r="BW68" s="69">
        <f t="shared" si="130"/>
        <v>61.215754936470177</v>
      </c>
      <c r="BX68" s="69">
        <f t="shared" si="131"/>
        <v>75.607135974952456</v>
      </c>
      <c r="BZ68" t="str">
        <f t="shared" si="146"/>
        <v>82 Transport and mobile machine drivers and operatives</v>
      </c>
      <c r="CA68" s="18">
        <f t="shared" si="164"/>
        <v>7.6085763492820773</v>
      </c>
      <c r="CB68" s="18">
        <f t="shared" si="164"/>
        <v>8.1749334628110688</v>
      </c>
      <c r="CC68" s="18">
        <f t="shared" si="164"/>
        <v>7.6091415448516972</v>
      </c>
      <c r="CD68" s="18">
        <f t="shared" si="164"/>
        <v>8.4074903154223772</v>
      </c>
      <c r="CE68" s="18">
        <f t="shared" si="164"/>
        <v>10.035864669075007</v>
      </c>
      <c r="CG68" s="68">
        <f t="shared" si="133"/>
        <v>-12.736957716942312</v>
      </c>
      <c r="CH68" s="69">
        <f t="shared" si="134"/>
        <v>45.488222137469293</v>
      </c>
      <c r="CI68" s="69">
        <f t="shared" si="135"/>
        <v>32.751264420526979</v>
      </c>
      <c r="CK68" t="str">
        <f t="shared" si="147"/>
        <v>82 Transport and mobile machine drivers and operatives</v>
      </c>
      <c r="CL68" s="18">
        <f t="shared" si="165"/>
        <v>8.2188545399133748</v>
      </c>
      <c r="CM68" s="18">
        <f t="shared" si="165"/>
        <v>10.234144836451799</v>
      </c>
      <c r="CN68" s="18">
        <f t="shared" si="165"/>
        <v>10.270923458744385</v>
      </c>
      <c r="CO68" s="18">
        <f t="shared" si="165"/>
        <v>10.603118189585903</v>
      </c>
      <c r="CP68" s="18">
        <f t="shared" si="165"/>
        <v>8.7379723418495914</v>
      </c>
      <c r="CR68" s="68">
        <f t="shared" si="137"/>
        <v>-50.603007380875134</v>
      </c>
      <c r="CS68" s="69">
        <f t="shared" si="138"/>
        <v>27.862302829381118</v>
      </c>
      <c r="CT68" s="69">
        <f t="shared" si="139"/>
        <v>-22.740704551494012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6.7206525013314526E-3</v>
      </c>
      <c r="C69" s="18">
        <f t="shared" si="157"/>
        <v>4.1788043755751122E-3</v>
      </c>
      <c r="D69" s="18">
        <f t="shared" si="157"/>
        <v>4.8736362721217589E-3</v>
      </c>
      <c r="E69" s="18">
        <f t="shared" si="157"/>
        <v>4.6841685895631134E-3</v>
      </c>
      <c r="F69" s="18">
        <f t="shared" si="157"/>
        <v>5.1645812604237309E-3</v>
      </c>
      <c r="H69" s="68">
        <f t="shared" si="105"/>
        <v>75.645735693547451</v>
      </c>
      <c r="I69" s="69">
        <f t="shared" si="106"/>
        <v>86.900180161044489</v>
      </c>
      <c r="J69" s="69">
        <f t="shared" si="107"/>
        <v>162.54591585459193</v>
      </c>
      <c r="L69" t="str">
        <f t="shared" si="140"/>
        <v>91 Elementary trades and related occupations</v>
      </c>
      <c r="M69" s="18">
        <f t="shared" si="158"/>
        <v>0.18206663251853045</v>
      </c>
      <c r="N69" s="18">
        <f t="shared" si="158"/>
        <v>0.15073267430765702</v>
      </c>
      <c r="O69" s="18">
        <f t="shared" si="158"/>
        <v>0.14510577667653951</v>
      </c>
      <c r="P69" s="18">
        <f t="shared" si="158"/>
        <v>0.14672482629907727</v>
      </c>
      <c r="Q69" s="18">
        <f t="shared" si="158"/>
        <v>0.15799121895076498</v>
      </c>
      <c r="S69" s="68">
        <f t="shared" si="109"/>
        <v>82.985074591849497</v>
      </c>
      <c r="T69" s="69">
        <f t="shared" si="110"/>
        <v>73.334448539490111</v>
      </c>
      <c r="U69" s="69">
        <f t="shared" si="111"/>
        <v>156.31952313133962</v>
      </c>
      <c r="W69" t="str">
        <f t="shared" si="141"/>
        <v>91 Elementary trades and related occupations</v>
      </c>
      <c r="X69" s="18">
        <f t="shared" si="159"/>
        <v>0.33899717320943262</v>
      </c>
      <c r="Y69" s="18">
        <f t="shared" si="159"/>
        <v>0.29164084529636747</v>
      </c>
      <c r="Z69" s="18">
        <f t="shared" si="159"/>
        <v>0.25869231188262659</v>
      </c>
      <c r="AA69" s="18">
        <f t="shared" si="159"/>
        <v>0.23268634794838569</v>
      </c>
      <c r="AB69" s="18">
        <f t="shared" si="159"/>
        <v>0.22690779007239104</v>
      </c>
      <c r="AD69" s="68">
        <f t="shared" si="113"/>
        <v>10.367259400417279</v>
      </c>
      <c r="AE69" s="69">
        <f t="shared" si="114"/>
        <v>57.168174058070143</v>
      </c>
      <c r="AF69" s="69">
        <f t="shared" si="115"/>
        <v>67.535433458487432</v>
      </c>
      <c r="AH69" t="str">
        <f t="shared" si="142"/>
        <v>91 Elementary trades and related occupations</v>
      </c>
      <c r="AI69" s="18">
        <f t="shared" si="160"/>
        <v>0.83476294036189114</v>
      </c>
      <c r="AJ69" s="18">
        <f t="shared" si="160"/>
        <v>0.79872152433989596</v>
      </c>
      <c r="AK69" s="18">
        <f t="shared" si="160"/>
        <v>0.70578659127110499</v>
      </c>
      <c r="AL69" s="18">
        <f t="shared" si="160"/>
        <v>0.72823906256892357</v>
      </c>
      <c r="AM69" s="18">
        <f t="shared" si="160"/>
        <v>0.8223568548553134</v>
      </c>
      <c r="AO69" s="68">
        <f t="shared" si="117"/>
        <v>32.55679775802006</v>
      </c>
      <c r="AP69" s="69">
        <f t="shared" si="118"/>
        <v>64.672892645035418</v>
      </c>
      <c r="AQ69" s="69">
        <f t="shared" si="119"/>
        <v>97.229690403055471</v>
      </c>
      <c r="AS69" t="str">
        <f t="shared" si="143"/>
        <v>91 Elementary trades and related occupations</v>
      </c>
      <c r="AT69" s="18">
        <f t="shared" si="161"/>
        <v>0.99100475531650889</v>
      </c>
      <c r="AU69" s="18">
        <f t="shared" si="161"/>
        <v>0.86223845155158296</v>
      </c>
      <c r="AV69" s="18">
        <f t="shared" si="161"/>
        <v>0.91950972708535872</v>
      </c>
      <c r="AW69" s="18">
        <f t="shared" si="161"/>
        <v>0.88054067884627085</v>
      </c>
      <c r="AX69" s="18">
        <f t="shared" si="161"/>
        <v>0.88753307374368762</v>
      </c>
      <c r="AZ69" s="68">
        <f t="shared" si="121"/>
        <v>18.845267326010131</v>
      </c>
      <c r="BA69" s="69">
        <f t="shared" si="122"/>
        <v>51.978892701483481</v>
      </c>
      <c r="BB69" s="69">
        <f t="shared" si="123"/>
        <v>70.824160027493605</v>
      </c>
      <c r="BD69" t="str">
        <f t="shared" si="144"/>
        <v>91 Elementary trades and related occupations</v>
      </c>
      <c r="BE69" s="18">
        <f t="shared" si="162"/>
        <v>1.3608484909005234</v>
      </c>
      <c r="BF69" s="18">
        <f t="shared" si="162"/>
        <v>1.2836533713053833</v>
      </c>
      <c r="BG69" s="18">
        <f t="shared" si="162"/>
        <v>1.2385913413698055</v>
      </c>
      <c r="BH69" s="18">
        <f t="shared" si="162"/>
        <v>1.322104568509249</v>
      </c>
      <c r="BI69" s="18">
        <f t="shared" si="162"/>
        <v>1.6793177572493694</v>
      </c>
      <c r="BK69" s="68">
        <f t="shared" si="125"/>
        <v>57.007406575100376</v>
      </c>
      <c r="BL69" s="69">
        <f t="shared" si="126"/>
        <v>42.573124993664827</v>
      </c>
      <c r="BM69" s="69">
        <f t="shared" si="127"/>
        <v>99.580531568765196</v>
      </c>
      <c r="BO69" t="str">
        <f t="shared" si="145"/>
        <v>91 Elementary trades and related occupations</v>
      </c>
      <c r="BP69" s="18">
        <f t="shared" si="163"/>
        <v>2.0838276392668349</v>
      </c>
      <c r="BQ69" s="18">
        <f t="shared" si="163"/>
        <v>1.8059308883989937</v>
      </c>
      <c r="BR69" s="18">
        <f t="shared" si="163"/>
        <v>1.9145079268690035</v>
      </c>
      <c r="BS69" s="18">
        <f t="shared" si="163"/>
        <v>1.6605721188185838</v>
      </c>
      <c r="BT69" s="18">
        <f t="shared" si="163"/>
        <v>1.9214981386622261</v>
      </c>
      <c r="BV69" s="68">
        <f t="shared" si="129"/>
        <v>-12.794344665656659</v>
      </c>
      <c r="BW69" s="69">
        <f t="shared" si="130"/>
        <v>31.658143375982984</v>
      </c>
      <c r="BX69" s="69">
        <f t="shared" si="131"/>
        <v>18.863798710326321</v>
      </c>
      <c r="BZ69" t="str">
        <f t="shared" si="146"/>
        <v>91 Elementary trades and related occupations</v>
      </c>
      <c r="CA69" s="18">
        <f t="shared" si="164"/>
        <v>3.9608454562386797</v>
      </c>
      <c r="CB69" s="18">
        <f t="shared" si="164"/>
        <v>3.5829751916072379</v>
      </c>
      <c r="CC69" s="18">
        <f t="shared" si="164"/>
        <v>3.5198365381169454</v>
      </c>
      <c r="CD69" s="18">
        <f t="shared" si="164"/>
        <v>3.1444417361087051</v>
      </c>
      <c r="CE69" s="18">
        <f t="shared" si="164"/>
        <v>3.6348918293222008</v>
      </c>
      <c r="CG69" s="68">
        <f t="shared" si="133"/>
        <v>-31.674909998738194</v>
      </c>
      <c r="CH69" s="69">
        <f t="shared" si="134"/>
        <v>29.331686259437273</v>
      </c>
      <c r="CI69" s="69">
        <f t="shared" si="135"/>
        <v>-2.3432237393009219</v>
      </c>
      <c r="CK69" t="str">
        <f t="shared" si="147"/>
        <v>91 Elementary trades and related occupations</v>
      </c>
      <c r="CL69" s="18">
        <f t="shared" si="165"/>
        <v>5.0081955806142338</v>
      </c>
      <c r="CM69" s="18">
        <f t="shared" si="165"/>
        <v>4.5924184049153398</v>
      </c>
      <c r="CN69" s="18">
        <f t="shared" si="165"/>
        <v>4.7594250131592259</v>
      </c>
      <c r="CO69" s="18">
        <f t="shared" si="165"/>
        <v>3.650179181692343</v>
      </c>
      <c r="CP69" s="18">
        <f t="shared" si="165"/>
        <v>3.0606806788973437</v>
      </c>
      <c r="CR69" s="68">
        <f t="shared" si="137"/>
        <v>-62.660983943705652</v>
      </c>
      <c r="CS69" s="69">
        <f t="shared" si="138"/>
        <v>16.209011172691074</v>
      </c>
      <c r="CT69" s="69">
        <f t="shared" si="139"/>
        <v>-46.451972771014574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0.4270836132960425</v>
      </c>
      <c r="C70" s="18">
        <f t="shared" si="157"/>
        <v>0.3705489516154904</v>
      </c>
      <c r="D70" s="18">
        <f t="shared" si="157"/>
        <v>0.39347662147226548</v>
      </c>
      <c r="E70" s="18">
        <f t="shared" si="157"/>
        <v>0.44820406229154974</v>
      </c>
      <c r="F70" s="18">
        <f t="shared" si="157"/>
        <v>0.46024612389055397</v>
      </c>
      <c r="H70" s="68">
        <f t="shared" si="105"/>
        <v>93.877234058960184</v>
      </c>
      <c r="I70" s="69">
        <f t="shared" si="106"/>
        <v>90.072532212385397</v>
      </c>
      <c r="J70" s="69">
        <f t="shared" si="107"/>
        <v>183.94976627134557</v>
      </c>
      <c r="L70" t="str">
        <f t="shared" ref="L70" si="166">A70</f>
        <v>92 Elementary administration and service occupations</v>
      </c>
      <c r="M70" s="18">
        <f t="shared" si="158"/>
        <v>1.82225100443246</v>
      </c>
      <c r="N70" s="18">
        <f t="shared" si="158"/>
        <v>1.7903623405352689</v>
      </c>
      <c r="O70" s="18">
        <f t="shared" si="158"/>
        <v>1.8290862675980297</v>
      </c>
      <c r="P70" s="18">
        <f t="shared" si="158"/>
        <v>2.0866543079573545</v>
      </c>
      <c r="Q70" s="18">
        <f t="shared" si="158"/>
        <v>2.3115185818661064</v>
      </c>
      <c r="S70" s="68">
        <f t="shared" si="109"/>
        <v>112.38831504317032</v>
      </c>
      <c r="T70" s="69">
        <f t="shared" si="110"/>
        <v>93.101681618552306</v>
      </c>
      <c r="U70" s="69">
        <f t="shared" si="111"/>
        <v>205.48999666172264</v>
      </c>
      <c r="W70" t="str">
        <f t="shared" ref="W70" si="167">A70</f>
        <v>92 Elementary administration and service occupations</v>
      </c>
      <c r="X70" s="18">
        <f t="shared" si="159"/>
        <v>3.2704487923235535</v>
      </c>
      <c r="Y70" s="18">
        <f t="shared" si="159"/>
        <v>3.3207542782236739</v>
      </c>
      <c r="Z70" s="18">
        <f t="shared" si="159"/>
        <v>3.4823971900877875</v>
      </c>
      <c r="AA70" s="18">
        <f t="shared" si="159"/>
        <v>3.8700268424581101</v>
      </c>
      <c r="AB70" s="18">
        <f t="shared" si="159"/>
        <v>4.3286757321027913</v>
      </c>
      <c r="AD70" s="68">
        <f t="shared" si="113"/>
        <v>56.405176977528711</v>
      </c>
      <c r="AE70" s="69">
        <f t="shared" si="114"/>
        <v>82.019146704859793</v>
      </c>
      <c r="AF70" s="69">
        <f t="shared" si="115"/>
        <v>138.42432368238852</v>
      </c>
      <c r="AH70" t="str">
        <f t="shared" ref="AH70" si="168">L70</f>
        <v>92 Elementary administration and service occupations</v>
      </c>
      <c r="AI70" s="18">
        <f t="shared" si="160"/>
        <v>5.3929306095621854</v>
      </c>
      <c r="AJ70" s="18">
        <f t="shared" si="160"/>
        <v>6.1282703155645297</v>
      </c>
      <c r="AK70" s="18">
        <f t="shared" si="160"/>
        <v>6.374161003730193</v>
      </c>
      <c r="AL70" s="18">
        <f t="shared" si="160"/>
        <v>7.5455080412691782</v>
      </c>
      <c r="AM70" s="18">
        <f t="shared" si="160"/>
        <v>8.931044103248345</v>
      </c>
      <c r="AO70" s="68">
        <f t="shared" si="117"/>
        <v>59.402194256808762</v>
      </c>
      <c r="AP70" s="69">
        <f t="shared" si="118"/>
        <v>78.670060067836388</v>
      </c>
      <c r="AQ70" s="69">
        <f t="shared" si="119"/>
        <v>138.07225432464517</v>
      </c>
      <c r="AS70" t="str">
        <f t="shared" ref="AS70" si="169">W70</f>
        <v>92 Elementary administration and service occupations</v>
      </c>
      <c r="AT70" s="18">
        <f t="shared" si="161"/>
        <v>5.3038371255918912</v>
      </c>
      <c r="AU70" s="18">
        <f t="shared" si="161"/>
        <v>5.2692008684080722</v>
      </c>
      <c r="AV70" s="18">
        <f t="shared" si="161"/>
        <v>5.7555422193025532</v>
      </c>
      <c r="AW70" s="18">
        <f t="shared" si="161"/>
        <v>6.3449913233778936</v>
      </c>
      <c r="AX70" s="18">
        <f t="shared" si="161"/>
        <v>7.3035605754185422</v>
      </c>
      <c r="AZ70" s="68">
        <f t="shared" si="121"/>
        <v>56.243538278587977</v>
      </c>
      <c r="BA70" s="69">
        <f t="shared" si="122"/>
        <v>76.596662263292245</v>
      </c>
      <c r="BB70" s="69">
        <f t="shared" si="123"/>
        <v>132.84020054188025</v>
      </c>
      <c r="BD70" t="str">
        <f t="shared" ref="BD70" si="170">AH70</f>
        <v>92 Elementary administration and service occupations</v>
      </c>
      <c r="BE70" s="18">
        <f t="shared" si="162"/>
        <v>9.002891859500485</v>
      </c>
      <c r="BF70" s="18">
        <f t="shared" si="162"/>
        <v>8.1038466494168286</v>
      </c>
      <c r="BG70" s="18">
        <f t="shared" si="162"/>
        <v>8.0828391096480274</v>
      </c>
      <c r="BH70" s="18">
        <f t="shared" si="162"/>
        <v>7.838756863895795</v>
      </c>
      <c r="BI70" s="18">
        <f t="shared" si="162"/>
        <v>7.3563515665995522</v>
      </c>
      <c r="BK70" s="68">
        <f t="shared" si="125"/>
        <v>5.3935035073850797</v>
      </c>
      <c r="BL70" s="69">
        <f t="shared" si="126"/>
        <v>55.007704198751654</v>
      </c>
      <c r="BM70" s="69">
        <f t="shared" si="127"/>
        <v>60.401207706136738</v>
      </c>
      <c r="BO70" t="str">
        <f t="shared" ref="BO70" si="171">AS70</f>
        <v>92 Elementary administration and service occupations</v>
      </c>
      <c r="BP70" s="18">
        <f t="shared" si="163"/>
        <v>13.82367818325193</v>
      </c>
      <c r="BQ70" s="18">
        <f t="shared" si="163"/>
        <v>13.894188721650053</v>
      </c>
      <c r="BR70" s="18">
        <f t="shared" si="163"/>
        <v>13.455821624511247</v>
      </c>
      <c r="BS70" s="18">
        <f t="shared" si="163"/>
        <v>14.174764715524226</v>
      </c>
      <c r="BT70" s="18">
        <f t="shared" si="163"/>
        <v>14.462200358740112</v>
      </c>
      <c r="BV70" s="68">
        <f t="shared" si="129"/>
        <v>-6.613090471938321</v>
      </c>
      <c r="BW70" s="69">
        <f t="shared" si="130"/>
        <v>48.842697284784769</v>
      </c>
      <c r="BX70" s="69">
        <f t="shared" si="131"/>
        <v>42.229606812846448</v>
      </c>
      <c r="BZ70" t="str">
        <f t="shared" ref="BZ70" si="172">BD70</f>
        <v>92 Elementary administration and service occupations</v>
      </c>
      <c r="CA70" s="18">
        <f t="shared" si="164"/>
        <v>18.658275006598469</v>
      </c>
      <c r="CB70" s="18">
        <f t="shared" si="164"/>
        <v>19.862640806598556</v>
      </c>
      <c r="CC70" s="18">
        <f t="shared" si="164"/>
        <v>19.388850060482177</v>
      </c>
      <c r="CD70" s="18">
        <f t="shared" si="164"/>
        <v>20.677407340285097</v>
      </c>
      <c r="CE70" s="18">
        <f t="shared" si="164"/>
        <v>21.296305542420431</v>
      </c>
      <c r="CG70" s="68">
        <f t="shared" si="133"/>
        <v>-27.328615641301717</v>
      </c>
      <c r="CH70" s="69">
        <f t="shared" si="134"/>
        <v>37.686667095823339</v>
      </c>
      <c r="CI70" s="69">
        <f t="shared" si="135"/>
        <v>10.358051454521618</v>
      </c>
      <c r="CK70" t="str">
        <f t="shared" ref="CK70" si="173">BO70</f>
        <v>92 Elementary administration and service occupations</v>
      </c>
      <c r="CL70" s="18">
        <f t="shared" si="165"/>
        <v>26.625816317040762</v>
      </c>
      <c r="CM70" s="18">
        <f t="shared" si="165"/>
        <v>23.561320093843303</v>
      </c>
      <c r="CN70" s="18">
        <f t="shared" si="165"/>
        <v>21.894654394530949</v>
      </c>
      <c r="CO70" s="18">
        <f t="shared" si="165"/>
        <v>18.654415175212314</v>
      </c>
      <c r="CP70" s="18">
        <f t="shared" si="165"/>
        <v>14.065963501481615</v>
      </c>
      <c r="CR70" s="68">
        <f t="shared" si="137"/>
        <v>-62.698119365193129</v>
      </c>
      <c r="CS70" s="69">
        <f t="shared" si="138"/>
        <v>16.053184241783363</v>
      </c>
      <c r="CT70" s="69">
        <f t="shared" si="139"/>
        <v>-46.644935123409766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65.750790887807767</v>
      </c>
      <c r="I72" s="67">
        <f>IF(D35&gt;0,I35/D35*100,0)</f>
        <v>67.059145629012932</v>
      </c>
      <c r="J72" s="67">
        <f t="shared" ref="J72" si="175">IF(D35&gt;0,(J35/D35)*100,0)</f>
        <v>132.80993651682073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68.061184318979969</v>
      </c>
      <c r="T72" s="67">
        <f t="shared" ref="T72" si="177">IF(O35&gt;0,T35/O35*100,0)</f>
        <v>70.714009004821534</v>
      </c>
      <c r="U72" s="67">
        <f t="shared" ref="U72" si="178">IF(O35&gt;0,(U35/O35)*100,0)</f>
        <v>138.77519332380152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25.827154199222225</v>
      </c>
      <c r="AE72" s="67">
        <f t="shared" ref="AE72" si="180">IF(Z35&gt;0,AE35/Z35*100,0)</f>
        <v>60.268853467359087</v>
      </c>
      <c r="AF72" s="67">
        <f t="shared" ref="AF72" si="181">IF(Z35&gt;0,(AF35/Z35)*100,0)</f>
        <v>86.096007666581315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13.766681565397473</v>
      </c>
      <c r="AP72" s="67">
        <f t="shared" ref="AP72" si="183">IF(AK35&gt;0,AP35/AK35*100,0)</f>
        <v>55.50690712148706</v>
      </c>
      <c r="AQ72" s="67">
        <f t="shared" ref="AQ72" si="184">IF(AK35&gt;0,(AQ35/AK35)*100,0)</f>
        <v>69.273588686884537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23.127106535170178</v>
      </c>
      <c r="BA72" s="67">
        <f t="shared" ref="BA72" si="186">IF(AV35&gt;0,BA35/AV35*100,0)</f>
        <v>57.039754808059094</v>
      </c>
      <c r="BB72" s="67">
        <f t="shared" ref="BB72" si="187">IF(AV35&gt;0,(BB35/AV35)*100,0)</f>
        <v>80.166861343229272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15.801797173499768</v>
      </c>
      <c r="BL72" s="67">
        <f t="shared" ref="BL72" si="189">IF(BG35&gt;0,BL35/BG35*100,0)</f>
        <v>51.18288823896745</v>
      </c>
      <c r="BM72" s="67">
        <f t="shared" ref="BM72" si="190">IF(BG35&gt;0,(BM35/BG35)*100,0)</f>
        <v>66.984685412467215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-13.111589833938853</v>
      </c>
      <c r="BW72" s="67">
        <f t="shared" ref="BW72" si="192">IF(BR35&gt;0,BW35/BR35*100,0)</f>
        <v>43.260844219479907</v>
      </c>
      <c r="BX72" s="67">
        <f t="shared" ref="BX72" si="193">IF(BR35&gt;0,(BX35/BR35)*100,0)</f>
        <v>30.149254385541052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-33.837605202844543</v>
      </c>
      <c r="CH72" s="67">
        <f t="shared" ref="CH72" si="195">IF(CC35&gt;0,CH35/CC35*100,0)</f>
        <v>34.001474584609106</v>
      </c>
      <c r="CI72" s="67">
        <f t="shared" ref="CI72" si="196">IF(CC35&gt;0,(CI35/CC35)*100,0)</f>
        <v>0.16386938176456881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-41.937018059294971</v>
      </c>
      <c r="CS72" s="67">
        <f t="shared" ref="CS72" si="198">IF(CN35&gt;0,CS35/CN35*100,0)</f>
        <v>22.499179509992668</v>
      </c>
      <c r="CT72" s="67">
        <f t="shared" ref="CT72" si="199">IF(CN35&gt;0,(CT35/CN35)*100,0)</f>
        <v>-19.437838549302299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Essex Southend-on-Sea and Thurrock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Essex Southend-on-Sea and Thurrock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Essex Southend-on-Sea and Thurrock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Essex Southend-on-Sea and Thurrock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Essex Southend-on-Sea and Thurrock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Essex Southend-on-Sea and Thurrock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Essex Southend-on-Sea and Thurrock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Essex Southend-on-Sea and Thurrock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Essex Southend-on-Sea and Thurrock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7.3899393309781569</v>
      </c>
      <c r="C82" s="18">
        <f t="shared" si="210"/>
        <v>1.91011334096991</v>
      </c>
      <c r="D82" s="18">
        <f t="shared" si="210"/>
        <v>3.2011769618184305</v>
      </c>
      <c r="E82" s="18">
        <f t="shared" si="210"/>
        <v>2.8073197886315349</v>
      </c>
      <c r="F82" s="18">
        <f t="shared" ref="F82:F107" si="211">IF(AND(F$6-C$6 &lt;&gt; 0,C8&lt;&gt;0,F8&lt;&gt;0),(EXP(LN(F8/C8)/(F$6-C$6))-1)*100,0)</f>
        <v>2.8738649983773401</v>
      </c>
      <c r="H82" s="18">
        <f t="shared" ref="H82:H107" si="212">IF($F$6-$D$6 &lt;&gt; 0,(EXP(LN(1+(H45/100))/($F$6-$D$6))-1)*100,0)</f>
        <v>2.9384382160793532</v>
      </c>
      <c r="I82" s="18">
        <f t="shared" ref="I82:I107" si="213">IF(D8&gt;0,((1+(I8/D8))^(1/($F$6-$D$6))-1)*100,0)</f>
        <v>3.566260609803007</v>
      </c>
      <c r="J82" s="18">
        <f t="shared" ref="J82:J107" si="214">IF($F$6-$D$6 &lt;&gt; 0,(EXP(LN(1+(J45/100))/($F$6-$D$6))-1)*100,0)</f>
        <v>5.5097319042308301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8.2230973646128191</v>
      </c>
      <c r="N82" s="18">
        <f t="shared" si="215"/>
        <v>-2.3160807919631932</v>
      </c>
      <c r="O82" s="18">
        <f t="shared" si="215"/>
        <v>3.2402104998503933</v>
      </c>
      <c r="P82" s="18">
        <f t="shared" si="215"/>
        <v>2.9162871239687638</v>
      </c>
      <c r="Q82" s="18">
        <f t="shared" ref="Q82:Q107" si="216">IF(AND(Q$6-N$6 &lt;&gt; 0,N8&lt;&gt;0,Q8&lt;&gt;0),(EXP(LN(Q8/N8)/(Q$6-N$6))-1)*100,0)</f>
        <v>2.6819922605789914</v>
      </c>
      <c r="S82" s="18">
        <f t="shared" ref="S82:S107" si="217">IF($F$6-$D$6 &lt;&gt; 0,(EXP(LN(1+(S45/100))/($F$6-$D$6))-1)*100,0)</f>
        <v>3.024148499031476</v>
      </c>
      <c r="T82" s="18">
        <f t="shared" ref="T82:T107" si="218">IF(O8&gt;0,((1+(T8/O8))^(1/($F$6-$D$6))-1)*100,0)</f>
        <v>3.591436198441067</v>
      </c>
      <c r="U82" s="18">
        <f t="shared" ref="U82:U107" si="219">IF($F$6-$D$6 &lt;&gt; 0,(EXP(LN(1+(U45/100))/($F$6-$D$6))-1)*100,0)</f>
        <v>5.5897765571384594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4.7461812248543067</v>
      </c>
      <c r="Y82" s="18">
        <f t="shared" si="220"/>
        <v>7.9004897927660078</v>
      </c>
      <c r="Z82" s="18">
        <f t="shared" si="220"/>
        <v>-0.78490624675151555</v>
      </c>
      <c r="AA82" s="18">
        <f t="shared" si="220"/>
        <v>1.9926875022036716</v>
      </c>
      <c r="AB82" s="18">
        <f t="shared" ref="AB82:AB107" si="221">IF(AND(AB$6-Y$6 &lt;&gt; 0,Y8&lt;&gt;0,AB8&lt;&gt;0),(EXP(LN(AB8/Y8)/(AB$6-Y$6))-1)*100,0)</f>
        <v>1.4729197267816296</v>
      </c>
      <c r="AD82" s="18">
        <f t="shared" ref="AD82:AD107" si="222">IF($F$6-$D$6 &lt;&gt; 0,(EXP(LN(1+(AD45/100))/($F$6-$D$6))-1)*100,0)</f>
        <v>1.0582886312613615</v>
      </c>
      <c r="AE82" s="18">
        <f t="shared" ref="AE82:AE107" si="223">IF(Z8&gt;0,((1+(AE8/Z8))^(1/($F$6-$D$6))-1)*100,0)</f>
        <v>3.1657607219294892</v>
      </c>
      <c r="AF82" s="18">
        <f t="shared" ref="AF82:AF107" si="224">IF($F$6-$D$6 &lt;&gt; 0,(EXP(LN(1+(AF45/100))/($F$6-$D$6))-1)*100,0)</f>
        <v>3.8684069163582357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2.7397161124129488</v>
      </c>
      <c r="AJ82" s="18">
        <f t="shared" si="225"/>
        <v>13.563216792189859</v>
      </c>
      <c r="AK82" s="18">
        <f t="shared" si="225"/>
        <v>-2.0208195694218167</v>
      </c>
      <c r="AL82" s="18">
        <f t="shared" si="225"/>
        <v>1.4401597611821249</v>
      </c>
      <c r="AM82" s="18">
        <f t="shared" ref="AM82:AM107" si="226">IF(AND(AM$6-AJ$6 &lt;&gt; 0,AJ8&lt;&gt;0,AM8&lt;&gt;0),(EXP(LN(AM8/AJ8)/(AM$6-AJ$6))-1)*100,0)</f>
        <v>1.0561785765925258</v>
      </c>
      <c r="AO82" s="18">
        <f t="shared" ref="AO82:AO107" si="227">IF($F$6-$D$6 &lt;&gt; 0,(EXP(LN(1+(AO45/100))/($F$6-$D$6))-1)*100,0)</f>
        <v>0.27312513533037652</v>
      </c>
      <c r="AP82" s="18">
        <f t="shared" ref="AP82:AP107" si="228">IF(AK8&gt;0,((1+(AP8/AK8))^(1/($F$6-$D$6))-1)*100,0)</f>
        <v>2.7855379665842062</v>
      </c>
      <c r="AQ82" s="18">
        <f t="shared" ref="AQ82:AQ107" si="229">IF($F$6-$D$6 &lt;&gt; 0,(EXP(LN(1+(AQ45/100))/($F$6-$D$6))-1)*100,0)</f>
        <v>2.972646270031265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2.8850546371486541</v>
      </c>
      <c r="AU82" s="18">
        <f t="shared" si="230"/>
        <v>15.634656870190966</v>
      </c>
      <c r="AV82" s="18">
        <f t="shared" si="230"/>
        <v>-1.7651101190067964</v>
      </c>
      <c r="AW82" s="18">
        <f t="shared" si="230"/>
        <v>1.6855613857220897</v>
      </c>
      <c r="AX82" s="18">
        <f t="shared" ref="AX82:AX107" si="231">IF(AND(AX$6-AU$6 &lt;&gt; 0,AU8&lt;&gt;0,AX8&lt;&gt;0),(EXP(LN(AX8/AU8)/(AX$6-AU$6))-1)*100,0)</f>
        <v>1.4058730564822985</v>
      </c>
      <c r="AZ82" s="18">
        <f t="shared" ref="AZ82:AZ107" si="232">IF($F$6-$D$6 &lt;&gt; 0,(EXP(LN(1+(AZ45/100))/($F$6-$D$6))-1)*100,0)</f>
        <v>0.52207572827263071</v>
      </c>
      <c r="BA82" s="18">
        <f t="shared" ref="BA82:BA107" si="233">IF(AV8&gt;0,((1+(BA8/AV8))^(1/($F$6-$D$6))-1)*100,0)</f>
        <v>2.8359874210415636</v>
      </c>
      <c r="BB82" s="18">
        <f t="shared" ref="BB82:BB107" si="234">IF($F$6-$D$6 &lt;&gt; 0,(EXP(LN(1+(BB45/100))/($F$6-$D$6))-1)*100,0)</f>
        <v>3.1933000849434512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4.073270139487839</v>
      </c>
      <c r="BF82" s="18">
        <f t="shared" si="235"/>
        <v>-1.4264812682893258</v>
      </c>
      <c r="BG82" s="18">
        <f t="shared" si="235"/>
        <v>-0.88653939467737697</v>
      </c>
      <c r="BH82" s="18">
        <f t="shared" si="235"/>
        <v>1.3035671900217149</v>
      </c>
      <c r="BI82" s="18">
        <f t="shared" ref="BI82:BI107" si="236">IF(AND(BI$6-BF$6 &lt;&gt; 0,BF8&lt;&gt;0,BI8&lt;&gt;0),(EXP(LN(BI8/BF8)/(BI$6-BF$6))-1)*100,0)</f>
        <v>0.44236447851671024</v>
      </c>
      <c r="BK82" s="18">
        <f t="shared" ref="BK82:BK107" si="237">IF($F$6-$D$6 &lt;&gt; 0,(EXP(LN(1+(BK45/100))/($F$6-$D$6))-1)*100,0)</f>
        <v>0.56820661002725537</v>
      </c>
      <c r="BL82" s="18">
        <f t="shared" ref="BL82:BL107" si="238">IF(BG8&gt;0,((1+(BL8/BG8))^(1/($F$6-$D$6))-1)*100,0)</f>
        <v>2.4858206867929722</v>
      </c>
      <c r="BM82" s="18">
        <f t="shared" ref="BM82:BM107" si="239">IF($F$6-$D$6 &lt;&gt; 0,(EXP(LN(1+(BM45/100))/($F$6-$D$6))-1)*100,0)</f>
        <v>2.8936065911251863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1.3325094507779189</v>
      </c>
      <c r="BQ82" s="18">
        <f t="shared" si="240"/>
        <v>6.0136176926022911</v>
      </c>
      <c r="BR82" s="18">
        <f t="shared" si="240"/>
        <v>-3.9171840927491819</v>
      </c>
      <c r="BS82" s="18">
        <f t="shared" si="240"/>
        <v>-1.589997098816287</v>
      </c>
      <c r="BT82" s="18">
        <f t="shared" ref="BT82:BT107" si="241">IF(AND(BT$6-BQ$6 &lt;&gt; 0,BQ8&lt;&gt;0,BT8&lt;&gt;0),(EXP(LN(BT8/BQ8)/(BT$6-BQ$6))-1)*100,0)</f>
        <v>-1.8678261418362707</v>
      </c>
      <c r="BV82" s="18">
        <f t="shared" ref="BV82:BV107" si="242">IF($F$6-$D$6 &lt;&gt; 0,(EXP(LN(1+(BV45/100))/($F$6-$D$6))-1)*100,0)</f>
        <v>-2.3719224994335986</v>
      </c>
      <c r="BW82" s="18">
        <f t="shared" ref="BW82:BW107" si="243">IF(BR8&gt;0,((1+(BW8/BR8))^(1/($F$6-$D$6))-1)*100,0)</f>
        <v>2.125827158042104</v>
      </c>
      <c r="BX82" s="18">
        <f t="shared" ref="BX82:BX107" si="244">IF($F$6-$D$6 &lt;&gt; 0,(EXP(LN(1+(BX45/100))/($F$6-$D$6))-1)*100,0)</f>
        <v>0.44338357160136344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2.0905645394020178</v>
      </c>
      <c r="CB82" s="18">
        <f t="shared" si="245"/>
        <v>-2.891316947891287</v>
      </c>
      <c r="CC82" s="18">
        <f t="shared" si="245"/>
        <v>-2.1025191556160561</v>
      </c>
      <c r="CD82" s="18">
        <f t="shared" si="245"/>
        <v>-1.8682929444989727</v>
      </c>
      <c r="CE82" s="18">
        <f t="shared" ref="CE82:CE107" si="246">IF(AND(CE$6-CB$6 &lt;&gt; 0,CB8&lt;&gt;0,CE8&lt;&gt;0),(EXP(LN(CE8/CB8)/(CE$6-CB$6))-1)*100,0)</f>
        <v>-2.0057543786655585</v>
      </c>
      <c r="CG82" s="18">
        <f t="shared" ref="CG82:CG107" si="247">IF($F$6-$D$6 &lt;&gt; 0,(EXP(LN(1+(CG45/100))/($F$6-$D$6))-1)*100,0)</f>
        <v>-1.9464305489439448</v>
      </c>
      <c r="CH82" s="18">
        <f t="shared" ref="CH82:CH107" si="248">IF(CC8&gt;0,((1+(CH8/CC8))^(1/($F$6-$D$6))-1)*100,0)</f>
        <v>2.186463455281884</v>
      </c>
      <c r="CI82" s="18">
        <f t="shared" ref="CI82:CI107" si="249">IF($F$6-$D$6 &lt;&gt; 0,(EXP(LN(1+(CI45/100))/($F$6-$D$6))-1)*100,0)</f>
        <v>0.8055973311362763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5.5735327591345474</v>
      </c>
      <c r="CM82" s="18">
        <f t="shared" si="250"/>
        <v>-19.862247195874193</v>
      </c>
      <c r="CN82" s="18">
        <f t="shared" si="250"/>
        <v>-3.8636970514810409</v>
      </c>
      <c r="CO82" s="18">
        <f t="shared" si="250"/>
        <v>-1.1126418040891095</v>
      </c>
      <c r="CP82" s="18">
        <f t="shared" ref="CP82:CP107" si="251">IF(AND(CP$6-CM$6 &lt;&gt; 0,CM8&lt;&gt;0,CP8&lt;&gt;0),(EXP(LN(CP8/CM8)/(CP$6-CM$6))-1)*100,0)</f>
        <v>-3.2602135326834092</v>
      </c>
      <c r="CR82" s="18">
        <f t="shared" ref="CR82:CR107" si="252">IF($F$6-$D$6 &lt;&gt; 0,(EXP(LN(1+(CR45/100))/($F$6-$D$6))-1)*100,0)</f>
        <v>-2.0382979855151584</v>
      </c>
      <c r="CS82" s="18">
        <f t="shared" ref="CS82:CS107" si="253">IF(CN8&gt;0,((1+(CS8/CN8))^(1/($F$6-$D$6))-1)*100,0)</f>
        <v>1.4473554398150013</v>
      </c>
      <c r="CT82" s="18">
        <f t="shared" ref="CT82:CT107" si="254">IF($F$6-$D$6 &lt;&gt; 0,(EXP(LN(1+(CT45/100))/($F$6-$D$6))-1)*100,0)</f>
        <v>-0.17006300878878999</v>
      </c>
    </row>
    <row r="83" spans="1:98" x14ac:dyDescent="0.2">
      <c r="A83" t="str">
        <f t="shared" si="209"/>
        <v>12 Other managers and proprietors</v>
      </c>
      <c r="B83" s="18">
        <f t="shared" si="210"/>
        <v>4.7986538367174481</v>
      </c>
      <c r="C83" s="18">
        <f t="shared" si="210"/>
        <v>-2.67598130082779</v>
      </c>
      <c r="D83" s="18">
        <f t="shared" si="210"/>
        <v>9.6727682292243156</v>
      </c>
      <c r="E83" s="18">
        <f t="shared" si="210"/>
        <v>3.5641619582210016</v>
      </c>
      <c r="F83" s="18">
        <f t="shared" si="211"/>
        <v>5.0269039673964677</v>
      </c>
      <c r="H83" s="18">
        <f t="shared" si="212"/>
        <v>5.5615921686310132</v>
      </c>
      <c r="I83" s="18">
        <f t="shared" si="213"/>
        <v>5.0162644974103276</v>
      </c>
      <c r="J83" s="18">
        <f t="shared" si="214"/>
        <v>8.3628984954955641</v>
      </c>
      <c r="L83" t="str">
        <f t="shared" ref="L83:L106" si="255">A83</f>
        <v>12 Other managers and proprietors</v>
      </c>
      <c r="M83" s="18">
        <f t="shared" si="215"/>
        <v>6.6866204307630683</v>
      </c>
      <c r="N83" s="18">
        <f t="shared" si="215"/>
        <v>-2.2491116487435514</v>
      </c>
      <c r="O83" s="18">
        <f t="shared" si="215"/>
        <v>9.0874639091872655</v>
      </c>
      <c r="P83" s="18">
        <f t="shared" si="215"/>
        <v>3.7478606977058293</v>
      </c>
      <c r="Q83" s="18">
        <f t="shared" si="216"/>
        <v>4.9963380818869751</v>
      </c>
      <c r="S83" s="18">
        <f t="shared" si="217"/>
        <v>5.4980377580698514</v>
      </c>
      <c r="T83" s="18">
        <f t="shared" si="218"/>
        <v>4.9071602715188956</v>
      </c>
      <c r="U83" s="18">
        <f t="shared" si="219"/>
        <v>8.2483798957954555</v>
      </c>
      <c r="W83" t="str">
        <f t="shared" ref="W83:W106" si="256">A83</f>
        <v>12 Other managers and proprietors</v>
      </c>
      <c r="X83" s="18">
        <f t="shared" si="220"/>
        <v>1.7550725194453998</v>
      </c>
      <c r="Y83" s="18">
        <f t="shared" si="220"/>
        <v>12.110328540614756</v>
      </c>
      <c r="Z83" s="18">
        <f t="shared" si="220"/>
        <v>4.7333318941314317</v>
      </c>
      <c r="AA83" s="18">
        <f t="shared" si="220"/>
        <v>2.6296678261874762</v>
      </c>
      <c r="AB83" s="18">
        <f t="shared" si="221"/>
        <v>3.8544155684311132</v>
      </c>
      <c r="AD83" s="18">
        <f t="shared" si="222"/>
        <v>3.3261518836091408</v>
      </c>
      <c r="AE83" s="18">
        <f t="shared" si="223"/>
        <v>4.2394020139401078</v>
      </c>
      <c r="AF83" s="18">
        <f t="shared" si="224"/>
        <v>6.2927172161766798</v>
      </c>
      <c r="AH83" t="str">
        <f t="shared" ref="AH83:AH106" si="257">L83</f>
        <v>12 Other managers and proprietors</v>
      </c>
      <c r="AI83" s="18">
        <f t="shared" si="225"/>
        <v>2.4269092931102243</v>
      </c>
      <c r="AJ83" s="18">
        <f t="shared" si="225"/>
        <v>20.029633403984825</v>
      </c>
      <c r="AK83" s="18">
        <f t="shared" si="225"/>
        <v>3.6874085713911819</v>
      </c>
      <c r="AL83" s="18">
        <f t="shared" si="225"/>
        <v>2.6436709779524614</v>
      </c>
      <c r="AM83" s="18">
        <f t="shared" si="226"/>
        <v>3.9806484037608447</v>
      </c>
      <c r="AO83" s="18">
        <f t="shared" si="227"/>
        <v>2.9904108704644772</v>
      </c>
      <c r="AP83" s="18">
        <f t="shared" si="228"/>
        <v>4.167621776978625</v>
      </c>
      <c r="AQ83" s="18">
        <f t="shared" si="229"/>
        <v>6.0124130569458201</v>
      </c>
      <c r="AS83" t="str">
        <f t="shared" ref="AS83:AS106" si="258">W83</f>
        <v>12 Other managers and proprietors</v>
      </c>
      <c r="AT83" s="18">
        <f t="shared" si="230"/>
        <v>1.4914486947358974</v>
      </c>
      <c r="AU83" s="18">
        <f t="shared" si="230"/>
        <v>13.793605120490437</v>
      </c>
      <c r="AV83" s="18">
        <f t="shared" si="230"/>
        <v>4.6579908404819514</v>
      </c>
      <c r="AW83" s="18">
        <f t="shared" si="230"/>
        <v>2.4121708835368905</v>
      </c>
      <c r="AX83" s="18">
        <f t="shared" si="231"/>
        <v>3.7901098322982829</v>
      </c>
      <c r="AZ83" s="18">
        <f t="shared" si="232"/>
        <v>3.1553711207217949</v>
      </c>
      <c r="BA83" s="18">
        <f t="shared" si="233"/>
        <v>4.015237329776089</v>
      </c>
      <c r="BB83" s="18">
        <f t="shared" si="234"/>
        <v>6.0057220962117741</v>
      </c>
      <c r="BD83" t="str">
        <f t="shared" ref="BD83:BD106" si="259">AH83</f>
        <v>12 Other managers and proprietors</v>
      </c>
      <c r="BE83" s="18">
        <f t="shared" si="235"/>
        <v>-0.14027337319575395</v>
      </c>
      <c r="BF83" s="18">
        <f t="shared" si="235"/>
        <v>-5.0602671651326592</v>
      </c>
      <c r="BG83" s="18">
        <f t="shared" si="235"/>
        <v>4.82895683238731</v>
      </c>
      <c r="BH83" s="18">
        <f t="shared" si="235"/>
        <v>1.3099311792724277</v>
      </c>
      <c r="BI83" s="18">
        <f t="shared" si="236"/>
        <v>1.9819725894463236</v>
      </c>
      <c r="BK83" s="18">
        <f t="shared" si="237"/>
        <v>2.4696143191281328</v>
      </c>
      <c r="BL83" s="18">
        <f t="shared" si="238"/>
        <v>3.3228229605106518</v>
      </c>
      <c r="BM83" s="18">
        <f t="shared" si="239"/>
        <v>4.9857921512859837</v>
      </c>
      <c r="BO83" t="str">
        <f t="shared" ref="BO83:BO106" si="260">AS83</f>
        <v>12 Other managers and proprietors</v>
      </c>
      <c r="BP83" s="18">
        <f t="shared" si="240"/>
        <v>0.43973296044219623</v>
      </c>
      <c r="BQ83" s="18">
        <f t="shared" si="240"/>
        <v>-0.47472474826127931</v>
      </c>
      <c r="BR83" s="18">
        <f t="shared" si="240"/>
        <v>3.1816423356661572</v>
      </c>
      <c r="BS83" s="18">
        <f t="shared" si="240"/>
        <v>-0.15142657910858226</v>
      </c>
      <c r="BT83" s="18">
        <f t="shared" si="241"/>
        <v>0.85797940321179489</v>
      </c>
      <c r="BV83" s="18">
        <f t="shared" si="242"/>
        <v>0.94745823479742697</v>
      </c>
      <c r="BW83" s="18">
        <f t="shared" si="243"/>
        <v>3.3244862915255746</v>
      </c>
      <c r="BX83" s="18">
        <f t="shared" si="244"/>
        <v>3.9390564413635865</v>
      </c>
      <c r="BZ83" t="str">
        <f t="shared" ref="BZ83:BZ106" si="261">BD83</f>
        <v>12 Other managers and proprietors</v>
      </c>
      <c r="CA83" s="18">
        <f t="shared" si="245"/>
        <v>-1.2741316553603665</v>
      </c>
      <c r="CB83" s="18">
        <f t="shared" si="245"/>
        <v>-4.5796964098420823</v>
      </c>
      <c r="CC83" s="18">
        <f t="shared" si="245"/>
        <v>1.6920525338252057</v>
      </c>
      <c r="CD83" s="18">
        <f t="shared" si="245"/>
        <v>-1.7513715789602924</v>
      </c>
      <c r="CE83" s="18">
        <f t="shared" si="246"/>
        <v>-0.86915655057840935</v>
      </c>
      <c r="CG83" s="18">
        <f t="shared" si="247"/>
        <v>-0.61671787415975565</v>
      </c>
      <c r="CH83" s="18">
        <f t="shared" si="248"/>
        <v>2.6174892361702229</v>
      </c>
      <c r="CI83" s="18">
        <f t="shared" si="249"/>
        <v>2.1940041949794598</v>
      </c>
      <c r="CK83" t="str">
        <f t="shared" ref="CK83:CK106" si="262">BO83</f>
        <v>12 Other managers and proprietors</v>
      </c>
      <c r="CL83" s="18">
        <f t="shared" si="250"/>
        <v>1.2559195651555166</v>
      </c>
      <c r="CM83" s="18">
        <f t="shared" si="250"/>
        <v>-20.899729336452332</v>
      </c>
      <c r="CN83" s="18">
        <f t="shared" si="250"/>
        <v>4.5987312813823067</v>
      </c>
      <c r="CO83" s="18">
        <f t="shared" si="250"/>
        <v>-1.2443682684682322</v>
      </c>
      <c r="CP83" s="18">
        <f t="shared" si="251"/>
        <v>-0.83936526895648234</v>
      </c>
      <c r="CR83" s="18">
        <f t="shared" si="252"/>
        <v>0.66613316466157535</v>
      </c>
      <c r="CS83" s="18">
        <f t="shared" si="253"/>
        <v>2.2454783994023009</v>
      </c>
      <c r="CT83" s="18">
        <f t="shared" si="254"/>
        <v>2.7399538498137366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5.4562092006184448</v>
      </c>
      <c r="C84" s="18">
        <f t="shared" si="210"/>
        <v>-1.4487632943171902</v>
      </c>
      <c r="D84" s="18">
        <f t="shared" si="210"/>
        <v>4.394640927024529</v>
      </c>
      <c r="E84" s="18">
        <f t="shared" si="210"/>
        <v>2.2709714800789316</v>
      </c>
      <c r="F84" s="18">
        <f t="shared" si="211"/>
        <v>2.691868799601127</v>
      </c>
      <c r="H84" s="18">
        <f t="shared" si="212"/>
        <v>2.9740172433089462</v>
      </c>
      <c r="I84" s="18">
        <f t="shared" si="213"/>
        <v>2.7984919937089847</v>
      </c>
      <c r="J84" s="18">
        <f t="shared" si="214"/>
        <v>4.9527890176526146</v>
      </c>
      <c r="L84" t="str">
        <f t="shared" si="255"/>
        <v>21 Science, research, engineering and technology professionals</v>
      </c>
      <c r="M84" s="18">
        <f t="shared" si="215"/>
        <v>6.2343993413365606</v>
      </c>
      <c r="N84" s="18">
        <f t="shared" si="215"/>
        <v>4.2707707905652592</v>
      </c>
      <c r="O84" s="18">
        <f t="shared" si="215"/>
        <v>5.2334889656135974</v>
      </c>
      <c r="P84" s="18">
        <f t="shared" si="215"/>
        <v>2.6952725312431314</v>
      </c>
      <c r="Q84" s="18">
        <f t="shared" si="216"/>
        <v>3.5803345294274536</v>
      </c>
      <c r="S84" s="18">
        <f t="shared" si="217"/>
        <v>3.5344683331987037</v>
      </c>
      <c r="T84" s="18">
        <f t="shared" si="218"/>
        <v>3.0332155312964959</v>
      </c>
      <c r="U84" s="18">
        <f t="shared" si="219"/>
        <v>5.5526852450652475</v>
      </c>
      <c r="W84" t="str">
        <f t="shared" si="256"/>
        <v>21 Science, research, engineering and technology professionals</v>
      </c>
      <c r="X84" s="18">
        <f t="shared" si="220"/>
        <v>2.4447742813304307</v>
      </c>
      <c r="Y84" s="18">
        <f t="shared" si="220"/>
        <v>9.6926778990669149</v>
      </c>
      <c r="Z84" s="18">
        <f t="shared" si="220"/>
        <v>0.47526685753980225</v>
      </c>
      <c r="AA84" s="18">
        <f t="shared" si="220"/>
        <v>1.2602370871306556</v>
      </c>
      <c r="AB84" s="18">
        <f t="shared" si="221"/>
        <v>1.5205425275822471</v>
      </c>
      <c r="AD84" s="18">
        <f t="shared" si="222"/>
        <v>0.99790129518968484</v>
      </c>
      <c r="AE84" s="18">
        <f t="shared" si="223"/>
        <v>2.3698817338527078</v>
      </c>
      <c r="AF84" s="18">
        <f t="shared" si="224"/>
        <v>3.1033031485549145</v>
      </c>
      <c r="AH84" t="str">
        <f t="shared" si="257"/>
        <v>21 Science, research, engineering and technology professionals</v>
      </c>
      <c r="AI84" s="18">
        <f t="shared" si="225"/>
        <v>0.72316962574034971</v>
      </c>
      <c r="AJ84" s="18">
        <f t="shared" si="225"/>
        <v>16.39754446466004</v>
      </c>
      <c r="AK84" s="18">
        <f t="shared" si="225"/>
        <v>0.11668796007731075</v>
      </c>
      <c r="AL84" s="18">
        <f t="shared" si="225"/>
        <v>1.7331970587534773</v>
      </c>
      <c r="AM84" s="18">
        <f t="shared" si="226"/>
        <v>2.080771756915234</v>
      </c>
      <c r="AO84" s="18">
        <f t="shared" si="227"/>
        <v>1.1914812474979275</v>
      </c>
      <c r="AP84" s="18">
        <f t="shared" si="228"/>
        <v>2.3287044205101193</v>
      </c>
      <c r="AQ84" s="18">
        <f t="shared" si="229"/>
        <v>3.2123148256111067</v>
      </c>
      <c r="AS84" t="str">
        <f t="shared" si="258"/>
        <v>21 Science, research, engineering and technology professionals</v>
      </c>
      <c r="AT84" s="18">
        <f t="shared" si="230"/>
        <v>1.6072193919604461</v>
      </c>
      <c r="AU84" s="18">
        <f t="shared" si="230"/>
        <v>6.0724711209945159</v>
      </c>
      <c r="AV84" s="18">
        <f t="shared" si="230"/>
        <v>-1.7589247150758713</v>
      </c>
      <c r="AW84" s="18">
        <f t="shared" si="230"/>
        <v>0.60869190077725843</v>
      </c>
      <c r="AX84" s="18">
        <f t="shared" si="231"/>
        <v>0.19336276160126786</v>
      </c>
      <c r="AZ84" s="18">
        <f t="shared" si="232"/>
        <v>-0.18678663824397423</v>
      </c>
      <c r="BA84" s="18">
        <f t="shared" si="233"/>
        <v>1.9670491003617396</v>
      </c>
      <c r="BB84" s="18">
        <f t="shared" si="234"/>
        <v>1.8253200261494573</v>
      </c>
      <c r="BD84" t="str">
        <f t="shared" si="259"/>
        <v>21 Science, research, engineering and technology professionals</v>
      </c>
      <c r="BE84" s="18">
        <f t="shared" si="235"/>
        <v>2.3426331114382526</v>
      </c>
      <c r="BF84" s="18">
        <f t="shared" si="235"/>
        <v>-1.8447134738136528</v>
      </c>
      <c r="BG84" s="18">
        <f t="shared" si="235"/>
        <v>0.62260593595540037</v>
      </c>
      <c r="BH84" s="18">
        <f t="shared" si="235"/>
        <v>0.68664689236070942</v>
      </c>
      <c r="BI84" s="18">
        <f t="shared" si="236"/>
        <v>0.50655620144086644</v>
      </c>
      <c r="BK84" s="18">
        <f t="shared" si="237"/>
        <v>0.66529537943114114</v>
      </c>
      <c r="BL84" s="18">
        <f t="shared" si="238"/>
        <v>1.7938530523629259</v>
      </c>
      <c r="BM84" s="18">
        <f t="shared" si="239"/>
        <v>2.318088488279324</v>
      </c>
      <c r="BO84" t="str">
        <f t="shared" si="260"/>
        <v>21 Science, research, engineering and technology professionals</v>
      </c>
      <c r="BP84" s="18">
        <f t="shared" si="240"/>
        <v>1.9034393549840489</v>
      </c>
      <c r="BQ84" s="18">
        <f t="shared" si="240"/>
        <v>11.006495349952417</v>
      </c>
      <c r="BR84" s="18">
        <f t="shared" si="240"/>
        <v>-1.1567982100497032</v>
      </c>
      <c r="BS84" s="18">
        <f t="shared" si="240"/>
        <v>-0.46089566037865737</v>
      </c>
      <c r="BT84" s="18">
        <f t="shared" si="241"/>
        <v>2.8353614942577821E-4</v>
      </c>
      <c r="BV84" s="18">
        <f t="shared" si="242"/>
        <v>-0.69340586720316733</v>
      </c>
      <c r="BW84" s="18">
        <f t="shared" si="243"/>
        <v>1.8607114858441687</v>
      </c>
      <c r="BX84" s="18">
        <f t="shared" si="244"/>
        <v>1.3314584319976897</v>
      </c>
      <c r="BZ84" t="str">
        <f t="shared" si="261"/>
        <v>21 Science, research, engineering and technology professionals</v>
      </c>
      <c r="CA84" s="18">
        <f t="shared" si="245"/>
        <v>1.0859358752163706</v>
      </c>
      <c r="CB84" s="18">
        <f t="shared" si="245"/>
        <v>-5.1655534643668339</v>
      </c>
      <c r="CC84" s="18">
        <f t="shared" si="245"/>
        <v>-1.0027164948870015</v>
      </c>
      <c r="CD84" s="18">
        <f t="shared" si="245"/>
        <v>-3.5472478952072506</v>
      </c>
      <c r="CE84" s="18">
        <f t="shared" si="246"/>
        <v>-2.8619689214070765</v>
      </c>
      <c r="CG84" s="18">
        <f t="shared" si="247"/>
        <v>-2.7064219532775824</v>
      </c>
      <c r="CH84" s="18">
        <f t="shared" si="248"/>
        <v>1.6034872568988723</v>
      </c>
      <c r="CI84" s="18">
        <f t="shared" si="249"/>
        <v>-0.46762190092903833</v>
      </c>
      <c r="CK84" t="str">
        <f t="shared" si="262"/>
        <v>21 Science, research, engineering and technology professionals</v>
      </c>
      <c r="CL84" s="18">
        <f t="shared" si="250"/>
        <v>6.6650865136793414</v>
      </c>
      <c r="CM84" s="18">
        <f t="shared" si="250"/>
        <v>-16.780963345036394</v>
      </c>
      <c r="CN84" s="18">
        <f t="shared" si="250"/>
        <v>2.5992999584609544</v>
      </c>
      <c r="CO84" s="18">
        <f t="shared" si="250"/>
        <v>-1.3285624028622989</v>
      </c>
      <c r="CP84" s="18">
        <f t="shared" si="251"/>
        <v>-1.1751413549655809</v>
      </c>
      <c r="CR84" s="18">
        <f t="shared" si="252"/>
        <v>-3.6273794263796955E-2</v>
      </c>
      <c r="CS84" s="18">
        <f t="shared" si="253"/>
        <v>1.7073843447162673</v>
      </c>
      <c r="CT84" s="18">
        <f t="shared" si="254"/>
        <v>1.6787814145899027</v>
      </c>
    </row>
    <row r="85" spans="1:98" x14ac:dyDescent="0.2">
      <c r="A85" t="str">
        <f t="shared" si="209"/>
        <v>22 Health professionals</v>
      </c>
      <c r="B85" s="18">
        <f t="shared" si="210"/>
        <v>8.5982049767382662</v>
      </c>
      <c r="C85" s="18">
        <f t="shared" si="210"/>
        <v>-13.667576287277894</v>
      </c>
      <c r="D85" s="18">
        <f t="shared" si="210"/>
        <v>6.5277030117528279</v>
      </c>
      <c r="E85" s="18">
        <f t="shared" si="210"/>
        <v>3.0956545063898888</v>
      </c>
      <c r="F85" s="18">
        <f t="shared" si="211"/>
        <v>3.007333929479783</v>
      </c>
      <c r="H85" s="18">
        <f t="shared" si="212"/>
        <v>4.2272056255995505</v>
      </c>
      <c r="I85" s="18">
        <f t="shared" si="213"/>
        <v>3.8290856469926249</v>
      </c>
      <c r="J85" s="18">
        <f t="shared" si="214"/>
        <v>6.6261762745160269</v>
      </c>
      <c r="L85" t="str">
        <f t="shared" si="255"/>
        <v>22 Health professionals</v>
      </c>
      <c r="M85" s="18">
        <f t="shared" si="215"/>
        <v>9.8139030256269688</v>
      </c>
      <c r="N85" s="18">
        <f t="shared" si="215"/>
        <v>-11.685873267789104</v>
      </c>
      <c r="O85" s="18">
        <f t="shared" si="215"/>
        <v>6.1852584349182171</v>
      </c>
      <c r="P85" s="18">
        <f t="shared" si="215"/>
        <v>2.9625546760241095</v>
      </c>
      <c r="Q85" s="18">
        <f t="shared" si="216"/>
        <v>2.96663643214925</v>
      </c>
      <c r="S85" s="18">
        <f t="shared" si="217"/>
        <v>4.0257724125344341</v>
      </c>
      <c r="T85" s="18">
        <f t="shared" si="218"/>
        <v>3.9059627693097454</v>
      </c>
      <c r="U85" s="18">
        <f t="shared" si="219"/>
        <v>6.5343746585872609</v>
      </c>
      <c r="W85" t="str">
        <f t="shared" si="256"/>
        <v>22 Health professionals</v>
      </c>
      <c r="X85" s="18">
        <f t="shared" si="220"/>
        <v>5.4729644411000145</v>
      </c>
      <c r="Y85" s="18">
        <f t="shared" si="220"/>
        <v>5.8932707986581567</v>
      </c>
      <c r="Z85" s="18">
        <f t="shared" si="220"/>
        <v>1.8129898584692938</v>
      </c>
      <c r="AA85" s="18">
        <f t="shared" si="220"/>
        <v>1.8266159586562747</v>
      </c>
      <c r="AB85" s="18">
        <f t="shared" si="221"/>
        <v>2.071874222039316</v>
      </c>
      <c r="AD85" s="18">
        <f t="shared" si="222"/>
        <v>1.8220737226456007</v>
      </c>
      <c r="AE85" s="18">
        <f t="shared" si="223"/>
        <v>3.4545081770661623</v>
      </c>
      <c r="AF85" s="18">
        <f t="shared" si="224"/>
        <v>4.6430964773180428</v>
      </c>
      <c r="AH85" t="str">
        <f t="shared" si="257"/>
        <v>22 Health professionals</v>
      </c>
      <c r="AI85" s="18">
        <f t="shared" si="225"/>
        <v>-3.9733495586053769</v>
      </c>
      <c r="AJ85" s="18">
        <f t="shared" si="225"/>
        <v>-3.9699051735581081</v>
      </c>
      <c r="AK85" s="18">
        <f t="shared" si="225"/>
        <v>-10.0599545574525</v>
      </c>
      <c r="AL85" s="18">
        <f t="shared" si="225"/>
        <v>-7.380158808773885</v>
      </c>
      <c r="AM85" s="18">
        <f t="shared" si="226"/>
        <v>-8.0184286603372072</v>
      </c>
      <c r="AO85" s="18">
        <f t="shared" si="227"/>
        <v>-8.282180296824615</v>
      </c>
      <c r="AP85" s="18">
        <f t="shared" si="228"/>
        <v>1.2691521552999685</v>
      </c>
      <c r="AQ85" s="18">
        <f t="shared" si="229"/>
        <v>-4.7534655261053382</v>
      </c>
      <c r="AS85" t="str">
        <f t="shared" si="258"/>
        <v>22 Health professionals</v>
      </c>
      <c r="AT85" s="18">
        <f t="shared" si="230"/>
        <v>5.0999379592916672</v>
      </c>
      <c r="AU85" s="18">
        <f t="shared" si="230"/>
        <v>25.108846832012823</v>
      </c>
      <c r="AV85" s="18">
        <f t="shared" si="230"/>
        <v>0.64394657644202269</v>
      </c>
      <c r="AW85" s="18">
        <f t="shared" si="230"/>
        <v>1.7811865836111274</v>
      </c>
      <c r="AX85" s="18">
        <f t="shared" si="231"/>
        <v>2.7410117461279082</v>
      </c>
      <c r="AZ85" s="18">
        <f t="shared" si="232"/>
        <v>1.4006858828480961</v>
      </c>
      <c r="BA85" s="18">
        <f t="shared" si="233"/>
        <v>3.0574653065409407</v>
      </c>
      <c r="BB85" s="18">
        <f t="shared" si="234"/>
        <v>4.0081601489766694</v>
      </c>
      <c r="BD85" t="str">
        <f t="shared" si="259"/>
        <v>22 Health professionals</v>
      </c>
      <c r="BE85" s="18">
        <f t="shared" si="235"/>
        <v>3.469208742436436</v>
      </c>
      <c r="BF85" s="18">
        <f t="shared" si="235"/>
        <v>-1.3714744052864547</v>
      </c>
      <c r="BG85" s="18">
        <f t="shared" si="235"/>
        <v>3.1471321539304542</v>
      </c>
      <c r="BH85" s="18">
        <f t="shared" si="235"/>
        <v>0.84230780975111941</v>
      </c>
      <c r="BI85" s="18">
        <f t="shared" si="236"/>
        <v>1.4161817454481085</v>
      </c>
      <c r="BK85" s="18">
        <f t="shared" si="237"/>
        <v>1.6048026388115533</v>
      </c>
      <c r="BL85" s="18">
        <f t="shared" si="238"/>
        <v>3.5657605113061708</v>
      </c>
      <c r="BM85" s="18">
        <f t="shared" si="239"/>
        <v>4.5924477334982727</v>
      </c>
      <c r="BO85" t="str">
        <f t="shared" si="260"/>
        <v>22 Health professionals</v>
      </c>
      <c r="BP85" s="18">
        <f t="shared" si="240"/>
        <v>4.8105610845040614</v>
      </c>
      <c r="BQ85" s="18">
        <f t="shared" si="240"/>
        <v>-6.2620383279536895</v>
      </c>
      <c r="BR85" s="18">
        <f t="shared" si="240"/>
        <v>1.2733846132222393</v>
      </c>
      <c r="BS85" s="18">
        <f t="shared" si="240"/>
        <v>-1.2976400448385994</v>
      </c>
      <c r="BT85" s="18">
        <f t="shared" si="241"/>
        <v>-0.82168661276086352</v>
      </c>
      <c r="BV85" s="18">
        <f t="shared" si="242"/>
        <v>-0.44796716783117585</v>
      </c>
      <c r="BW85" s="18">
        <f t="shared" si="243"/>
        <v>2.7240829754830331</v>
      </c>
      <c r="BX85" s="18">
        <f t="shared" si="244"/>
        <v>2.4198199459389169</v>
      </c>
      <c r="BZ85" t="str">
        <f t="shared" si="261"/>
        <v>22 Health professionals</v>
      </c>
      <c r="CA85" s="18">
        <f t="shared" si="245"/>
        <v>7.8775449920238438</v>
      </c>
      <c r="CB85" s="18">
        <f t="shared" si="245"/>
        <v>-22.064736962992292</v>
      </c>
      <c r="CC85" s="18">
        <f t="shared" si="245"/>
        <v>0.35184954772697896</v>
      </c>
      <c r="CD85" s="18">
        <f t="shared" si="245"/>
        <v>-3.8360515770983206</v>
      </c>
      <c r="CE85" s="18">
        <f t="shared" si="246"/>
        <v>-3.8182363625865245</v>
      </c>
      <c r="CG85" s="18">
        <f t="shared" si="247"/>
        <v>-2.4598726444083563</v>
      </c>
      <c r="CH85" s="18">
        <f t="shared" si="248"/>
        <v>2.2496853434608388</v>
      </c>
      <c r="CI85" s="18">
        <f t="shared" si="249"/>
        <v>0.54162809715097016</v>
      </c>
      <c r="CK85" t="str">
        <f t="shared" si="262"/>
        <v>22 Health professionals</v>
      </c>
      <c r="CL85" s="18">
        <f t="shared" si="250"/>
        <v>9.6506566314705999</v>
      </c>
      <c r="CM85" s="18">
        <f t="shared" si="250"/>
        <v>-24.092989051569436</v>
      </c>
      <c r="CN85" s="18">
        <f t="shared" si="250"/>
        <v>3.0098138379381023</v>
      </c>
      <c r="CO85" s="18">
        <f t="shared" si="250"/>
        <v>1.3046285961503701</v>
      </c>
      <c r="CP85" s="18">
        <f t="shared" si="251"/>
        <v>1.3928565618903654E-2</v>
      </c>
      <c r="CR85" s="18">
        <f t="shared" si="252"/>
        <v>1.869864045010794</v>
      </c>
      <c r="CS85" s="18">
        <f t="shared" si="253"/>
        <v>2.3959985809192563</v>
      </c>
      <c r="CT85" s="18">
        <f t="shared" si="254"/>
        <v>3.7883828233309158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4.7493228505631313</v>
      </c>
      <c r="C86" s="18">
        <f t="shared" si="210"/>
        <v>2.2743038003199434</v>
      </c>
      <c r="D86" s="18">
        <f t="shared" si="210"/>
        <v>3.1711462702939786</v>
      </c>
      <c r="E86" s="18">
        <f t="shared" si="210"/>
        <v>1.7522012334897141</v>
      </c>
      <c r="F86" s="18">
        <f t="shared" si="211"/>
        <v>2.2262068545845448</v>
      </c>
      <c r="H86" s="18">
        <f t="shared" si="212"/>
        <v>2.2230011958751961</v>
      </c>
      <c r="I86" s="18">
        <f t="shared" si="213"/>
        <v>3.2377203899267126</v>
      </c>
      <c r="J86" s="18">
        <f t="shared" si="214"/>
        <v>4.7415183926249105</v>
      </c>
      <c r="L86" t="str">
        <f t="shared" si="255"/>
        <v>23 Teaching and other educational professionals</v>
      </c>
      <c r="M86" s="18">
        <f t="shared" si="215"/>
        <v>6.4028639601480641</v>
      </c>
      <c r="N86" s="18">
        <f t="shared" si="215"/>
        <v>-0.14418504827713452</v>
      </c>
      <c r="O86" s="18">
        <f t="shared" si="215"/>
        <v>3.3153336870484607</v>
      </c>
      <c r="P86" s="18">
        <f t="shared" si="215"/>
        <v>1.782923828222116</v>
      </c>
      <c r="Q86" s="18">
        <f t="shared" si="216"/>
        <v>2.1372489599755351</v>
      </c>
      <c r="S86" s="18">
        <f t="shared" si="217"/>
        <v>2.2911848485566821</v>
      </c>
      <c r="T86" s="18">
        <f t="shared" si="218"/>
        <v>3.3680847329984331</v>
      </c>
      <c r="U86" s="18">
        <f t="shared" si="219"/>
        <v>4.8960518164408828</v>
      </c>
      <c r="W86" t="str">
        <f t="shared" si="256"/>
        <v>23 Teaching and other educational professionals</v>
      </c>
      <c r="X86" s="18">
        <f t="shared" si="220"/>
        <v>5.5643828915652449E-4</v>
      </c>
      <c r="Y86" s="18">
        <f t="shared" si="220"/>
        <v>15.216608035099854</v>
      </c>
      <c r="Z86" s="18">
        <f t="shared" si="220"/>
        <v>-4.0911073300098577</v>
      </c>
      <c r="AA86" s="18">
        <f t="shared" si="220"/>
        <v>-1.4144997620280209</v>
      </c>
      <c r="AB86" s="18">
        <f t="shared" si="221"/>
        <v>-1.301910835298814</v>
      </c>
      <c r="AD86" s="18">
        <f t="shared" si="222"/>
        <v>-2.314900791053065</v>
      </c>
      <c r="AE86" s="18">
        <f t="shared" si="223"/>
        <v>2.3592938462322799</v>
      </c>
      <c r="AF86" s="18">
        <f t="shared" si="224"/>
        <v>0.77349168860738615</v>
      </c>
      <c r="AH86" t="str">
        <f t="shared" si="257"/>
        <v>23 Teaching and other educational professionals</v>
      </c>
      <c r="AI86" s="18">
        <f t="shared" si="225"/>
        <v>-11.589251707371028</v>
      </c>
      <c r="AJ86" s="18">
        <f t="shared" si="225"/>
        <v>-3.8047863669325332</v>
      </c>
      <c r="AK86" s="18">
        <f t="shared" si="225"/>
        <v>-9.351099780089589</v>
      </c>
      <c r="AL86" s="18">
        <f t="shared" si="225"/>
        <v>0.269007839545643</v>
      </c>
      <c r="AM86" s="18">
        <f t="shared" si="226"/>
        <v>-3.0936840303102175</v>
      </c>
      <c r="AO86" s="18">
        <f t="shared" si="227"/>
        <v>-3.0460907323482167</v>
      </c>
      <c r="AP86" s="18">
        <f t="shared" si="228"/>
        <v>1.2389541138679405</v>
      </c>
      <c r="AQ86" s="18">
        <f t="shared" si="229"/>
        <v>-1.2217390758047841</v>
      </c>
      <c r="AS86" t="str">
        <f t="shared" si="258"/>
        <v>23 Teaching and other educational professionals</v>
      </c>
      <c r="AT86" s="18">
        <f t="shared" si="230"/>
        <v>0.98457526996647005</v>
      </c>
      <c r="AU86" s="18">
        <f t="shared" si="230"/>
        <v>6.6155343160419822</v>
      </c>
      <c r="AV86" s="18">
        <f t="shared" si="230"/>
        <v>-4.3827431630038109</v>
      </c>
      <c r="AW86" s="18">
        <f t="shared" si="230"/>
        <v>-1.1802164524572611</v>
      </c>
      <c r="AX86" s="18">
        <f t="shared" si="231"/>
        <v>-1.7270926885996629</v>
      </c>
      <c r="AZ86" s="18">
        <f t="shared" si="232"/>
        <v>-2.2594694274946425</v>
      </c>
      <c r="BA86" s="18">
        <f t="shared" si="233"/>
        <v>2.1543879614643879</v>
      </c>
      <c r="BB86" s="18">
        <f t="shared" si="234"/>
        <v>0.55476617258209959</v>
      </c>
      <c r="BD86" t="str">
        <f t="shared" si="259"/>
        <v>23 Teaching and other educational professionals</v>
      </c>
      <c r="BE86" s="18">
        <f t="shared" si="235"/>
        <v>1.1666616466403434</v>
      </c>
      <c r="BF86" s="18">
        <f t="shared" si="235"/>
        <v>0.36360968418132078</v>
      </c>
      <c r="BG86" s="18">
        <f t="shared" si="235"/>
        <v>1.6802128657701809</v>
      </c>
      <c r="BH86" s="18">
        <f t="shared" si="235"/>
        <v>2.1114389517092214</v>
      </c>
      <c r="BI86" s="18">
        <f t="shared" si="236"/>
        <v>1.8665046253074857</v>
      </c>
      <c r="BK86" s="18">
        <f t="shared" si="237"/>
        <v>1.9674941016768477</v>
      </c>
      <c r="BL86" s="18">
        <f t="shared" si="238"/>
        <v>2.660952728835686</v>
      </c>
      <c r="BM86" s="18">
        <f t="shared" si="239"/>
        <v>4.0815314880393139</v>
      </c>
      <c r="BO86" t="str">
        <f t="shared" si="260"/>
        <v>23 Teaching and other educational professionals</v>
      </c>
      <c r="BP86" s="18">
        <f t="shared" si="240"/>
        <v>2.1176276200445487</v>
      </c>
      <c r="BQ86" s="18">
        <f t="shared" si="240"/>
        <v>-2.2546630920527222</v>
      </c>
      <c r="BR86" s="18">
        <f t="shared" si="240"/>
        <v>-0.58134281133229715</v>
      </c>
      <c r="BS86" s="18">
        <f t="shared" si="240"/>
        <v>-0.94300856582164583</v>
      </c>
      <c r="BT86" s="18">
        <f t="shared" si="241"/>
        <v>-0.91271521168296843</v>
      </c>
      <c r="BV86" s="18">
        <f t="shared" si="242"/>
        <v>-0.822599736706775</v>
      </c>
      <c r="BW86" s="18">
        <f t="shared" si="243"/>
        <v>2.4693251774366765</v>
      </c>
      <c r="BX86" s="18">
        <f t="shared" si="244"/>
        <v>1.8952187569073242</v>
      </c>
      <c r="BZ86" t="str">
        <f t="shared" si="261"/>
        <v>23 Teaching and other educational professionals</v>
      </c>
      <c r="CA86" s="18">
        <f t="shared" si="245"/>
        <v>3.0863209652656876</v>
      </c>
      <c r="CB86" s="18">
        <f t="shared" si="245"/>
        <v>0.3883140861830503</v>
      </c>
      <c r="CC86" s="18">
        <f t="shared" si="245"/>
        <v>-0.52949715887571358</v>
      </c>
      <c r="CD86" s="18">
        <f t="shared" si="245"/>
        <v>-1.7129265553214701</v>
      </c>
      <c r="CE86" s="18">
        <f t="shared" si="246"/>
        <v>-1.2141086391845413</v>
      </c>
      <c r="CG86" s="18">
        <f t="shared" si="247"/>
        <v>-1.3200228200356268</v>
      </c>
      <c r="CH86" s="18">
        <f t="shared" si="248"/>
        <v>2.2792235217108159</v>
      </c>
      <c r="CI86" s="18">
        <f t="shared" si="249"/>
        <v>1.3427475475203066</v>
      </c>
      <c r="CK86" t="str">
        <f t="shared" si="262"/>
        <v>23 Teaching and other educational professionals</v>
      </c>
      <c r="CL86" s="18">
        <f t="shared" si="250"/>
        <v>7.1105022517331751</v>
      </c>
      <c r="CM86" s="18">
        <f t="shared" si="250"/>
        <v>-10.562309161174976</v>
      </c>
      <c r="CN86" s="18">
        <f t="shared" si="250"/>
        <v>1.2751936468312852</v>
      </c>
      <c r="CO86" s="18">
        <f t="shared" si="250"/>
        <v>-2.1528984378542337</v>
      </c>
      <c r="CP86" s="18">
        <f t="shared" si="251"/>
        <v>-1.6482192262985751</v>
      </c>
      <c r="CR86" s="18">
        <f t="shared" si="252"/>
        <v>-1.0232921209626711</v>
      </c>
      <c r="CS86" s="18">
        <f t="shared" si="253"/>
        <v>1.9600719971452518</v>
      </c>
      <c r="CT86" s="18">
        <f t="shared" si="254"/>
        <v>1.1948088719101468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6.5072182362615028</v>
      </c>
      <c r="C87" s="18">
        <f t="shared" si="210"/>
        <v>6.4267612045743272</v>
      </c>
      <c r="D87" s="18">
        <f t="shared" si="210"/>
        <v>6.6751288700946487</v>
      </c>
      <c r="E87" s="18">
        <f t="shared" si="210"/>
        <v>2.9328980626719181</v>
      </c>
      <c r="F87" s="18">
        <f t="shared" si="211"/>
        <v>4.3054006765764763</v>
      </c>
      <c r="H87" s="18">
        <f t="shared" si="212"/>
        <v>4.1654894936894005</v>
      </c>
      <c r="I87" s="18">
        <f t="shared" si="213"/>
        <v>3.7845201303314591</v>
      </c>
      <c r="J87" s="18">
        <f t="shared" si="214"/>
        <v>6.5504837552344597</v>
      </c>
      <c r="L87" t="str">
        <f t="shared" si="255"/>
        <v>24 Business, media and public service professionals</v>
      </c>
      <c r="M87" s="18">
        <f t="shared" si="215"/>
        <v>7.4222609990362454</v>
      </c>
      <c r="N87" s="18">
        <f t="shared" si="215"/>
        <v>1.7637917509353063</v>
      </c>
      <c r="O87" s="18">
        <f t="shared" si="215"/>
        <v>5.9272006202163441</v>
      </c>
      <c r="P87" s="18">
        <f t="shared" si="215"/>
        <v>2.6490805270929174</v>
      </c>
      <c r="Q87" s="18">
        <f t="shared" si="216"/>
        <v>3.6063411736952489</v>
      </c>
      <c r="S87" s="18">
        <f t="shared" si="217"/>
        <v>3.730357363076009</v>
      </c>
      <c r="T87" s="18">
        <f t="shared" si="218"/>
        <v>3.6696528245672821</v>
      </c>
      <c r="U87" s="18">
        <f t="shared" si="219"/>
        <v>6.1535900412189593</v>
      </c>
      <c r="W87" t="str">
        <f t="shared" si="256"/>
        <v>24 Business, media and public service professionals</v>
      </c>
      <c r="X87" s="18">
        <f t="shared" si="220"/>
        <v>4.0281544987105455</v>
      </c>
      <c r="Y87" s="18">
        <f t="shared" si="220"/>
        <v>15.700685817485294</v>
      </c>
      <c r="Z87" s="18">
        <f t="shared" si="220"/>
        <v>1.571916578819943</v>
      </c>
      <c r="AA87" s="18">
        <f t="shared" si="220"/>
        <v>1.5429390579496438</v>
      </c>
      <c r="AB87" s="18">
        <f t="shared" si="221"/>
        <v>2.3838228836533082</v>
      </c>
      <c r="AD87" s="18">
        <f t="shared" si="222"/>
        <v>1.5525973128991843</v>
      </c>
      <c r="AE87" s="18">
        <f t="shared" si="223"/>
        <v>3.1267626030596629</v>
      </c>
      <c r="AF87" s="18">
        <f t="shared" si="224"/>
        <v>4.1750886685384847</v>
      </c>
      <c r="AH87" t="str">
        <f t="shared" si="257"/>
        <v>24 Business, media and public service professionals</v>
      </c>
      <c r="AI87" s="18">
        <f t="shared" si="225"/>
        <v>-1.383388681839981</v>
      </c>
      <c r="AJ87" s="18">
        <f t="shared" si="225"/>
        <v>20.08783274020438</v>
      </c>
      <c r="AK87" s="18">
        <f t="shared" si="225"/>
        <v>-0.99239889788532709</v>
      </c>
      <c r="AL87" s="18">
        <f t="shared" si="225"/>
        <v>1.3433118801258415</v>
      </c>
      <c r="AM87" s="18">
        <f t="shared" si="226"/>
        <v>1.680351548674186</v>
      </c>
      <c r="AO87" s="18">
        <f t="shared" si="227"/>
        <v>0.55868246926606968</v>
      </c>
      <c r="AP87" s="18">
        <f t="shared" si="228"/>
        <v>2.1521664593764367</v>
      </c>
      <c r="AQ87" s="18">
        <f t="shared" si="229"/>
        <v>2.571200032287857</v>
      </c>
      <c r="AS87" t="str">
        <f t="shared" si="258"/>
        <v>24 Business, media and public service professionals</v>
      </c>
      <c r="AT87" s="18">
        <f t="shared" si="230"/>
        <v>3.1524810859022923</v>
      </c>
      <c r="AU87" s="18">
        <f t="shared" si="230"/>
        <v>17.199799019524153</v>
      </c>
      <c r="AV87" s="18">
        <f t="shared" si="230"/>
        <v>1.5026809817255682</v>
      </c>
      <c r="AW87" s="18">
        <f t="shared" si="230"/>
        <v>1.7327003778245365</v>
      </c>
      <c r="AX87" s="18">
        <f t="shared" si="231"/>
        <v>2.5640141511329428</v>
      </c>
      <c r="AZ87" s="18">
        <f t="shared" si="232"/>
        <v>1.6559693866690761</v>
      </c>
      <c r="BA87" s="18">
        <f t="shared" si="233"/>
        <v>2.9940610725466055</v>
      </c>
      <c r="BB87" s="18">
        <f t="shared" si="234"/>
        <v>4.1336829063876479</v>
      </c>
      <c r="BD87" t="str">
        <f t="shared" si="259"/>
        <v>24 Business, media and public service professionals</v>
      </c>
      <c r="BE87" s="18">
        <f t="shared" si="235"/>
        <v>4.0149557960655446</v>
      </c>
      <c r="BF87" s="18">
        <f t="shared" si="235"/>
        <v>3.3612168201971881</v>
      </c>
      <c r="BG87" s="18">
        <f t="shared" si="235"/>
        <v>3.5447062810443741</v>
      </c>
      <c r="BH87" s="18">
        <f t="shared" si="235"/>
        <v>1.4938328930890199</v>
      </c>
      <c r="BI87" s="18">
        <f t="shared" si="236"/>
        <v>2.2467714075379064</v>
      </c>
      <c r="BK87" s="18">
        <f t="shared" si="237"/>
        <v>2.1729037229584636</v>
      </c>
      <c r="BL87" s="18">
        <f t="shared" si="238"/>
        <v>2.8151350027175503</v>
      </c>
      <c r="BM87" s="18">
        <f t="shared" si="239"/>
        <v>4.3610680043600691</v>
      </c>
      <c r="BO87" t="str">
        <f t="shared" si="260"/>
        <v>24 Business, media and public service professionals</v>
      </c>
      <c r="BP87" s="18">
        <f t="shared" si="240"/>
        <v>1.6876695488599713</v>
      </c>
      <c r="BQ87" s="18">
        <f t="shared" si="240"/>
        <v>9.0498689089795636</v>
      </c>
      <c r="BR87" s="18">
        <f t="shared" si="240"/>
        <v>-0.33313937014706196</v>
      </c>
      <c r="BS87" s="18">
        <f t="shared" si="240"/>
        <v>-1.0747719372602327</v>
      </c>
      <c r="BT87" s="18">
        <f t="shared" si="241"/>
        <v>-0.23789535621860924</v>
      </c>
      <c r="BV87" s="18">
        <f t="shared" si="242"/>
        <v>-0.82817629306897178</v>
      </c>
      <c r="BW87" s="18">
        <f t="shared" si="243"/>
        <v>2.2274393105976786</v>
      </c>
      <c r="BX87" s="18">
        <f t="shared" si="244"/>
        <v>1.6291932586823599</v>
      </c>
      <c r="BZ87" t="str">
        <f t="shared" si="261"/>
        <v>24 Business, media and public service professionals</v>
      </c>
      <c r="CA87" s="18">
        <f t="shared" si="245"/>
        <v>3.1403984731435131</v>
      </c>
      <c r="CB87" s="18">
        <f t="shared" si="245"/>
        <v>-1.0449345008901156</v>
      </c>
      <c r="CC87" s="18">
        <f t="shared" si="245"/>
        <v>0.28157183255526075</v>
      </c>
      <c r="CD87" s="18">
        <f t="shared" si="245"/>
        <v>-2.5880682253617393</v>
      </c>
      <c r="CE87" s="18">
        <f t="shared" si="246"/>
        <v>-1.6036296876873135</v>
      </c>
      <c r="CG87" s="18">
        <f t="shared" si="247"/>
        <v>-1.640763680761903</v>
      </c>
      <c r="CH87" s="18">
        <f t="shared" si="248"/>
        <v>2.1162322722807492</v>
      </c>
      <c r="CI87" s="18">
        <f t="shared" si="249"/>
        <v>0.93197928663173446</v>
      </c>
      <c r="CK87" t="str">
        <f t="shared" si="262"/>
        <v>24 Business, media and public service professionals</v>
      </c>
      <c r="CL87" s="18">
        <f t="shared" si="250"/>
        <v>7.1316442413493553</v>
      </c>
      <c r="CM87" s="18">
        <f t="shared" si="250"/>
        <v>-15.557386370509063</v>
      </c>
      <c r="CN87" s="18">
        <f t="shared" si="250"/>
        <v>0.99877310176577083</v>
      </c>
      <c r="CO87" s="18">
        <f t="shared" si="250"/>
        <v>-0.51014663256990778</v>
      </c>
      <c r="CP87" s="18">
        <f t="shared" si="251"/>
        <v>-1.0602909073344269</v>
      </c>
      <c r="CR87" s="18">
        <f t="shared" si="252"/>
        <v>-9.6949696171466648E-3</v>
      </c>
      <c r="CS87" s="18">
        <f t="shared" si="253"/>
        <v>1.908598216506352</v>
      </c>
      <c r="CT87" s="18">
        <f t="shared" si="254"/>
        <v>1.9011590880280149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8.5265125072289329</v>
      </c>
      <c r="C88" s="18">
        <f t="shared" si="210"/>
        <v>6.3124361329565115</v>
      </c>
      <c r="D88" s="18">
        <f t="shared" si="210"/>
        <v>3.7572327244126402</v>
      </c>
      <c r="E88" s="18">
        <f t="shared" si="210"/>
        <v>3.8518971529117874</v>
      </c>
      <c r="F88" s="18">
        <f t="shared" si="211"/>
        <v>3.9743633589065297</v>
      </c>
      <c r="H88" s="18">
        <f t="shared" si="212"/>
        <v>3.8203327508040452</v>
      </c>
      <c r="I88" s="18">
        <f t="shared" si="213"/>
        <v>3.3766886090676351</v>
      </c>
      <c r="J88" s="18">
        <f t="shared" si="214"/>
        <v>6.0115893470519932</v>
      </c>
      <c r="L88" t="str">
        <f t="shared" si="255"/>
        <v>31 Science, engineering and technology associate professionals</v>
      </c>
      <c r="M88" s="18">
        <f t="shared" si="215"/>
        <v>7.1653124648078714</v>
      </c>
      <c r="N88" s="18">
        <f t="shared" si="215"/>
        <v>10.806166212689527</v>
      </c>
      <c r="O88" s="18">
        <f t="shared" si="215"/>
        <v>1.8473316062356693</v>
      </c>
      <c r="P88" s="18">
        <f t="shared" si="215"/>
        <v>2.7739041507506945</v>
      </c>
      <c r="Q88" s="18">
        <f t="shared" si="216"/>
        <v>2.9665821118293634</v>
      </c>
      <c r="S88" s="18">
        <f t="shared" si="217"/>
        <v>2.4641137760602172</v>
      </c>
      <c r="T88" s="18">
        <f t="shared" si="218"/>
        <v>2.9136716810998164</v>
      </c>
      <c r="U88" s="18">
        <f t="shared" si="219"/>
        <v>4.6564657242244012</v>
      </c>
      <c r="W88" t="str">
        <f t="shared" si="256"/>
        <v>31 Science, engineering and technology associate professionals</v>
      </c>
      <c r="X88" s="18">
        <f t="shared" si="220"/>
        <v>4.8593335158273465</v>
      </c>
      <c r="Y88" s="18">
        <f t="shared" si="220"/>
        <v>15.413215036190909</v>
      </c>
      <c r="Z88" s="18">
        <f t="shared" si="220"/>
        <v>-1.9582965041314293</v>
      </c>
      <c r="AA88" s="18">
        <f t="shared" si="220"/>
        <v>1.4645155895617767</v>
      </c>
      <c r="AB88" s="18">
        <f t="shared" si="221"/>
        <v>1.193642281848506</v>
      </c>
      <c r="AD88" s="18">
        <f t="shared" si="222"/>
        <v>0.31050274999491201</v>
      </c>
      <c r="AE88" s="18">
        <f t="shared" si="223"/>
        <v>2.4156362215759675</v>
      </c>
      <c r="AF88" s="18">
        <f t="shared" si="224"/>
        <v>2.6393784657920749</v>
      </c>
      <c r="AH88" t="str">
        <f t="shared" si="257"/>
        <v>31 Science, engineering and technology associate professionals</v>
      </c>
      <c r="AI88" s="18">
        <f t="shared" si="225"/>
        <v>6.0513575661791386</v>
      </c>
      <c r="AJ88" s="18">
        <f t="shared" si="225"/>
        <v>19.966391992786559</v>
      </c>
      <c r="AK88" s="18">
        <f t="shared" si="225"/>
        <v>-4.4781549469785631E-2</v>
      </c>
      <c r="AL88" s="18">
        <f t="shared" si="225"/>
        <v>2.9636827137074606</v>
      </c>
      <c r="AM88" s="18">
        <f t="shared" si="226"/>
        <v>2.9930637406252458</v>
      </c>
      <c r="AO88" s="18">
        <f t="shared" si="227"/>
        <v>1.9509325482009565</v>
      </c>
      <c r="AP88" s="18">
        <f t="shared" si="228"/>
        <v>2.8224347971672614</v>
      </c>
      <c r="AQ88" s="18">
        <f t="shared" si="229"/>
        <v>4.2028212363094619</v>
      </c>
      <c r="AS88" t="str">
        <f t="shared" si="258"/>
        <v>31 Science, engineering and technology associate professionals</v>
      </c>
      <c r="AT88" s="18">
        <f t="shared" si="230"/>
        <v>3.2831511634606736</v>
      </c>
      <c r="AU88" s="18">
        <f t="shared" si="230"/>
        <v>14.846544723148147</v>
      </c>
      <c r="AV88" s="18">
        <f t="shared" si="230"/>
        <v>-3.4685051461696759</v>
      </c>
      <c r="AW88" s="18">
        <f t="shared" si="230"/>
        <v>0.46308883433470172</v>
      </c>
      <c r="AX88" s="18">
        <f t="shared" si="231"/>
        <v>5.079007199122465E-2</v>
      </c>
      <c r="AZ88" s="18">
        <f t="shared" si="232"/>
        <v>-0.86491991932174939</v>
      </c>
      <c r="BA88" s="18">
        <f t="shared" si="233"/>
        <v>1.9442736212269551</v>
      </c>
      <c r="BB88" s="18">
        <f t="shared" si="234"/>
        <v>1.2940230982307455</v>
      </c>
      <c r="BD88" t="str">
        <f t="shared" si="259"/>
        <v>31 Science, engineering and technology associate professionals</v>
      </c>
      <c r="BE88" s="18">
        <f t="shared" si="235"/>
        <v>1.6286147056484568</v>
      </c>
      <c r="BF88" s="18">
        <f t="shared" si="235"/>
        <v>4.101850473081381</v>
      </c>
      <c r="BG88" s="18">
        <f t="shared" si="235"/>
        <v>-4.8915468593829896</v>
      </c>
      <c r="BH88" s="18">
        <f t="shared" si="235"/>
        <v>-1.9881294193139554</v>
      </c>
      <c r="BI88" s="18">
        <f t="shared" si="236"/>
        <v>-2.5383406553783683</v>
      </c>
      <c r="BK88" s="18">
        <f t="shared" si="237"/>
        <v>-2.9656521574180528</v>
      </c>
      <c r="BL88" s="18">
        <f t="shared" si="238"/>
        <v>1.6181158351349145</v>
      </c>
      <c r="BM88" s="18">
        <f t="shared" si="239"/>
        <v>-0.63508939829901578</v>
      </c>
      <c r="BO88" t="str">
        <f t="shared" si="260"/>
        <v>31 Science, engineering and technology associate professionals</v>
      </c>
      <c r="BP88" s="18">
        <f t="shared" si="240"/>
        <v>2.7499065342628137</v>
      </c>
      <c r="BQ88" s="18">
        <f t="shared" si="240"/>
        <v>14.933709634981373</v>
      </c>
      <c r="BR88" s="18">
        <f t="shared" si="240"/>
        <v>-3.7771146593073124</v>
      </c>
      <c r="BS88" s="18">
        <f t="shared" si="240"/>
        <v>0.15265279402336684</v>
      </c>
      <c r="BT88" s="18">
        <f t="shared" si="241"/>
        <v>-0.23769105543404168</v>
      </c>
      <c r="BV88" s="18">
        <f t="shared" si="242"/>
        <v>-1.1747860395732723</v>
      </c>
      <c r="BW88" s="18">
        <f t="shared" si="243"/>
        <v>1.8890334046798074</v>
      </c>
      <c r="BX88" s="18">
        <f t="shared" si="244"/>
        <v>1.0038508532295376</v>
      </c>
      <c r="BZ88" t="str">
        <f t="shared" si="261"/>
        <v>31 Science, engineering and technology associate professionals</v>
      </c>
      <c r="CA88" s="18">
        <f t="shared" si="245"/>
        <v>3.3855014874464073</v>
      </c>
      <c r="CB88" s="18">
        <f t="shared" si="245"/>
        <v>6.7120788648340923</v>
      </c>
      <c r="CC88" s="18">
        <f t="shared" si="245"/>
        <v>-3.1342621322461239</v>
      </c>
      <c r="CD88" s="18">
        <f t="shared" si="245"/>
        <v>-0.70550734452429209</v>
      </c>
      <c r="CE88" s="18">
        <f t="shared" si="246"/>
        <v>-1.0263106903620756</v>
      </c>
      <c r="CG88" s="18">
        <f t="shared" si="247"/>
        <v>-1.5217843088419447</v>
      </c>
      <c r="CH88" s="18">
        <f t="shared" si="248"/>
        <v>1.8014179307318523</v>
      </c>
      <c r="CI88" s="18">
        <f t="shared" si="249"/>
        <v>0.64724704587688642</v>
      </c>
      <c r="CK88" t="str">
        <f t="shared" si="262"/>
        <v>31 Science, engineering and technology associate professionals</v>
      </c>
      <c r="CL88" s="18">
        <f t="shared" si="250"/>
        <v>8.3243592918815565</v>
      </c>
      <c r="CM88" s="18">
        <f t="shared" si="250"/>
        <v>-5.5288196951532314</v>
      </c>
      <c r="CN88" s="18">
        <f t="shared" si="250"/>
        <v>-7.7936982529502874E-2</v>
      </c>
      <c r="CO88" s="18">
        <f t="shared" si="250"/>
        <v>2.5920904880858187</v>
      </c>
      <c r="CP88" s="18">
        <f t="shared" si="251"/>
        <v>1.2270471603903044</v>
      </c>
      <c r="CR88" s="18">
        <f t="shared" si="252"/>
        <v>1.6942466935222278</v>
      </c>
      <c r="CS88" s="18">
        <f t="shared" si="253"/>
        <v>2.1693647770514524</v>
      </c>
      <c r="CT88" s="18">
        <f t="shared" si="254"/>
        <v>3.4630031965268815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12.413010329251971</v>
      </c>
      <c r="C89" s="18">
        <f t="shared" si="210"/>
        <v>-19.31692741173482</v>
      </c>
      <c r="D89" s="18">
        <f t="shared" si="210"/>
        <v>7.9056644484797545</v>
      </c>
      <c r="E89" s="18">
        <f t="shared" si="210"/>
        <v>4.3317450712685224</v>
      </c>
      <c r="F89" s="18">
        <f t="shared" si="211"/>
        <v>3.7553554451500659</v>
      </c>
      <c r="H89" s="18">
        <f t="shared" si="212"/>
        <v>5.5097017666955628</v>
      </c>
      <c r="I89" s="18">
        <f t="shared" si="213"/>
        <v>4.7479419341720952</v>
      </c>
      <c r="J89" s="18">
        <f t="shared" si="214"/>
        <v>8.1543841614573953</v>
      </c>
      <c r="L89" t="str">
        <f t="shared" si="255"/>
        <v>32 Health and social care associate professionals</v>
      </c>
      <c r="M89" s="18">
        <f t="shared" si="215"/>
        <v>10.841104219215559</v>
      </c>
      <c r="N89" s="18">
        <f t="shared" si="215"/>
        <v>-7.6976233952342987</v>
      </c>
      <c r="O89" s="18">
        <f t="shared" si="215"/>
        <v>6.3297777042430337</v>
      </c>
      <c r="P89" s="18">
        <f t="shared" si="215"/>
        <v>3.9841176736881145</v>
      </c>
      <c r="Q89" s="18">
        <f t="shared" si="216"/>
        <v>3.9345273121356827</v>
      </c>
      <c r="S89" s="18">
        <f t="shared" si="217"/>
        <v>4.7601977077100788</v>
      </c>
      <c r="T89" s="18">
        <f t="shared" si="218"/>
        <v>4.3535375457821157</v>
      </c>
      <c r="U89" s="18">
        <f t="shared" si="219"/>
        <v>7.3654984079787988</v>
      </c>
      <c r="W89" t="str">
        <f t="shared" si="256"/>
        <v>32 Health and social care associate professionals</v>
      </c>
      <c r="X89" s="18">
        <f t="shared" si="220"/>
        <v>6.2930606944680223</v>
      </c>
      <c r="Y89" s="18">
        <f t="shared" si="220"/>
        <v>9.8368556433787937</v>
      </c>
      <c r="Z89" s="18">
        <f t="shared" si="220"/>
        <v>1.608722405309182</v>
      </c>
      <c r="AA89" s="18">
        <f t="shared" si="220"/>
        <v>2.7214291688121062</v>
      </c>
      <c r="AB89" s="18">
        <f t="shared" si="221"/>
        <v>2.8018306688528005</v>
      </c>
      <c r="AD89" s="18">
        <f t="shared" si="222"/>
        <v>2.3491795578003183</v>
      </c>
      <c r="AE89" s="18">
        <f t="shared" si="223"/>
        <v>3.8560173558695343</v>
      </c>
      <c r="AF89" s="18">
        <f t="shared" si="224"/>
        <v>5.3346485582348446</v>
      </c>
      <c r="AH89" t="str">
        <f t="shared" si="257"/>
        <v>32 Health and social care associate professionals</v>
      </c>
      <c r="AI89" s="18">
        <f t="shared" si="225"/>
        <v>-1.8231038840907821</v>
      </c>
      <c r="AJ89" s="18">
        <f t="shared" si="225"/>
        <v>3.729184773871852</v>
      </c>
      <c r="AK89" s="18">
        <f t="shared" si="225"/>
        <v>-7.2330120160072564</v>
      </c>
      <c r="AL89" s="18">
        <f t="shared" si="225"/>
        <v>-4.8742797615685003</v>
      </c>
      <c r="AM89" s="18">
        <f t="shared" si="226"/>
        <v>-5.105620791460086</v>
      </c>
      <c r="AO89" s="18">
        <f t="shared" si="227"/>
        <v>-5.667113430054405</v>
      </c>
      <c r="AP89" s="18">
        <f t="shared" si="228"/>
        <v>1.6310425807306128</v>
      </c>
      <c r="AQ89" s="18">
        <f t="shared" si="229"/>
        <v>-2.429452912230734</v>
      </c>
      <c r="AS89" t="str">
        <f t="shared" si="258"/>
        <v>32 Health and social care associate professionals</v>
      </c>
      <c r="AT89" s="18">
        <f t="shared" si="230"/>
        <v>4.5728037618173456</v>
      </c>
      <c r="AU89" s="18">
        <f t="shared" si="230"/>
        <v>25.818973613535825</v>
      </c>
      <c r="AV89" s="18">
        <f t="shared" si="230"/>
        <v>-1.3770266051459368</v>
      </c>
      <c r="AW89" s="18">
        <f t="shared" si="230"/>
        <v>1.6686336425780768</v>
      </c>
      <c r="AX89" s="18">
        <f t="shared" si="231"/>
        <v>2.0573187194986131</v>
      </c>
      <c r="AZ89" s="18">
        <f t="shared" si="232"/>
        <v>0.64310383968226859</v>
      </c>
      <c r="BA89" s="18">
        <f t="shared" si="233"/>
        <v>3.1177944398658619</v>
      </c>
      <c r="BB89" s="18">
        <f t="shared" si="234"/>
        <v>3.5430834746977835</v>
      </c>
      <c r="BD89" t="str">
        <f t="shared" si="259"/>
        <v>32 Health and social care associate professionals</v>
      </c>
      <c r="BE89" s="18">
        <f t="shared" si="235"/>
        <v>4.026440775213902</v>
      </c>
      <c r="BF89" s="18">
        <f t="shared" si="235"/>
        <v>1.7157654315762549</v>
      </c>
      <c r="BG89" s="18">
        <f t="shared" si="235"/>
        <v>1.6943914579458097</v>
      </c>
      <c r="BH89" s="18">
        <f t="shared" si="235"/>
        <v>1.4711509774722131</v>
      </c>
      <c r="BI89" s="18">
        <f t="shared" si="236"/>
        <v>1.5561425792918415</v>
      </c>
      <c r="BK89" s="18">
        <f t="shared" si="237"/>
        <v>1.5455099667042616</v>
      </c>
      <c r="BL89" s="18">
        <f t="shared" si="238"/>
        <v>3.6556938481749679</v>
      </c>
      <c r="BM89" s="18">
        <f t="shared" si="239"/>
        <v>4.6317974986842536</v>
      </c>
      <c r="BO89" t="str">
        <f t="shared" si="260"/>
        <v>32 Health and social care associate professionals</v>
      </c>
      <c r="BP89" s="18">
        <f t="shared" si="240"/>
        <v>4.8231529989357202</v>
      </c>
      <c r="BQ89" s="18">
        <f t="shared" si="240"/>
        <v>-9.3805154760148834</v>
      </c>
      <c r="BR89" s="18">
        <f t="shared" si="240"/>
        <v>0.2351005745566459</v>
      </c>
      <c r="BS89" s="18">
        <f t="shared" si="240"/>
        <v>-1.2061634850968783</v>
      </c>
      <c r="BT89" s="18">
        <f t="shared" si="241"/>
        <v>-1.292261224052571</v>
      </c>
      <c r="BV89" s="18">
        <f t="shared" si="242"/>
        <v>-0.72805960495647692</v>
      </c>
      <c r="BW89" s="18">
        <f t="shared" si="243"/>
        <v>2.8564040043291827</v>
      </c>
      <c r="BX89" s="18">
        <f t="shared" si="244"/>
        <v>2.3743197987977416</v>
      </c>
      <c r="BZ89" t="str">
        <f t="shared" si="261"/>
        <v>32 Health and social care associate professionals</v>
      </c>
      <c r="CA89" s="18">
        <f t="shared" si="245"/>
        <v>1.7995186188012102</v>
      </c>
      <c r="CB89" s="18">
        <f t="shared" si="245"/>
        <v>-20.587413429129231</v>
      </c>
      <c r="CC89" s="18">
        <f t="shared" si="245"/>
        <v>-2.5388624723605258</v>
      </c>
      <c r="CD89" s="18">
        <f t="shared" si="245"/>
        <v>-4.1084782651338747</v>
      </c>
      <c r="CE89" s="18">
        <f t="shared" si="246"/>
        <v>-4.7498755537816129</v>
      </c>
      <c r="CG89" s="18">
        <f t="shared" si="247"/>
        <v>-3.5881020439742173</v>
      </c>
      <c r="CH89" s="18">
        <f t="shared" si="248"/>
        <v>2.0489192378237542</v>
      </c>
      <c r="CI89" s="18">
        <f t="shared" si="249"/>
        <v>-0.4568213019446099</v>
      </c>
      <c r="CK89" t="str">
        <f t="shared" si="262"/>
        <v>32 Health and social care associate professionals</v>
      </c>
      <c r="CL89" s="18">
        <f t="shared" si="250"/>
        <v>5.2459147991446686</v>
      </c>
      <c r="CM89" s="18">
        <f t="shared" si="250"/>
        <v>-23.769618660706826</v>
      </c>
      <c r="CN89" s="18">
        <f t="shared" si="250"/>
        <v>0.4182592584328404</v>
      </c>
      <c r="CO89" s="18">
        <f t="shared" si="250"/>
        <v>1.3002481412649258</v>
      </c>
      <c r="CP89" s="18">
        <f t="shared" si="251"/>
        <v>-0.75559343080522368</v>
      </c>
      <c r="CR89" s="18">
        <f t="shared" si="252"/>
        <v>1.0053944517763425</v>
      </c>
      <c r="CS89" s="18">
        <f t="shared" si="253"/>
        <v>2.32593269133059</v>
      </c>
      <c r="CT89" s="18">
        <f t="shared" si="254"/>
        <v>3.0691908587995753</v>
      </c>
    </row>
    <row r="90" spans="1:98" x14ac:dyDescent="0.2">
      <c r="A90" t="str">
        <f t="shared" si="209"/>
        <v>33 Protective service occupations</v>
      </c>
      <c r="B90" s="18">
        <f t="shared" si="210"/>
        <v>1.067664181294492</v>
      </c>
      <c r="C90" s="18">
        <f t="shared" si="210"/>
        <v>14.264418163398629</v>
      </c>
      <c r="D90" s="18">
        <f t="shared" si="210"/>
        <v>9.9752360058184877</v>
      </c>
      <c r="E90" s="18">
        <f t="shared" si="210"/>
        <v>4.6056039249108505</v>
      </c>
      <c r="F90" s="18">
        <f t="shared" si="211"/>
        <v>6.8429670179501523</v>
      </c>
      <c r="H90" s="18">
        <f t="shared" si="212"/>
        <v>6.3656997763184231</v>
      </c>
      <c r="I90" s="18">
        <f t="shared" si="213"/>
        <v>3.7541168272619219</v>
      </c>
      <c r="J90" s="18">
        <f t="shared" si="214"/>
        <v>8.2006750741655754</v>
      </c>
      <c r="L90" t="str">
        <f t="shared" si="255"/>
        <v>33 Protective service occupations</v>
      </c>
      <c r="M90" s="18">
        <f t="shared" si="215"/>
        <v>2.325989687378538</v>
      </c>
      <c r="N90" s="18">
        <f t="shared" si="215"/>
        <v>10.989830798954126</v>
      </c>
      <c r="O90" s="18">
        <f t="shared" si="215"/>
        <v>9.2161505087089424</v>
      </c>
      <c r="P90" s="18">
        <f t="shared" si="215"/>
        <v>4.4471808090926768</v>
      </c>
      <c r="Q90" s="18">
        <f t="shared" si="216"/>
        <v>6.3176322430834153</v>
      </c>
      <c r="S90" s="18">
        <f t="shared" si="217"/>
        <v>6.013238887936101</v>
      </c>
      <c r="T90" s="18">
        <f t="shared" si="218"/>
        <v>3.2894875161602721</v>
      </c>
      <c r="U90" s="18">
        <f t="shared" si="219"/>
        <v>7.6609015285863169</v>
      </c>
      <c r="W90" t="str">
        <f t="shared" si="256"/>
        <v>33 Protective service occupations</v>
      </c>
      <c r="X90" s="18">
        <f t="shared" si="220"/>
        <v>1.5089022057795276</v>
      </c>
      <c r="Y90" s="18">
        <f t="shared" si="220"/>
        <v>22.263918370043157</v>
      </c>
      <c r="Z90" s="18">
        <f t="shared" si="220"/>
        <v>5.9557602107702001</v>
      </c>
      <c r="AA90" s="18">
        <f t="shared" si="220"/>
        <v>4.1373988495034819</v>
      </c>
      <c r="AB90" s="18">
        <f t="shared" si="221"/>
        <v>5.7576462595159805</v>
      </c>
      <c r="AD90" s="18">
        <f t="shared" si="222"/>
        <v>4.7400252739763005</v>
      </c>
      <c r="AE90" s="18">
        <f t="shared" si="223"/>
        <v>3.485793009164273</v>
      </c>
      <c r="AF90" s="18">
        <f t="shared" si="224"/>
        <v>6.7794442219083484</v>
      </c>
      <c r="AH90" t="str">
        <f t="shared" si="257"/>
        <v>33 Protective service occupations</v>
      </c>
      <c r="AI90" s="18">
        <f t="shared" si="225"/>
        <v>0.70677960953042795</v>
      </c>
      <c r="AJ90" s="18">
        <f t="shared" si="225"/>
        <v>20.103519324729866</v>
      </c>
      <c r="AK90" s="18">
        <f t="shared" si="225"/>
        <v>5.4856542673178632</v>
      </c>
      <c r="AL90" s="18">
        <f t="shared" si="225"/>
        <v>3.7082303447897536</v>
      </c>
      <c r="AM90" s="18">
        <f t="shared" si="226"/>
        <v>5.2212449342636136</v>
      </c>
      <c r="AO90" s="18">
        <f t="shared" si="227"/>
        <v>4.297352102083396</v>
      </c>
      <c r="AP90" s="18">
        <f t="shared" si="228"/>
        <v>3.0585022831846498</v>
      </c>
      <c r="AQ90" s="18">
        <f t="shared" si="229"/>
        <v>6.1589696414821926</v>
      </c>
      <c r="AS90" t="str">
        <f t="shared" si="258"/>
        <v>33 Protective service occupations</v>
      </c>
      <c r="AT90" s="18">
        <f t="shared" si="230"/>
        <v>-3.2819283481580364</v>
      </c>
      <c r="AU90" s="18">
        <f t="shared" si="230"/>
        <v>21.097694265871979</v>
      </c>
      <c r="AV90" s="18">
        <f t="shared" si="230"/>
        <v>2.9534119548934257</v>
      </c>
      <c r="AW90" s="18">
        <f t="shared" si="230"/>
        <v>2.572017098766044</v>
      </c>
      <c r="AX90" s="18">
        <f t="shared" si="231"/>
        <v>3.7622271113730177</v>
      </c>
      <c r="AZ90" s="18">
        <f t="shared" si="232"/>
        <v>2.6989914704576679</v>
      </c>
      <c r="BA90" s="18">
        <f t="shared" si="233"/>
        <v>2.6547844630502748</v>
      </c>
      <c r="BB90" s="18">
        <f t="shared" si="234"/>
        <v>4.6328058137801165</v>
      </c>
      <c r="BD90" t="str">
        <f t="shared" si="259"/>
        <v>33 Protective service occupations</v>
      </c>
      <c r="BE90" s="18">
        <f t="shared" si="235"/>
        <v>-1.6219692552442266</v>
      </c>
      <c r="BF90" s="18">
        <f t="shared" si="235"/>
        <v>-2.3582423037210587</v>
      </c>
      <c r="BG90" s="18">
        <f t="shared" si="235"/>
        <v>4.5976326495126507</v>
      </c>
      <c r="BH90" s="18">
        <f t="shared" si="235"/>
        <v>0.55606250671009771</v>
      </c>
      <c r="BI90" s="18">
        <f t="shared" si="236"/>
        <v>1.6150338367722172</v>
      </c>
      <c r="BK90" s="18">
        <f t="shared" si="237"/>
        <v>1.885596229726838</v>
      </c>
      <c r="BL90" s="18">
        <f t="shared" si="238"/>
        <v>1.8983408908112676</v>
      </c>
      <c r="BM90" s="18">
        <f t="shared" si="239"/>
        <v>3.3918877704765205</v>
      </c>
      <c r="BO90" t="str">
        <f t="shared" si="260"/>
        <v>33 Protective service occupations</v>
      </c>
      <c r="BP90" s="18">
        <f t="shared" si="240"/>
        <v>-1.7134042786270953</v>
      </c>
      <c r="BQ90" s="18">
        <f t="shared" si="240"/>
        <v>8.417573878332929</v>
      </c>
      <c r="BR90" s="18">
        <f t="shared" si="240"/>
        <v>1.9638246906908741</v>
      </c>
      <c r="BS90" s="18">
        <f t="shared" si="240"/>
        <v>-0.67155833832149847</v>
      </c>
      <c r="BT90" s="18">
        <f t="shared" si="241"/>
        <v>0.69413042732124897</v>
      </c>
      <c r="BV90" s="18">
        <f t="shared" si="242"/>
        <v>0.19924608955983469</v>
      </c>
      <c r="BW90" s="18">
        <f t="shared" si="243"/>
        <v>1.9552115880299592</v>
      </c>
      <c r="BX90" s="18">
        <f t="shared" si="244"/>
        <v>2.1076776522815255</v>
      </c>
      <c r="BZ90" t="str">
        <f t="shared" si="261"/>
        <v>33 Protective service occupations</v>
      </c>
      <c r="CA90" s="18">
        <f t="shared" si="245"/>
        <v>-0.8047133801409867</v>
      </c>
      <c r="CB90" s="18">
        <f t="shared" si="245"/>
        <v>-2.2218302324575889</v>
      </c>
      <c r="CC90" s="18">
        <f t="shared" si="245"/>
        <v>3.4285836327826003</v>
      </c>
      <c r="CD90" s="18">
        <f t="shared" si="245"/>
        <v>-2.3146909091554146</v>
      </c>
      <c r="CE90" s="18">
        <f t="shared" si="246"/>
        <v>-0.5491306607244395</v>
      </c>
      <c r="CG90" s="18">
        <f t="shared" si="247"/>
        <v>-0.43660530376744555</v>
      </c>
      <c r="CH90" s="18">
        <f t="shared" si="248"/>
        <v>2.2166383642364229</v>
      </c>
      <c r="CI90" s="18">
        <f t="shared" si="249"/>
        <v>1.8982128231713746</v>
      </c>
      <c r="CK90" t="str">
        <f t="shared" si="262"/>
        <v>33 Protective service occupations</v>
      </c>
      <c r="CL90" s="18">
        <f t="shared" si="250"/>
        <v>-3.5052256917286861</v>
      </c>
      <c r="CM90" s="18">
        <f t="shared" si="250"/>
        <v>-18.863189029760051</v>
      </c>
      <c r="CN90" s="18">
        <f t="shared" si="250"/>
        <v>-5.4587142618831681</v>
      </c>
      <c r="CO90" s="18">
        <f t="shared" si="250"/>
        <v>-0.42730849953660499</v>
      </c>
      <c r="CP90" s="18">
        <f t="shared" si="251"/>
        <v>-3.2734951673327406</v>
      </c>
      <c r="CR90" s="18">
        <f t="shared" si="252"/>
        <v>-2.133513031346379</v>
      </c>
      <c r="CS90" s="18">
        <f t="shared" si="253"/>
        <v>1.055298207586497</v>
      </c>
      <c r="CT90" s="18">
        <f t="shared" si="254"/>
        <v>-0.74303532914787862</v>
      </c>
    </row>
    <row r="91" spans="1:98" x14ac:dyDescent="0.2">
      <c r="A91" t="str">
        <f t="shared" si="209"/>
        <v>34 Culture, media and sports occupations</v>
      </c>
      <c r="B91" s="18">
        <f t="shared" si="210"/>
        <v>5.8918683741959077</v>
      </c>
      <c r="C91" s="18">
        <f t="shared" si="210"/>
        <v>17.025807167901718</v>
      </c>
      <c r="D91" s="18">
        <f t="shared" si="210"/>
        <v>4.7014235521354752</v>
      </c>
      <c r="E91" s="18">
        <f t="shared" si="210"/>
        <v>3.0254335445462965</v>
      </c>
      <c r="F91" s="18">
        <f t="shared" si="211"/>
        <v>4.3741779119837565</v>
      </c>
      <c r="H91" s="18">
        <f t="shared" si="212"/>
        <v>3.5810945706285402</v>
      </c>
      <c r="I91" s="18">
        <f t="shared" si="213"/>
        <v>3.7960215959205179</v>
      </c>
      <c r="J91" s="18">
        <f t="shared" si="214"/>
        <v>6.1381174573468922</v>
      </c>
      <c r="L91" t="str">
        <f t="shared" si="255"/>
        <v>34 Culture, media and sports occupations</v>
      </c>
      <c r="M91" s="18">
        <f t="shared" si="215"/>
        <v>1.2303417116408033</v>
      </c>
      <c r="N91" s="18">
        <f t="shared" si="215"/>
        <v>38.283991981860346</v>
      </c>
      <c r="O91" s="18">
        <f t="shared" si="215"/>
        <v>3.1160865725865072</v>
      </c>
      <c r="P91" s="18">
        <f t="shared" si="215"/>
        <v>2.7988164485668099</v>
      </c>
      <c r="Q91" s="18">
        <f t="shared" si="216"/>
        <v>4.8226953891521207</v>
      </c>
      <c r="S91" s="18">
        <f t="shared" si="217"/>
        <v>2.9044645430321259</v>
      </c>
      <c r="T91" s="18">
        <f t="shared" si="218"/>
        <v>3.3981696522537908</v>
      </c>
      <c r="U91" s="18">
        <f t="shared" si="219"/>
        <v>5.3560712661513632</v>
      </c>
      <c r="W91" t="str">
        <f t="shared" si="256"/>
        <v>34 Culture, media and sports occupations</v>
      </c>
      <c r="X91" s="18">
        <f t="shared" si="220"/>
        <v>-1.0435962927261455</v>
      </c>
      <c r="Y91" s="18">
        <f t="shared" si="220"/>
        <v>35.31309542362284</v>
      </c>
      <c r="Z91" s="18">
        <f t="shared" si="220"/>
        <v>-1.6769611756659697</v>
      </c>
      <c r="AA91" s="18">
        <f t="shared" si="220"/>
        <v>1.1717646339062027</v>
      </c>
      <c r="AB91" s="18">
        <f t="shared" si="221"/>
        <v>2.111721117589016</v>
      </c>
      <c r="AD91" s="18">
        <f t="shared" si="222"/>
        <v>0.21313477546378579</v>
      </c>
      <c r="AE91" s="18">
        <f t="shared" si="223"/>
        <v>2.6084445160544423</v>
      </c>
      <c r="AF91" s="18">
        <f t="shared" si="224"/>
        <v>2.7577762271511208</v>
      </c>
      <c r="AH91" t="str">
        <f t="shared" si="257"/>
        <v>34 Culture, media and sports occupations</v>
      </c>
      <c r="AI91" s="18">
        <f t="shared" si="225"/>
        <v>-0.36463936923771811</v>
      </c>
      <c r="AJ91" s="18">
        <f t="shared" si="225"/>
        <v>28.373511626978676</v>
      </c>
      <c r="AK91" s="18">
        <f t="shared" si="225"/>
        <v>-1.5984861937673567</v>
      </c>
      <c r="AL91" s="18">
        <f t="shared" si="225"/>
        <v>2.5291011220085036</v>
      </c>
      <c r="AM91" s="18">
        <f t="shared" si="226"/>
        <v>2.6531400873012645</v>
      </c>
      <c r="AO91" s="18">
        <f t="shared" si="227"/>
        <v>1.1343513043449382</v>
      </c>
      <c r="AP91" s="18">
        <f t="shared" si="228"/>
        <v>2.6016005640779438</v>
      </c>
      <c r="AQ91" s="18">
        <f t="shared" si="229"/>
        <v>3.4129344175922505</v>
      </c>
      <c r="AS91" t="str">
        <f t="shared" si="258"/>
        <v>34 Culture, media and sports occupations</v>
      </c>
      <c r="AT91" s="18">
        <f t="shared" si="230"/>
        <v>-2.5843775489887144</v>
      </c>
      <c r="AU91" s="18">
        <f t="shared" si="230"/>
        <v>26.470882197069724</v>
      </c>
      <c r="AV91" s="18">
        <f t="shared" si="230"/>
        <v>-3.5089866797772262</v>
      </c>
      <c r="AW91" s="18">
        <f t="shared" si="230"/>
        <v>0.26873253988775048</v>
      </c>
      <c r="AX91" s="18">
        <f t="shared" si="231"/>
        <v>0.52058526314455733</v>
      </c>
      <c r="AZ91" s="18">
        <f t="shared" si="232"/>
        <v>-1.0066611110983392</v>
      </c>
      <c r="BA91" s="18">
        <f t="shared" si="233"/>
        <v>2.1946350763373701</v>
      </c>
      <c r="BB91" s="18">
        <f t="shared" si="234"/>
        <v>1.4667374479117035</v>
      </c>
      <c r="BD91" t="str">
        <f t="shared" si="259"/>
        <v>34 Culture, media and sports occupations</v>
      </c>
      <c r="BE91" s="18">
        <f t="shared" si="235"/>
        <v>-0.64092651895353292</v>
      </c>
      <c r="BF91" s="18">
        <f t="shared" si="235"/>
        <v>9.3423080531353406</v>
      </c>
      <c r="BG91" s="18">
        <f t="shared" si="235"/>
        <v>-1.6183036223663905</v>
      </c>
      <c r="BH91" s="18">
        <f t="shared" si="235"/>
        <v>0.50748156990951809</v>
      </c>
      <c r="BI91" s="18">
        <f t="shared" si="236"/>
        <v>0.36539080651312172</v>
      </c>
      <c r="BK91" s="18">
        <f t="shared" si="237"/>
        <v>-0.20616875335828233</v>
      </c>
      <c r="BL91" s="18">
        <f t="shared" si="238"/>
        <v>2.0325408157876756</v>
      </c>
      <c r="BM91" s="18">
        <f t="shared" si="239"/>
        <v>1.8775751411118202</v>
      </c>
      <c r="BO91" t="str">
        <f t="shared" si="260"/>
        <v>34 Culture, media and sports occupations</v>
      </c>
      <c r="BP91" s="18">
        <f t="shared" si="240"/>
        <v>-5.2587805556693628</v>
      </c>
      <c r="BQ91" s="18">
        <f t="shared" si="240"/>
        <v>14.718459260774042</v>
      </c>
      <c r="BR91" s="18">
        <f t="shared" si="240"/>
        <v>-5.7109916371587799</v>
      </c>
      <c r="BS91" s="18">
        <f t="shared" si="240"/>
        <v>-4.677442922602582</v>
      </c>
      <c r="BT91" s="18">
        <f t="shared" si="241"/>
        <v>-3.895556566506253</v>
      </c>
      <c r="BV91" s="18">
        <f t="shared" si="242"/>
        <v>-5.023211871711764</v>
      </c>
      <c r="BW91" s="18">
        <f t="shared" si="243"/>
        <v>1.5322099152994539</v>
      </c>
      <c r="BX91" s="18">
        <f t="shared" si="244"/>
        <v>-2.1862442896851908</v>
      </c>
      <c r="BZ91" t="str">
        <f t="shared" si="261"/>
        <v>34 Culture, media and sports occupations</v>
      </c>
      <c r="CA91" s="18">
        <f t="shared" si="245"/>
        <v>-1.8058279429441715</v>
      </c>
      <c r="CB91" s="18">
        <f t="shared" si="245"/>
        <v>-10.73518307174276</v>
      </c>
      <c r="CC91" s="18">
        <f t="shared" si="245"/>
        <v>-5.2101683612260867</v>
      </c>
      <c r="CD91" s="18">
        <f t="shared" si="245"/>
        <v>-4.5426385355332162</v>
      </c>
      <c r="CE91" s="18">
        <f t="shared" si="246"/>
        <v>-5.1501914657987591</v>
      </c>
      <c r="CG91" s="18">
        <f t="shared" si="247"/>
        <v>-4.7656691698403808</v>
      </c>
      <c r="CH91" s="18">
        <f t="shared" si="248"/>
        <v>1.5258350976972146</v>
      </c>
      <c r="CI91" s="18">
        <f t="shared" si="249"/>
        <v>-2.0250181229040431</v>
      </c>
      <c r="CK91" t="str">
        <f t="shared" si="262"/>
        <v>34 Culture, media and sports occupations</v>
      </c>
      <c r="CL91" s="18">
        <f t="shared" si="250"/>
        <v>4.7743740695344261</v>
      </c>
      <c r="CM91" s="18">
        <f t="shared" si="250"/>
        <v>-10.471214238258764</v>
      </c>
      <c r="CN91" s="18">
        <f t="shared" si="250"/>
        <v>-1.6645594545434794</v>
      </c>
      <c r="CO91" s="18">
        <f t="shared" si="250"/>
        <v>-3.5338572034344984</v>
      </c>
      <c r="CP91" s="18">
        <f t="shared" si="251"/>
        <v>-3.4051693164015906</v>
      </c>
      <c r="CR91" s="18">
        <f t="shared" si="252"/>
        <v>-2.9147399333820156</v>
      </c>
      <c r="CS91" s="18">
        <f t="shared" si="253"/>
        <v>1.5442422915836307</v>
      </c>
      <c r="CT91" s="18">
        <f t="shared" si="254"/>
        <v>-0.69932969398969203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4.9842245285388165</v>
      </c>
      <c r="C92" s="18">
        <f t="shared" si="210"/>
        <v>1.9842762316618634</v>
      </c>
      <c r="D92" s="18">
        <f t="shared" si="210"/>
        <v>4.6456945575152675</v>
      </c>
      <c r="E92" s="18">
        <f t="shared" si="210"/>
        <v>2.9767242317655374</v>
      </c>
      <c r="F92" s="18">
        <f t="shared" si="211"/>
        <v>3.4327741438723525</v>
      </c>
      <c r="H92" s="18">
        <f t="shared" si="212"/>
        <v>3.5300689537726582</v>
      </c>
      <c r="I92" s="18">
        <f t="shared" si="213"/>
        <v>3.4600552397401785</v>
      </c>
      <c r="J92" s="18">
        <f t="shared" si="214"/>
        <v>5.8564701858095924</v>
      </c>
      <c r="L92" t="str">
        <f t="shared" si="255"/>
        <v>35 Business and public service associate professionals</v>
      </c>
      <c r="M92" s="18">
        <f t="shared" si="215"/>
        <v>6.2405637572255923</v>
      </c>
      <c r="N92" s="18">
        <f t="shared" si="215"/>
        <v>-0.89995443109112117</v>
      </c>
      <c r="O92" s="18">
        <f t="shared" si="215"/>
        <v>4.4356208000828179</v>
      </c>
      <c r="P92" s="18">
        <f t="shared" si="215"/>
        <v>2.708674456458926</v>
      </c>
      <c r="Q92" s="18">
        <f t="shared" si="216"/>
        <v>3.0147167051073565</v>
      </c>
      <c r="S92" s="18">
        <f t="shared" si="217"/>
        <v>3.281126716896221</v>
      </c>
      <c r="T92" s="18">
        <f t="shared" si="218"/>
        <v>3.4736638238793471</v>
      </c>
      <c r="U92" s="18">
        <f t="shared" si="219"/>
        <v>5.6850809721821216</v>
      </c>
      <c r="W92" t="str">
        <f t="shared" si="256"/>
        <v>35 Business and public service associate professionals</v>
      </c>
      <c r="X92" s="18">
        <f t="shared" si="220"/>
        <v>1.8702735773225454</v>
      </c>
      <c r="Y92" s="18">
        <f t="shared" si="220"/>
        <v>10.964365151272926</v>
      </c>
      <c r="Z92" s="18">
        <f t="shared" si="220"/>
        <v>-0.77251239761384483</v>
      </c>
      <c r="AA92" s="18">
        <f t="shared" si="220"/>
        <v>1.1737422169190381</v>
      </c>
      <c r="AB92" s="18">
        <f t="shared" si="221"/>
        <v>1.1437037975836395</v>
      </c>
      <c r="AD92" s="18">
        <f t="shared" si="222"/>
        <v>0.52078568419500204</v>
      </c>
      <c r="AE92" s="18">
        <f t="shared" si="223"/>
        <v>2.7871192496775166</v>
      </c>
      <c r="AF92" s="18">
        <f t="shared" si="224"/>
        <v>3.1458568836395084</v>
      </c>
      <c r="AH92" t="str">
        <f t="shared" si="257"/>
        <v>35 Business and public service associate professionals</v>
      </c>
      <c r="AI92" s="18">
        <f t="shared" si="225"/>
        <v>1.9991129466759849</v>
      </c>
      <c r="AJ92" s="18">
        <f t="shared" si="225"/>
        <v>16.647102877678897</v>
      </c>
      <c r="AK92" s="18">
        <f t="shared" si="225"/>
        <v>-0.45869818277011198</v>
      </c>
      <c r="AL92" s="18">
        <f t="shared" si="225"/>
        <v>1.7393980401492648</v>
      </c>
      <c r="AM92" s="18">
        <f t="shared" si="226"/>
        <v>1.9145956991141855</v>
      </c>
      <c r="AO92" s="18">
        <f t="shared" si="227"/>
        <v>1.001358345015313</v>
      </c>
      <c r="AP92" s="18">
        <f t="shared" si="228"/>
        <v>2.7707608094823311</v>
      </c>
      <c r="AQ92" s="18">
        <f t="shared" si="229"/>
        <v>3.4695118334171049</v>
      </c>
      <c r="AS92" t="str">
        <f t="shared" si="258"/>
        <v>35 Business and public service associate professionals</v>
      </c>
      <c r="AT92" s="18">
        <f t="shared" si="230"/>
        <v>1.4902498306808454</v>
      </c>
      <c r="AU92" s="18">
        <f t="shared" si="230"/>
        <v>13.585402202717468</v>
      </c>
      <c r="AV92" s="18">
        <f t="shared" si="230"/>
        <v>-0.94557276758683306</v>
      </c>
      <c r="AW92" s="18">
        <f t="shared" si="230"/>
        <v>1.4237153543874559</v>
      </c>
      <c r="AX92" s="18">
        <f t="shared" si="231"/>
        <v>1.392409947129325</v>
      </c>
      <c r="AZ92" s="18">
        <f t="shared" si="232"/>
        <v>0.62772187487158959</v>
      </c>
      <c r="BA92" s="18">
        <f t="shared" si="233"/>
        <v>2.6626613983370184</v>
      </c>
      <c r="BB92" s="18">
        <f t="shared" si="234"/>
        <v>3.1032970221656742</v>
      </c>
      <c r="BD92" t="str">
        <f t="shared" si="259"/>
        <v>35 Business and public service associate professionals</v>
      </c>
      <c r="BE92" s="18">
        <f t="shared" si="235"/>
        <v>0.231664736500381</v>
      </c>
      <c r="BF92" s="18">
        <f t="shared" si="235"/>
        <v>0.3079062457780779</v>
      </c>
      <c r="BG92" s="18">
        <f t="shared" si="235"/>
        <v>-0.42388032774024476</v>
      </c>
      <c r="BH92" s="18">
        <f t="shared" si="235"/>
        <v>1.0626727199869457E-2</v>
      </c>
      <c r="BI92" s="18">
        <f t="shared" si="236"/>
        <v>-0.10683110893272563</v>
      </c>
      <c r="BK92" s="18">
        <f t="shared" si="237"/>
        <v>-0.1344192169891012</v>
      </c>
      <c r="BL92" s="18">
        <f t="shared" si="238"/>
        <v>2.3988978544843054</v>
      </c>
      <c r="BM92" s="18">
        <f t="shared" si="239"/>
        <v>2.302714735733602</v>
      </c>
      <c r="BO92" t="str">
        <f t="shared" si="260"/>
        <v>35 Business and public service associate professionals</v>
      </c>
      <c r="BP92" s="18">
        <f t="shared" si="240"/>
        <v>0.27629252573864171</v>
      </c>
      <c r="BQ92" s="18">
        <f t="shared" si="240"/>
        <v>2.8960987571453378</v>
      </c>
      <c r="BR92" s="18">
        <f t="shared" si="240"/>
        <v>-2.6305258734505177</v>
      </c>
      <c r="BS92" s="18">
        <f t="shared" si="240"/>
        <v>-1.5203709325976256</v>
      </c>
      <c r="BT92" s="18">
        <f t="shared" si="241"/>
        <v>-1.5992140997116433</v>
      </c>
      <c r="BV92" s="18">
        <f t="shared" si="242"/>
        <v>-1.8918218773600337</v>
      </c>
      <c r="BW92" s="18">
        <f t="shared" si="243"/>
        <v>1.9691026484079721</v>
      </c>
      <c r="BX92" s="18">
        <f t="shared" si="244"/>
        <v>0.58022547474958497</v>
      </c>
      <c r="BZ92" t="str">
        <f t="shared" si="261"/>
        <v>35 Business and public service associate professionals</v>
      </c>
      <c r="CA92" s="18">
        <f t="shared" si="245"/>
        <v>0.48432442687849075</v>
      </c>
      <c r="CB92" s="18">
        <f t="shared" si="245"/>
        <v>-8.1661157714849164</v>
      </c>
      <c r="CC92" s="18">
        <f t="shared" si="245"/>
        <v>-3.1911890537576815</v>
      </c>
      <c r="CD92" s="18">
        <f t="shared" si="245"/>
        <v>-3.5874058228934302</v>
      </c>
      <c r="CE92" s="18">
        <f t="shared" si="246"/>
        <v>-3.7568803635063097</v>
      </c>
      <c r="CG92" s="18">
        <f t="shared" si="247"/>
        <v>-3.4555140757666192</v>
      </c>
      <c r="CH92" s="18">
        <f t="shared" si="248"/>
        <v>1.7010563921867172</v>
      </c>
      <c r="CI92" s="18">
        <f t="shared" si="249"/>
        <v>-0.86378238586274358</v>
      </c>
      <c r="CK92" t="str">
        <f t="shared" si="262"/>
        <v>35 Business and public service associate professionals</v>
      </c>
      <c r="CL92" s="18">
        <f t="shared" si="250"/>
        <v>2.4314827248004267</v>
      </c>
      <c r="CM92" s="18">
        <f t="shared" si="250"/>
        <v>-22.144587431417907</v>
      </c>
      <c r="CN92" s="18">
        <f t="shared" si="250"/>
        <v>-4.1727349612614368</v>
      </c>
      <c r="CO92" s="18">
        <f t="shared" si="250"/>
        <v>0.92431930722838285</v>
      </c>
      <c r="CP92" s="18">
        <f t="shared" si="251"/>
        <v>-2.2946633606059308</v>
      </c>
      <c r="CR92" s="18">
        <f t="shared" si="252"/>
        <v>-0.80413160360996994</v>
      </c>
      <c r="CS92" s="18">
        <f t="shared" si="253"/>
        <v>1.5622588618585231</v>
      </c>
      <c r="CT92" s="18">
        <f t="shared" si="254"/>
        <v>0.92276826647783583</v>
      </c>
    </row>
    <row r="93" spans="1:98" x14ac:dyDescent="0.2">
      <c r="A93" t="str">
        <f t="shared" si="209"/>
        <v>41 Administrative occupations</v>
      </c>
      <c r="B93" s="18">
        <f t="shared" si="210"/>
        <v>3.2187882876860252</v>
      </c>
      <c r="C93" s="18">
        <f t="shared" si="210"/>
        <v>1.78118409568786</v>
      </c>
      <c r="D93" s="18">
        <f t="shared" si="210"/>
        <v>5.6043731770186511</v>
      </c>
      <c r="E93" s="18">
        <f t="shared" si="210"/>
        <v>3.9981550862164372</v>
      </c>
      <c r="F93" s="18">
        <f t="shared" si="211"/>
        <v>4.3568196796378134</v>
      </c>
      <c r="H93" s="18">
        <f t="shared" si="212"/>
        <v>4.5308281351957191</v>
      </c>
      <c r="I93" s="18">
        <f t="shared" si="213"/>
        <v>4.0136037251852663</v>
      </c>
      <c r="J93" s="18">
        <f t="shared" si="214"/>
        <v>6.972318572281555</v>
      </c>
      <c r="L93" t="str">
        <f t="shared" si="255"/>
        <v>41 Administrative occupations</v>
      </c>
      <c r="M93" s="18">
        <f t="shared" si="215"/>
        <v>6.1677216459275375</v>
      </c>
      <c r="N93" s="18">
        <f t="shared" si="215"/>
        <v>1.8025225907980502</v>
      </c>
      <c r="O93" s="18">
        <f t="shared" si="215"/>
        <v>4.8168629844488109</v>
      </c>
      <c r="P93" s="18">
        <f t="shared" si="215"/>
        <v>3.0073686667643651</v>
      </c>
      <c r="Q93" s="18">
        <f t="shared" si="216"/>
        <v>3.4933223181633943</v>
      </c>
      <c r="S93" s="18">
        <f t="shared" si="217"/>
        <v>3.607035647772916</v>
      </c>
      <c r="T93" s="18">
        <f t="shared" si="218"/>
        <v>3.7654920983744233</v>
      </c>
      <c r="U93" s="18">
        <f t="shared" si="219"/>
        <v>6.1342945572041119</v>
      </c>
      <c r="W93" t="str">
        <f t="shared" si="256"/>
        <v>41 Administrative occupations</v>
      </c>
      <c r="X93" s="18">
        <f t="shared" si="220"/>
        <v>1.0661845116238577</v>
      </c>
      <c r="Y93" s="18">
        <f t="shared" si="220"/>
        <v>19.640744094025699</v>
      </c>
      <c r="Z93" s="18">
        <f t="shared" si="220"/>
        <v>-0.21011894230218431</v>
      </c>
      <c r="AA93" s="18">
        <f t="shared" si="220"/>
        <v>1.6574097249734576</v>
      </c>
      <c r="AB93" s="18">
        <f t="shared" si="221"/>
        <v>2.1042633982102377</v>
      </c>
      <c r="AD93" s="18">
        <f t="shared" si="222"/>
        <v>1.031048779929411</v>
      </c>
      <c r="AE93" s="18">
        <f t="shared" si="223"/>
        <v>3.1245030098458582</v>
      </c>
      <c r="AF93" s="18">
        <f t="shared" si="224"/>
        <v>3.8122629754503645</v>
      </c>
      <c r="AH93" t="str">
        <f t="shared" si="257"/>
        <v>41 Administrative occupations</v>
      </c>
      <c r="AI93" s="18">
        <f t="shared" si="225"/>
        <v>1.8681286690460208</v>
      </c>
      <c r="AJ93" s="18">
        <f t="shared" si="225"/>
        <v>24.684246242644335</v>
      </c>
      <c r="AK93" s="18">
        <f t="shared" si="225"/>
        <v>-0.56127360071288601</v>
      </c>
      <c r="AL93" s="18">
        <f t="shared" si="225"/>
        <v>1.75924817691131</v>
      </c>
      <c r="AM93" s="18">
        <f t="shared" si="226"/>
        <v>2.3194072218385209</v>
      </c>
      <c r="AO93" s="18">
        <f t="shared" si="227"/>
        <v>0.97978558029074847</v>
      </c>
      <c r="AP93" s="18">
        <f t="shared" si="228"/>
        <v>3.2194453274392298</v>
      </c>
      <c r="AQ93" s="18">
        <f t="shared" si="229"/>
        <v>3.8642198411086737</v>
      </c>
      <c r="AS93" t="str">
        <f t="shared" si="258"/>
        <v>41 Administrative occupations</v>
      </c>
      <c r="AT93" s="18">
        <f t="shared" si="230"/>
        <v>0.95159299083791282</v>
      </c>
      <c r="AU93" s="18">
        <f t="shared" si="230"/>
        <v>18.596182241324975</v>
      </c>
      <c r="AV93" s="18">
        <f t="shared" si="230"/>
        <v>-1.3181118057417729</v>
      </c>
      <c r="AW93" s="18">
        <f t="shared" si="230"/>
        <v>1.6615586418007533</v>
      </c>
      <c r="AX93" s="18">
        <f t="shared" si="231"/>
        <v>1.6954681903358804</v>
      </c>
      <c r="AZ93" s="18">
        <f t="shared" si="232"/>
        <v>0.65847030075489865</v>
      </c>
      <c r="BA93" s="18">
        <f t="shared" si="233"/>
        <v>2.9937695880340343</v>
      </c>
      <c r="BB93" s="18">
        <f t="shared" si="234"/>
        <v>3.4365551493093838</v>
      </c>
      <c r="BD93" t="str">
        <f t="shared" si="259"/>
        <v>41 Administrative occupations</v>
      </c>
      <c r="BE93" s="18">
        <f t="shared" si="235"/>
        <v>-2.1702855516883446</v>
      </c>
      <c r="BF93" s="18">
        <f t="shared" si="235"/>
        <v>3.700363001781537</v>
      </c>
      <c r="BG93" s="18">
        <f t="shared" si="235"/>
        <v>-1.1345324250998989</v>
      </c>
      <c r="BH93" s="18">
        <f t="shared" si="235"/>
        <v>-1.1783661692982728</v>
      </c>
      <c r="BI93" s="18">
        <f t="shared" si="236"/>
        <v>-0.86654758410066313</v>
      </c>
      <c r="BK93" s="18">
        <f t="shared" si="237"/>
        <v>-1.1637570810423936</v>
      </c>
      <c r="BL93" s="18">
        <f t="shared" si="238"/>
        <v>2.563839244319488</v>
      </c>
      <c r="BM93" s="18">
        <f t="shared" si="239"/>
        <v>1.7689261946649992</v>
      </c>
      <c r="BO93" t="str">
        <f t="shared" si="260"/>
        <v>41 Administrative occupations</v>
      </c>
      <c r="BP93" s="18">
        <f t="shared" si="240"/>
        <v>-1.2932031132481203</v>
      </c>
      <c r="BQ93" s="18">
        <f t="shared" si="240"/>
        <v>-3.6450611201827021</v>
      </c>
      <c r="BR93" s="18">
        <f t="shared" si="240"/>
        <v>-3.0696400953558634</v>
      </c>
      <c r="BS93" s="18">
        <f t="shared" si="240"/>
        <v>-3.6768999937555003</v>
      </c>
      <c r="BT93" s="18">
        <f t="shared" si="241"/>
        <v>-3.4855475458429597</v>
      </c>
      <c r="BV93" s="18">
        <f t="shared" si="242"/>
        <v>-3.4749039231814272</v>
      </c>
      <c r="BW93" s="18">
        <f t="shared" si="243"/>
        <v>1.9855224706119667</v>
      </c>
      <c r="BX93" s="18">
        <f t="shared" si="244"/>
        <v>-0.47328089337101975</v>
      </c>
      <c r="BZ93" t="str">
        <f t="shared" si="261"/>
        <v>41 Administrative occupations</v>
      </c>
      <c r="CA93" s="18">
        <f t="shared" si="245"/>
        <v>-1.7127970040891172</v>
      </c>
      <c r="CB93" s="18">
        <f t="shared" si="245"/>
        <v>-14.10338592738205</v>
      </c>
      <c r="CC93" s="18">
        <f t="shared" si="245"/>
        <v>-5.5256101324755891</v>
      </c>
      <c r="CD93" s="18">
        <f t="shared" si="245"/>
        <v>-7.8150131151227491</v>
      </c>
      <c r="CE93" s="18">
        <f t="shared" si="246"/>
        <v>-7.5148976205304807</v>
      </c>
      <c r="CG93" s="18">
        <f t="shared" si="247"/>
        <v>-7.0581104916059401</v>
      </c>
      <c r="CH93" s="18">
        <f t="shared" si="248"/>
        <v>1.4324262332594095</v>
      </c>
      <c r="CI93" s="18">
        <f t="shared" si="249"/>
        <v>-3.6627644122844027</v>
      </c>
      <c r="CK93" t="str">
        <f t="shared" si="262"/>
        <v>41 Administrative occupations</v>
      </c>
      <c r="CL93" s="18">
        <f t="shared" si="250"/>
        <v>-1.3212684702965549</v>
      </c>
      <c r="CM93" s="18">
        <f t="shared" si="250"/>
        <v>-22.016913233523848</v>
      </c>
      <c r="CN93" s="18">
        <f t="shared" si="250"/>
        <v>-5.1762877130737683</v>
      </c>
      <c r="CO93" s="18">
        <f t="shared" si="250"/>
        <v>-2.2995791397689813</v>
      </c>
      <c r="CP93" s="18">
        <f t="shared" si="251"/>
        <v>-4.5618865476352299</v>
      </c>
      <c r="CR93" s="18">
        <f t="shared" si="252"/>
        <v>-3.2680504050624726</v>
      </c>
      <c r="CS93" s="18">
        <f t="shared" si="253"/>
        <v>1.2944451481871955</v>
      </c>
      <c r="CT93" s="18">
        <f t="shared" si="254"/>
        <v>-1.3119608424301821</v>
      </c>
    </row>
    <row r="94" spans="1:98" x14ac:dyDescent="0.2">
      <c r="A94" t="str">
        <f t="shared" si="209"/>
        <v>42 Secretarial and related occupations</v>
      </c>
      <c r="B94" s="18">
        <f t="shared" si="210"/>
        <v>5.8008119358296195</v>
      </c>
      <c r="C94" s="18">
        <f t="shared" si="210"/>
        <v>-6.8441513875282745</v>
      </c>
      <c r="D94" s="18">
        <f t="shared" si="210"/>
        <v>11.009433084538699</v>
      </c>
      <c r="E94" s="18">
        <f t="shared" si="210"/>
        <v>5.8181505979854942</v>
      </c>
      <c r="F94" s="18">
        <f t="shared" si="211"/>
        <v>6.5615922862482856</v>
      </c>
      <c r="H94" s="18">
        <f t="shared" si="212"/>
        <v>7.5210275747716215</v>
      </c>
      <c r="I94" s="18">
        <f t="shared" si="213"/>
        <v>5.6244000449234166</v>
      </c>
      <c r="J94" s="18">
        <f t="shared" si="214"/>
        <v>10.109158252958995</v>
      </c>
      <c r="L94" t="str">
        <f t="shared" si="255"/>
        <v>42 Secretarial and related occupations</v>
      </c>
      <c r="M94" s="18">
        <f t="shared" si="215"/>
        <v>5.0086000304399025</v>
      </c>
      <c r="N94" s="18">
        <f t="shared" si="215"/>
        <v>3.2319016585587335</v>
      </c>
      <c r="O94" s="18">
        <f t="shared" si="215"/>
        <v>10.01051073279131</v>
      </c>
      <c r="P94" s="18">
        <f t="shared" si="215"/>
        <v>2.0304355215186698</v>
      </c>
      <c r="Q94" s="18">
        <f t="shared" si="216"/>
        <v>4.5364240512825837</v>
      </c>
      <c r="S94" s="18">
        <f t="shared" si="217"/>
        <v>4.6239760540116359</v>
      </c>
      <c r="T94" s="18">
        <f t="shared" si="218"/>
        <v>4.5285662366942647</v>
      </c>
      <c r="U94" s="18">
        <f t="shared" si="219"/>
        <v>7.3886648947192768</v>
      </c>
      <c r="W94" t="str">
        <f t="shared" si="256"/>
        <v>42 Secretarial and related occupations</v>
      </c>
      <c r="X94" s="18">
        <f t="shared" si="220"/>
        <v>0.6012192131941152</v>
      </c>
      <c r="Y94" s="18">
        <f t="shared" si="220"/>
        <v>21.115329235477944</v>
      </c>
      <c r="Z94" s="18">
        <f t="shared" si="220"/>
        <v>5.874125967031163</v>
      </c>
      <c r="AA94" s="18">
        <f t="shared" si="220"/>
        <v>2.2049354319693348</v>
      </c>
      <c r="AB94" s="18">
        <f t="shared" si="221"/>
        <v>4.4399575555658766</v>
      </c>
      <c r="AD94" s="18">
        <f t="shared" si="222"/>
        <v>3.4136479217701687</v>
      </c>
      <c r="AE94" s="18">
        <f t="shared" si="223"/>
        <v>4.2670999084650552</v>
      </c>
      <c r="AF94" s="18">
        <f t="shared" si="224"/>
        <v>6.3726319542007692</v>
      </c>
      <c r="AH94" t="str">
        <f t="shared" si="257"/>
        <v>42 Secretarial and related occupations</v>
      </c>
      <c r="AI94" s="18">
        <f t="shared" si="225"/>
        <v>1.0338720338030738</v>
      </c>
      <c r="AJ94" s="18">
        <f t="shared" si="225"/>
        <v>23.398696714760071</v>
      </c>
      <c r="AK94" s="18">
        <f t="shared" si="225"/>
        <v>4.4370894898170699</v>
      </c>
      <c r="AL94" s="18">
        <f t="shared" si="225"/>
        <v>0.71176516010107438</v>
      </c>
      <c r="AM94" s="18">
        <f t="shared" si="226"/>
        <v>3.163045191021796</v>
      </c>
      <c r="AO94" s="18">
        <f t="shared" si="227"/>
        <v>1.9385359571866712</v>
      </c>
      <c r="AP94" s="18">
        <f t="shared" si="228"/>
        <v>3.840192808061671</v>
      </c>
      <c r="AQ94" s="18">
        <f t="shared" si="229"/>
        <v>5.0493446131627318</v>
      </c>
      <c r="AS94" t="str">
        <f t="shared" si="258"/>
        <v>42 Secretarial and related occupations</v>
      </c>
      <c r="AT94" s="18">
        <f t="shared" si="230"/>
        <v>-0.12943998522219058</v>
      </c>
      <c r="AU94" s="18">
        <f t="shared" si="230"/>
        <v>26.014035841875717</v>
      </c>
      <c r="AV94" s="18">
        <f t="shared" si="230"/>
        <v>2.5034998428922872</v>
      </c>
      <c r="AW94" s="18">
        <f t="shared" si="230"/>
        <v>-1.7461282850659288</v>
      </c>
      <c r="AX94" s="18">
        <f t="shared" si="231"/>
        <v>1.1231454583763956</v>
      </c>
      <c r="AZ94" s="18">
        <f t="shared" si="232"/>
        <v>-0.34953110215695249</v>
      </c>
      <c r="BA94" s="18">
        <f t="shared" si="233"/>
        <v>3.256487267318664</v>
      </c>
      <c r="BB94" s="18">
        <f t="shared" si="234"/>
        <v>3.0354093348263111</v>
      </c>
      <c r="BD94" t="str">
        <f t="shared" si="259"/>
        <v>42 Secretarial and related occupations</v>
      </c>
      <c r="BE94" s="18">
        <f t="shared" si="235"/>
        <v>-4.1782201232826832</v>
      </c>
      <c r="BF94" s="18">
        <f t="shared" si="235"/>
        <v>4.4190251639759426</v>
      </c>
      <c r="BG94" s="18">
        <f t="shared" si="235"/>
        <v>4.6034403964363868</v>
      </c>
      <c r="BH94" s="18">
        <f t="shared" si="235"/>
        <v>-4.5114429035035037</v>
      </c>
      <c r="BI94" s="18">
        <f t="shared" si="236"/>
        <v>-1.2012558648312299</v>
      </c>
      <c r="BK94" s="18">
        <f t="shared" si="237"/>
        <v>-1.5650004885638613</v>
      </c>
      <c r="BL94" s="18">
        <f t="shared" si="238"/>
        <v>3.0914956990730547</v>
      </c>
      <c r="BM94" s="18">
        <f t="shared" si="239"/>
        <v>2.1117584180322391</v>
      </c>
      <c r="BO94" t="str">
        <f t="shared" si="260"/>
        <v>42 Secretarial and related occupations</v>
      </c>
      <c r="BP94" s="18">
        <f t="shared" si="240"/>
        <v>-2.7959503418546916</v>
      </c>
      <c r="BQ94" s="18">
        <f t="shared" si="240"/>
        <v>-13.04251482098776</v>
      </c>
      <c r="BR94" s="18">
        <f t="shared" si="240"/>
        <v>-2.4646740633017528</v>
      </c>
      <c r="BS94" s="18">
        <f t="shared" si="240"/>
        <v>-12.709749501188982</v>
      </c>
      <c r="BT94" s="18">
        <f t="shared" si="241"/>
        <v>-9.6509939368596314</v>
      </c>
      <c r="BV94" s="18">
        <f t="shared" si="242"/>
        <v>-9.4202454036502186</v>
      </c>
      <c r="BW94" s="18">
        <f t="shared" si="243"/>
        <v>1.8078115443428411</v>
      </c>
      <c r="BX94" s="18">
        <f t="shared" si="244"/>
        <v>-4.0837502087535231</v>
      </c>
      <c r="BZ94" t="str">
        <f t="shared" si="261"/>
        <v>42 Secretarial and related occupations</v>
      </c>
      <c r="CA94" s="18">
        <f t="shared" si="245"/>
        <v>-0.92358663554000797</v>
      </c>
      <c r="CB94" s="18">
        <f t="shared" si="245"/>
        <v>-17.695456776612161</v>
      </c>
      <c r="CC94" s="18">
        <f t="shared" si="245"/>
        <v>-10.092137685929748</v>
      </c>
      <c r="CD94" s="18">
        <f t="shared" si="245"/>
        <v>-16.312067139414864</v>
      </c>
      <c r="CE94" s="18">
        <f t="shared" si="246"/>
        <v>-14.505134006157638</v>
      </c>
      <c r="CG94" s="18">
        <f t="shared" si="247"/>
        <v>-14.288100910917144</v>
      </c>
      <c r="CH94" s="18">
        <f t="shared" si="248"/>
        <v>1.1597156420268373</v>
      </c>
      <c r="CI94" s="18">
        <f t="shared" si="249"/>
        <v>-7.9676745509677076</v>
      </c>
      <c r="CK94" t="str">
        <f t="shared" si="262"/>
        <v>42 Secretarial and related occupations</v>
      </c>
      <c r="CL94" s="18">
        <f t="shared" si="250"/>
        <v>2.3785886108433463</v>
      </c>
      <c r="CM94" s="18">
        <f t="shared" si="250"/>
        <v>-24.718987948690152</v>
      </c>
      <c r="CN94" s="18">
        <f t="shared" si="250"/>
        <v>0.86833765974934085</v>
      </c>
      <c r="CO94" s="18">
        <f t="shared" si="250"/>
        <v>1.0876450769803814</v>
      </c>
      <c r="CP94" s="18">
        <f t="shared" si="251"/>
        <v>-0.82492557555486901</v>
      </c>
      <c r="CR94" s="18">
        <f t="shared" si="252"/>
        <v>1.0144896760276412</v>
      </c>
      <c r="CS94" s="18">
        <f t="shared" si="253"/>
        <v>2.2241371503004759</v>
      </c>
      <c r="CT94" s="18">
        <f t="shared" si="254"/>
        <v>2.9842099195510396</v>
      </c>
    </row>
    <row r="95" spans="1:98" x14ac:dyDescent="0.2">
      <c r="A95" t="str">
        <f t="shared" si="209"/>
        <v>51 Skilled agricultural and related trades</v>
      </c>
      <c r="B95" s="18">
        <f t="shared" si="210"/>
        <v>14.90951086095671</v>
      </c>
      <c r="C95" s="18">
        <f t="shared" si="210"/>
        <v>-28.24416717062288</v>
      </c>
      <c r="D95" s="18">
        <f t="shared" si="210"/>
        <v>6.7594278296784882</v>
      </c>
      <c r="E95" s="18">
        <f t="shared" si="210"/>
        <v>4.5473575450799997</v>
      </c>
      <c r="F95" s="18">
        <f t="shared" si="211"/>
        <v>2.7871176050628055</v>
      </c>
      <c r="H95" s="18">
        <f t="shared" si="212"/>
        <v>5.2795741215176717</v>
      </c>
      <c r="I95" s="18">
        <f t="shared" si="213"/>
        <v>4.9515233228434097</v>
      </c>
      <c r="J95" s="18">
        <f t="shared" si="214"/>
        <v>8.125920017029209</v>
      </c>
      <c r="L95" t="str">
        <f t="shared" si="255"/>
        <v>51 Skilled agricultural and related trades</v>
      </c>
      <c r="M95" s="18">
        <f t="shared" si="215"/>
        <v>7.3682401666165687</v>
      </c>
      <c r="N95" s="18">
        <f t="shared" si="215"/>
        <v>-39.068796691324714</v>
      </c>
      <c r="O95" s="18">
        <f t="shared" si="215"/>
        <v>5.9033814528936412</v>
      </c>
      <c r="P95" s="18">
        <f t="shared" si="215"/>
        <v>3.3658182602279929</v>
      </c>
      <c r="Q95" s="18">
        <f t="shared" si="216"/>
        <v>0.76794397725847841</v>
      </c>
      <c r="S95" s="18">
        <f t="shared" si="217"/>
        <v>4.2048438182086034</v>
      </c>
      <c r="T95" s="18">
        <f t="shared" si="218"/>
        <v>4.2232883930234166</v>
      </c>
      <c r="U95" s="18">
        <f t="shared" si="219"/>
        <v>6.8845533290450511</v>
      </c>
      <c r="W95" t="str">
        <f t="shared" si="256"/>
        <v>51 Skilled agricultural and related trades</v>
      </c>
      <c r="X95" s="18">
        <f t="shared" si="220"/>
        <v>5.0484283102336436</v>
      </c>
      <c r="Y95" s="18">
        <f t="shared" si="220"/>
        <v>-8.7328185514699683</v>
      </c>
      <c r="Z95" s="18">
        <f t="shared" si="220"/>
        <v>2.1232363086646222</v>
      </c>
      <c r="AA95" s="18">
        <f t="shared" si="220"/>
        <v>3.2941868489057446</v>
      </c>
      <c r="AB95" s="18">
        <f t="shared" si="221"/>
        <v>2.13357139244299</v>
      </c>
      <c r="AD95" s="18">
        <f t="shared" si="222"/>
        <v>2.9023857559233202</v>
      </c>
      <c r="AE95" s="18">
        <f t="shared" si="223"/>
        <v>4.1622870112689503</v>
      </c>
      <c r="AF95" s="18">
        <f t="shared" si="224"/>
        <v>5.9496149788655694</v>
      </c>
      <c r="AH95" t="str">
        <f t="shared" si="257"/>
        <v>51 Skilled agricultural and related trades</v>
      </c>
      <c r="AI95" s="18">
        <f t="shared" si="225"/>
        <v>6.5148263890870917</v>
      </c>
      <c r="AJ95" s="18">
        <f t="shared" si="225"/>
        <v>-22.338409543950743</v>
      </c>
      <c r="AK95" s="18">
        <f t="shared" si="225"/>
        <v>3.4554470287272876</v>
      </c>
      <c r="AL95" s="18">
        <f t="shared" si="225"/>
        <v>2.835628718723826</v>
      </c>
      <c r="AM95" s="18">
        <f t="shared" si="226"/>
        <v>1.2367216115178437</v>
      </c>
      <c r="AO95" s="18">
        <f t="shared" si="227"/>
        <v>3.0418211160248232</v>
      </c>
      <c r="AP95" s="18">
        <f t="shared" si="228"/>
        <v>4.4270719454224006</v>
      </c>
      <c r="AQ95" s="18">
        <f t="shared" si="229"/>
        <v>6.2495698368795205</v>
      </c>
      <c r="AS95" t="str">
        <f t="shared" si="258"/>
        <v>51 Skilled agricultural and related trades</v>
      </c>
      <c r="AT95" s="18">
        <f t="shared" si="230"/>
        <v>3.5075249414697307</v>
      </c>
      <c r="AU95" s="18">
        <f t="shared" si="230"/>
        <v>-18.046906800298103</v>
      </c>
      <c r="AV95" s="18">
        <f t="shared" si="230"/>
        <v>3.3537615308379065</v>
      </c>
      <c r="AW95" s="18">
        <f t="shared" si="230"/>
        <v>3.6265294656583791</v>
      </c>
      <c r="AX95" s="18">
        <f t="shared" si="231"/>
        <v>2.0338197153357829</v>
      </c>
      <c r="AZ95" s="18">
        <f t="shared" si="232"/>
        <v>3.5355269276854173</v>
      </c>
      <c r="BA95" s="18">
        <f t="shared" si="233"/>
        <v>4.1990624731465198</v>
      </c>
      <c r="BB95" s="18">
        <f t="shared" si="234"/>
        <v>6.4041653247564279</v>
      </c>
      <c r="BD95" t="str">
        <f t="shared" si="259"/>
        <v>51 Skilled agricultural and related trades</v>
      </c>
      <c r="BE95" s="18">
        <f t="shared" si="235"/>
        <v>3.4065760000143497</v>
      </c>
      <c r="BF95" s="18">
        <f t="shared" si="235"/>
        <v>-44.497602564196946</v>
      </c>
      <c r="BG95" s="18">
        <f t="shared" si="235"/>
        <v>1.6109296205073509</v>
      </c>
      <c r="BH95" s="18">
        <f t="shared" si="235"/>
        <v>1.1442522082675266</v>
      </c>
      <c r="BI95" s="18">
        <f t="shared" si="236"/>
        <v>-2.4389150002790627</v>
      </c>
      <c r="BK95" s="18">
        <f t="shared" si="237"/>
        <v>1.2995727082302677</v>
      </c>
      <c r="BL95" s="18">
        <f t="shared" si="238"/>
        <v>3.1294959514667653</v>
      </c>
      <c r="BM95" s="18">
        <f t="shared" si="239"/>
        <v>4.0014358545012563</v>
      </c>
      <c r="BO95" t="str">
        <f t="shared" si="260"/>
        <v>51 Skilled agricultural and related trades</v>
      </c>
      <c r="BP95" s="18">
        <f t="shared" si="240"/>
        <v>2.5678444531639588</v>
      </c>
      <c r="BQ95" s="18">
        <f t="shared" si="240"/>
        <v>-28.211350792822</v>
      </c>
      <c r="BR95" s="18">
        <f t="shared" si="240"/>
        <v>-0.30387527180998353</v>
      </c>
      <c r="BS95" s="18">
        <f t="shared" si="240"/>
        <v>0.55108557902161515</v>
      </c>
      <c r="BT95" s="18">
        <f t="shared" si="241"/>
        <v>-1.8066277307775658</v>
      </c>
      <c r="BV95" s="18">
        <f t="shared" si="242"/>
        <v>0.26528706712631855</v>
      </c>
      <c r="BW95" s="18">
        <f t="shared" si="243"/>
        <v>2.9513168731710948</v>
      </c>
      <c r="BX95" s="18">
        <f t="shared" si="244"/>
        <v>3.1290208231862682</v>
      </c>
      <c r="BZ95" t="str">
        <f t="shared" si="261"/>
        <v>51 Skilled agricultural and related trades</v>
      </c>
      <c r="CA95" s="18">
        <f t="shared" si="245"/>
        <v>0.4622416987545952</v>
      </c>
      <c r="CB95" s="18">
        <f t="shared" si="245"/>
        <v>-29.292258424795094</v>
      </c>
      <c r="CC95" s="18">
        <f t="shared" si="245"/>
        <v>9.0711249912311942E-2</v>
      </c>
      <c r="CD95" s="18">
        <f t="shared" si="245"/>
        <v>3.1222365019190734</v>
      </c>
      <c r="CE95" s="18">
        <f t="shared" si="246"/>
        <v>-0.21622218998028631</v>
      </c>
      <c r="CG95" s="18">
        <f t="shared" si="247"/>
        <v>2.1016610196940455</v>
      </c>
      <c r="CH95" s="18">
        <f t="shared" si="248"/>
        <v>2.8352105290246454</v>
      </c>
      <c r="CI95" s="18">
        <f t="shared" si="249"/>
        <v>4.3245947509236382</v>
      </c>
      <c r="CK95" t="str">
        <f t="shared" si="262"/>
        <v>51 Skilled agricultural and related trades</v>
      </c>
      <c r="CL95" s="18">
        <f t="shared" si="250"/>
        <v>3.8445509881389173</v>
      </c>
      <c r="CM95" s="18">
        <f t="shared" si="250"/>
        <v>-52.055630046920243</v>
      </c>
      <c r="CN95" s="18">
        <f t="shared" si="250"/>
        <v>2.669894394884853</v>
      </c>
      <c r="CO95" s="18">
        <f t="shared" si="250"/>
        <v>-5.8359221511770976</v>
      </c>
      <c r="CP95" s="18">
        <f t="shared" si="251"/>
        <v>-7.2528954011658815</v>
      </c>
      <c r="CR95" s="18">
        <f t="shared" si="252"/>
        <v>-3.0819776577299063</v>
      </c>
      <c r="CS95" s="18">
        <f t="shared" si="253"/>
        <v>1.784286550624925</v>
      </c>
      <c r="CT95" s="18">
        <f t="shared" si="254"/>
        <v>-0.48926636143865609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0.38311632983645261</v>
      </c>
      <c r="C96" s="18">
        <f t="shared" si="210"/>
        <v>-6.2430839368911801</v>
      </c>
      <c r="D96" s="18">
        <f t="shared" si="210"/>
        <v>5.3099583959713925</v>
      </c>
      <c r="E96" s="18">
        <f t="shared" si="210"/>
        <v>2.5230207201230925</v>
      </c>
      <c r="F96" s="18">
        <f t="shared" si="211"/>
        <v>2.809980914438559</v>
      </c>
      <c r="H96" s="18">
        <f t="shared" si="212"/>
        <v>3.4437071644844774</v>
      </c>
      <c r="I96" s="18">
        <f t="shared" si="213"/>
        <v>3.2912577636885265</v>
      </c>
      <c r="J96" s="18">
        <f t="shared" si="214"/>
        <v>5.6701772105006487</v>
      </c>
      <c r="L96" t="str">
        <f t="shared" si="255"/>
        <v>52 Skilled metal, electrical and electronic trades</v>
      </c>
      <c r="M96" s="18">
        <f t="shared" si="215"/>
        <v>3.2640643675831971</v>
      </c>
      <c r="N96" s="18">
        <f t="shared" si="215"/>
        <v>-10.008060950720775</v>
      </c>
      <c r="O96" s="18">
        <f t="shared" si="215"/>
        <v>9.7444478022230783</v>
      </c>
      <c r="P96" s="18">
        <f t="shared" si="215"/>
        <v>4.0931345059597612</v>
      </c>
      <c r="Q96" s="18">
        <f t="shared" si="216"/>
        <v>4.8687469779686632</v>
      </c>
      <c r="S96" s="18">
        <f t="shared" si="217"/>
        <v>5.9438074748376923</v>
      </c>
      <c r="T96" s="18">
        <f t="shared" si="218"/>
        <v>4.3774383718451659</v>
      </c>
      <c r="U96" s="18">
        <f t="shared" si="219"/>
        <v>8.2389370596747113</v>
      </c>
      <c r="W96" t="str">
        <f t="shared" si="256"/>
        <v>52 Skilled metal, electrical and electronic trades</v>
      </c>
      <c r="X96" s="18">
        <f t="shared" si="220"/>
        <v>1.0840996936481107</v>
      </c>
      <c r="Y96" s="18">
        <f t="shared" si="220"/>
        <v>-5.7862815813822133</v>
      </c>
      <c r="Z96" s="18">
        <f t="shared" si="220"/>
        <v>4.8754837895344183</v>
      </c>
      <c r="AA96" s="18">
        <f t="shared" si="220"/>
        <v>2.5505713872956859</v>
      </c>
      <c r="AB96" s="18">
        <f t="shared" si="221"/>
        <v>2.7256870869906136</v>
      </c>
      <c r="AD96" s="18">
        <f t="shared" si="222"/>
        <v>3.3197584276219771</v>
      </c>
      <c r="AE96" s="18">
        <f t="shared" si="223"/>
        <v>3.4970398782557366</v>
      </c>
      <c r="AF96" s="18">
        <f t="shared" si="224"/>
        <v>5.7304241462442507</v>
      </c>
      <c r="AH96" t="str">
        <f t="shared" si="257"/>
        <v>52 Skilled metal, electrical and electronic trades</v>
      </c>
      <c r="AI96" s="18">
        <f t="shared" si="225"/>
        <v>9.4597520808092916E-2</v>
      </c>
      <c r="AJ96" s="18">
        <f t="shared" si="225"/>
        <v>-2.5266017984648115</v>
      </c>
      <c r="AK96" s="18">
        <f t="shared" si="225"/>
        <v>1.9491627252244736</v>
      </c>
      <c r="AL96" s="18">
        <f t="shared" si="225"/>
        <v>2.7269651387608285</v>
      </c>
      <c r="AM96" s="18">
        <f t="shared" si="226"/>
        <v>2.1475754366865996</v>
      </c>
      <c r="AO96" s="18">
        <f t="shared" si="227"/>
        <v>2.4670405488741443</v>
      </c>
      <c r="AP96" s="18">
        <f t="shared" si="228"/>
        <v>2.9419379506492982</v>
      </c>
      <c r="AQ96" s="18">
        <f t="shared" si="229"/>
        <v>4.6809892483570703</v>
      </c>
      <c r="AS96" t="str">
        <f t="shared" si="258"/>
        <v>52 Skilled metal, electrical and electronic trades</v>
      </c>
      <c r="AT96" s="18">
        <f t="shared" si="230"/>
        <v>-0.42057900873014864</v>
      </c>
      <c r="AU96" s="18">
        <f t="shared" si="230"/>
        <v>1.1512094512735382</v>
      </c>
      <c r="AV96" s="18">
        <f t="shared" si="230"/>
        <v>2.3047566952590026</v>
      </c>
      <c r="AW96" s="18">
        <f t="shared" si="230"/>
        <v>2.3654169188685348</v>
      </c>
      <c r="AX96" s="18">
        <f t="shared" si="231"/>
        <v>2.2701577005362683</v>
      </c>
      <c r="AZ96" s="18">
        <f t="shared" si="232"/>
        <v>2.3451928489781393</v>
      </c>
      <c r="BA96" s="18">
        <f t="shared" si="233"/>
        <v>2.9208538855925337</v>
      </c>
      <c r="BB96" s="18">
        <f t="shared" si="234"/>
        <v>4.5739897478722868</v>
      </c>
      <c r="BD96" t="str">
        <f t="shared" si="259"/>
        <v>52 Skilled metal, electrical and electronic trades</v>
      </c>
      <c r="BE96" s="18">
        <f t="shared" si="235"/>
        <v>0.38224181818462544</v>
      </c>
      <c r="BF96" s="18">
        <f t="shared" si="235"/>
        <v>-15.465430424964776</v>
      </c>
      <c r="BG96" s="18">
        <f t="shared" si="235"/>
        <v>1.7854629416199863</v>
      </c>
      <c r="BH96" s="18">
        <f t="shared" si="235"/>
        <v>8.9352302070100365E-2</v>
      </c>
      <c r="BI96" s="18">
        <f t="shared" si="236"/>
        <v>-0.44023342218973971</v>
      </c>
      <c r="BK96" s="18">
        <f t="shared" si="237"/>
        <v>0.6515586642471316</v>
      </c>
      <c r="BL96" s="18">
        <f t="shared" si="238"/>
        <v>2.1385206512578803</v>
      </c>
      <c r="BM96" s="18">
        <f t="shared" si="239"/>
        <v>2.628930788198458</v>
      </c>
      <c r="BO96" t="str">
        <f t="shared" si="260"/>
        <v>52 Skilled metal, electrical and electronic trades</v>
      </c>
      <c r="BP96" s="18">
        <f t="shared" si="240"/>
        <v>-2.3891842034095223</v>
      </c>
      <c r="BQ96" s="18">
        <f t="shared" si="240"/>
        <v>3.4866477417768271</v>
      </c>
      <c r="BR96" s="18">
        <f t="shared" si="240"/>
        <v>-2.1203825274794252</v>
      </c>
      <c r="BS96" s="18">
        <f t="shared" si="240"/>
        <v>-0.7206008996673563</v>
      </c>
      <c r="BT96" s="18">
        <f t="shared" si="241"/>
        <v>-0.90344322598685523</v>
      </c>
      <c r="BV96" s="18">
        <f t="shared" si="242"/>
        <v>-1.1894050162714609</v>
      </c>
      <c r="BW96" s="18">
        <f t="shared" si="243"/>
        <v>1.939547972813882</v>
      </c>
      <c r="BX96" s="18">
        <f t="shared" si="244"/>
        <v>1.0502164179741591</v>
      </c>
      <c r="BZ96" t="str">
        <f t="shared" si="261"/>
        <v>52 Skilled metal, electrical and electronic trades</v>
      </c>
      <c r="CA96" s="18">
        <f t="shared" si="245"/>
        <v>-2.9419354877071591</v>
      </c>
      <c r="CB96" s="18">
        <f t="shared" si="245"/>
        <v>-15.09960923573227</v>
      </c>
      <c r="CC96" s="18">
        <f t="shared" si="245"/>
        <v>-0.700244025031449</v>
      </c>
      <c r="CD96" s="18">
        <f t="shared" si="245"/>
        <v>-4.8715665009567584</v>
      </c>
      <c r="CE96" s="18">
        <f t="shared" si="246"/>
        <v>-4.2702052094698022</v>
      </c>
      <c r="CG96" s="18">
        <f t="shared" si="247"/>
        <v>-3.5009679278995232</v>
      </c>
      <c r="CH96" s="18">
        <f t="shared" si="248"/>
        <v>1.8727559100615077</v>
      </c>
      <c r="CI96" s="18">
        <f t="shared" si="249"/>
        <v>-0.6498748214248673</v>
      </c>
      <c r="CK96" t="str">
        <f t="shared" si="262"/>
        <v>52 Skilled metal, electrical and electronic trades</v>
      </c>
      <c r="CL96" s="18">
        <f t="shared" si="250"/>
        <v>1.2435688431014835</v>
      </c>
      <c r="CM96" s="18">
        <f t="shared" si="250"/>
        <v>-33.573744473819445</v>
      </c>
      <c r="CN96" s="18">
        <f t="shared" si="250"/>
        <v>-0.51682228766449789</v>
      </c>
      <c r="CO96" s="18">
        <f t="shared" si="250"/>
        <v>-2.7775051432548103</v>
      </c>
      <c r="CP96" s="18">
        <f t="shared" si="251"/>
        <v>-4.3803329807781015</v>
      </c>
      <c r="CR96" s="18">
        <f t="shared" si="252"/>
        <v>-2.0297106582384372</v>
      </c>
      <c r="CS96" s="18">
        <f t="shared" si="253"/>
        <v>1.7677663458210535</v>
      </c>
      <c r="CT96" s="18">
        <f t="shared" si="254"/>
        <v>0.23507317807016648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-9.2800397446991205</v>
      </c>
      <c r="C97" s="18">
        <f t="shared" si="210"/>
        <v>-24.303924343211701</v>
      </c>
      <c r="D97" s="18">
        <f t="shared" si="210"/>
        <v>12.557085451374817</v>
      </c>
      <c r="E97" s="18">
        <f t="shared" si="210"/>
        <v>0.31352693789503672</v>
      </c>
      <c r="F97" s="18">
        <f t="shared" si="211"/>
        <v>2.175267888284349</v>
      </c>
      <c r="H97" s="18">
        <f t="shared" si="212"/>
        <v>4.2390904074689928</v>
      </c>
      <c r="I97" s="18">
        <f t="shared" si="213"/>
        <v>4.0629000888760869</v>
      </c>
      <c r="J97" s="18">
        <f t="shared" si="214"/>
        <v>6.7966253621560613</v>
      </c>
      <c r="L97" t="str">
        <f t="shared" si="255"/>
        <v>53 Skilled construction and building trades</v>
      </c>
      <c r="M97" s="18">
        <f t="shared" si="215"/>
        <v>-0.41345297022925553</v>
      </c>
      <c r="N97" s="18">
        <f t="shared" si="215"/>
        <v>4.3631364304276499</v>
      </c>
      <c r="O97" s="18">
        <f t="shared" si="215"/>
        <v>7.8263603394141068</v>
      </c>
      <c r="P97" s="18">
        <f t="shared" si="215"/>
        <v>1.6963108864928911</v>
      </c>
      <c r="Q97" s="18">
        <f t="shared" si="216"/>
        <v>3.741253209036377</v>
      </c>
      <c r="S97" s="18">
        <f t="shared" si="217"/>
        <v>3.6999263308908681</v>
      </c>
      <c r="T97" s="18">
        <f t="shared" si="218"/>
        <v>3.7950832678009139</v>
      </c>
      <c r="U97" s="18">
        <f t="shared" si="219"/>
        <v>6.2221075149055283</v>
      </c>
      <c r="W97" t="str">
        <f t="shared" si="256"/>
        <v>53 Skilled construction and building trades</v>
      </c>
      <c r="X97" s="18">
        <f t="shared" si="220"/>
        <v>-3.6191249736162501</v>
      </c>
      <c r="Y97" s="18">
        <f t="shared" si="220"/>
        <v>9.3883537785073088</v>
      </c>
      <c r="Z97" s="18">
        <f t="shared" si="220"/>
        <v>6.1585027469998721</v>
      </c>
      <c r="AA97" s="18">
        <f t="shared" si="220"/>
        <v>1.6270005069020321</v>
      </c>
      <c r="AB97" s="18">
        <f t="shared" si="221"/>
        <v>3.4968794259304437</v>
      </c>
      <c r="AD97" s="18">
        <f t="shared" si="222"/>
        <v>3.1155905459295585</v>
      </c>
      <c r="AE97" s="18">
        <f t="shared" si="223"/>
        <v>3.6746497153808955</v>
      </c>
      <c r="AF97" s="18">
        <f t="shared" si="224"/>
        <v>5.7179299447305043</v>
      </c>
      <c r="AH97" t="str">
        <f t="shared" si="257"/>
        <v>53 Skilled construction and building trades</v>
      </c>
      <c r="AI97" s="18">
        <f t="shared" si="225"/>
        <v>9.9404323271756745E-2</v>
      </c>
      <c r="AJ97" s="18">
        <f t="shared" si="225"/>
        <v>17.451407450666178</v>
      </c>
      <c r="AK97" s="18">
        <f t="shared" si="225"/>
        <v>5.2037866538927613</v>
      </c>
      <c r="AL97" s="18">
        <f t="shared" si="225"/>
        <v>1.8536978943230586</v>
      </c>
      <c r="AM97" s="18">
        <f t="shared" si="226"/>
        <v>3.8093432494330282</v>
      </c>
      <c r="AO97" s="18">
        <f t="shared" si="227"/>
        <v>2.9583699208880709</v>
      </c>
      <c r="AP97" s="18">
        <f t="shared" si="228"/>
        <v>3.7878368119854455</v>
      </c>
      <c r="AQ97" s="18">
        <f t="shared" si="229"/>
        <v>5.6949482099456494</v>
      </c>
      <c r="AS97" t="str">
        <f t="shared" si="258"/>
        <v>53 Skilled construction and building trades</v>
      </c>
      <c r="AT97" s="18">
        <f t="shared" si="230"/>
        <v>-3.0399207188850141</v>
      </c>
      <c r="AU97" s="18">
        <f t="shared" si="230"/>
        <v>21.685023930000092</v>
      </c>
      <c r="AV97" s="18">
        <f t="shared" si="230"/>
        <v>6.2241071483386756</v>
      </c>
      <c r="AW97" s="18">
        <f t="shared" si="230"/>
        <v>1.2481087561101889</v>
      </c>
      <c r="AX97" s="18">
        <f t="shared" si="231"/>
        <v>3.9654076900131896</v>
      </c>
      <c r="AZ97" s="18">
        <f t="shared" si="232"/>
        <v>2.8803207436648881</v>
      </c>
      <c r="BA97" s="18">
        <f t="shared" si="233"/>
        <v>3.7982904606128853</v>
      </c>
      <c r="BB97" s="18">
        <f t="shared" si="234"/>
        <v>5.6491430002568066</v>
      </c>
      <c r="BD97" t="str">
        <f t="shared" si="259"/>
        <v>53 Skilled construction and building trades</v>
      </c>
      <c r="BE97" s="18">
        <f t="shared" si="235"/>
        <v>-2.247438072282415</v>
      </c>
      <c r="BF97" s="18">
        <f t="shared" si="235"/>
        <v>-4.2853361970761394</v>
      </c>
      <c r="BG97" s="18">
        <f t="shared" si="235"/>
        <v>2.5693208964698178</v>
      </c>
      <c r="BH97" s="18">
        <f t="shared" si="235"/>
        <v>-1.0780641472437291</v>
      </c>
      <c r="BI97" s="18">
        <f t="shared" si="236"/>
        <v>-0.15829322000341373</v>
      </c>
      <c r="BK97" s="18">
        <f t="shared" si="237"/>
        <v>0.12308696131189123</v>
      </c>
      <c r="BL97" s="18">
        <f t="shared" si="238"/>
        <v>2.2721975676917694</v>
      </c>
      <c r="BM97" s="18">
        <f t="shared" si="239"/>
        <v>2.3622865527776149</v>
      </c>
      <c r="BO97" t="str">
        <f t="shared" si="260"/>
        <v>53 Skilled construction and building trades</v>
      </c>
      <c r="BP97" s="18">
        <f t="shared" si="240"/>
        <v>-2.3210160072069108</v>
      </c>
      <c r="BQ97" s="18">
        <f t="shared" si="240"/>
        <v>17.100775197298603</v>
      </c>
      <c r="BR97" s="18">
        <f t="shared" si="240"/>
        <v>0.76065759592334192</v>
      </c>
      <c r="BS97" s="18">
        <f t="shared" si="240"/>
        <v>-1.504218273156166E-2</v>
      </c>
      <c r="BT97" s="18">
        <f t="shared" si="241"/>
        <v>1.2214579298568395</v>
      </c>
      <c r="BV97" s="18">
        <f t="shared" si="242"/>
        <v>0.24285860993762398</v>
      </c>
      <c r="BW97" s="18">
        <f t="shared" si="243"/>
        <v>2.5825117809832765</v>
      </c>
      <c r="BX97" s="18">
        <f t="shared" si="244"/>
        <v>2.7533772064179063</v>
      </c>
      <c r="BZ97" t="str">
        <f t="shared" si="261"/>
        <v>53 Skilled construction and building trades</v>
      </c>
      <c r="CA97" s="18">
        <f t="shared" si="245"/>
        <v>-4.5085333198252027</v>
      </c>
      <c r="CB97" s="18">
        <f t="shared" si="245"/>
        <v>2.6623994637245296</v>
      </c>
      <c r="CC97" s="18">
        <f t="shared" si="245"/>
        <v>1.1920481279341866</v>
      </c>
      <c r="CD97" s="18">
        <f t="shared" si="245"/>
        <v>-0.83954246257963439</v>
      </c>
      <c r="CE97" s="18">
        <f t="shared" si="246"/>
        <v>7.6068932833628367E-3</v>
      </c>
      <c r="CG97" s="18">
        <f t="shared" si="247"/>
        <v>-0.16691845029055408</v>
      </c>
      <c r="CH97" s="18">
        <f t="shared" si="248"/>
        <v>2.3721182453064538</v>
      </c>
      <c r="CI97" s="18">
        <f t="shared" si="249"/>
        <v>2.2523208460244248</v>
      </c>
      <c r="CK97" t="str">
        <f t="shared" si="262"/>
        <v>53 Skilled construction and building trades</v>
      </c>
      <c r="CL97" s="18">
        <f t="shared" si="250"/>
        <v>-3.2517856540737133</v>
      </c>
      <c r="CM97" s="18">
        <f t="shared" si="250"/>
        <v>-22.292736040456262</v>
      </c>
      <c r="CN97" s="18">
        <f t="shared" si="250"/>
        <v>-5.542525061357173</v>
      </c>
      <c r="CO97" s="18">
        <f t="shared" si="250"/>
        <v>-15.259144310445405</v>
      </c>
      <c r="CP97" s="18">
        <f t="shared" si="251"/>
        <v>-12.808683934517905</v>
      </c>
      <c r="CR97" s="18">
        <f t="shared" si="252"/>
        <v>-12.136734391971082</v>
      </c>
      <c r="CS97" s="18">
        <f t="shared" si="253"/>
        <v>0.88460328493396023</v>
      </c>
      <c r="CT97" s="18">
        <f t="shared" si="254"/>
        <v>-8.0318169844130978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0.1262963508763093</v>
      </c>
      <c r="C98" s="18">
        <f t="shared" si="210"/>
        <v>2.4544835219098005E-2</v>
      </c>
      <c r="D98" s="18">
        <f t="shared" si="210"/>
        <v>7.1622181466008961</v>
      </c>
      <c r="E98" s="18">
        <f t="shared" si="210"/>
        <v>3.7345926537487584</v>
      </c>
      <c r="F98" s="18">
        <f t="shared" si="211"/>
        <v>4.5555147978669996</v>
      </c>
      <c r="H98" s="18">
        <f t="shared" si="212"/>
        <v>4.8647764643129365</v>
      </c>
      <c r="I98" s="18">
        <f t="shared" si="213"/>
        <v>4.1569688338219501</v>
      </c>
      <c r="J98" s="18">
        <f t="shared" si="214"/>
        <v>7.309707937841603</v>
      </c>
      <c r="L98" t="str">
        <f t="shared" si="255"/>
        <v>54 Textiles, printing and other skilled trades</v>
      </c>
      <c r="M98" s="18">
        <f t="shared" si="215"/>
        <v>3.2304109249239765</v>
      </c>
      <c r="N98" s="18">
        <f t="shared" si="215"/>
        <v>-1.2478854471986933</v>
      </c>
      <c r="O98" s="18">
        <f t="shared" si="215"/>
        <v>6.2070935026884211</v>
      </c>
      <c r="P98" s="18">
        <f t="shared" si="215"/>
        <v>3.9709020429857134</v>
      </c>
      <c r="Q98" s="18">
        <f t="shared" si="216"/>
        <v>4.3282707345261739</v>
      </c>
      <c r="S98" s="18">
        <f t="shared" si="217"/>
        <v>4.7110181833538878</v>
      </c>
      <c r="T98" s="18">
        <f t="shared" si="218"/>
        <v>4.3132642381234598</v>
      </c>
      <c r="U98" s="18">
        <f t="shared" si="219"/>
        <v>7.3035277002127641</v>
      </c>
      <c r="W98" t="str">
        <f t="shared" si="256"/>
        <v>54 Textiles, printing and other skilled trades</v>
      </c>
      <c r="X98" s="18">
        <f t="shared" si="220"/>
        <v>-1.4601932365050363</v>
      </c>
      <c r="Y98" s="18">
        <f t="shared" si="220"/>
        <v>9.2160870092139255</v>
      </c>
      <c r="Z98" s="18">
        <f t="shared" si="220"/>
        <v>3.3457266025209265</v>
      </c>
      <c r="AA98" s="18">
        <f t="shared" si="220"/>
        <v>2.9939857774921919</v>
      </c>
      <c r="AB98" s="18">
        <f t="shared" si="221"/>
        <v>3.4824595863222285</v>
      </c>
      <c r="AD98" s="18">
        <f t="shared" si="222"/>
        <v>3.11109949952042</v>
      </c>
      <c r="AE98" s="18">
        <f t="shared" si="223"/>
        <v>3.7219471620068445</v>
      </c>
      <c r="AF98" s="18">
        <f t="shared" si="224"/>
        <v>5.7507955301754343</v>
      </c>
      <c r="AH98" t="str">
        <f t="shared" si="257"/>
        <v>54 Textiles, printing and other skilled trades</v>
      </c>
      <c r="AI98" s="18">
        <f t="shared" si="225"/>
        <v>-0.85065274386295631</v>
      </c>
      <c r="AJ98" s="18">
        <f t="shared" si="225"/>
        <v>23.156906433991509</v>
      </c>
      <c r="AK98" s="18">
        <f t="shared" si="225"/>
        <v>0.5072657287849891</v>
      </c>
      <c r="AL98" s="18">
        <f t="shared" si="225"/>
        <v>2.682169346130614</v>
      </c>
      <c r="AM98" s="18">
        <f t="shared" si="226"/>
        <v>3.1631931224869403</v>
      </c>
      <c r="AO98" s="18">
        <f t="shared" si="227"/>
        <v>1.9520218820775037</v>
      </c>
      <c r="AP98" s="18">
        <f t="shared" si="228"/>
        <v>3.3636051203465689</v>
      </c>
      <c r="AQ98" s="18">
        <f t="shared" si="229"/>
        <v>4.6555248565216756</v>
      </c>
      <c r="AS98" t="str">
        <f t="shared" si="258"/>
        <v>54 Textiles, printing and other skilled trades</v>
      </c>
      <c r="AT98" s="18">
        <f t="shared" si="230"/>
        <v>-0.97406976423836111</v>
      </c>
      <c r="AU98" s="18">
        <f t="shared" si="230"/>
        <v>10.343771005351021</v>
      </c>
      <c r="AV98" s="18">
        <f t="shared" si="230"/>
        <v>1.7729356522891537</v>
      </c>
      <c r="AW98" s="18">
        <f t="shared" si="230"/>
        <v>2.2899122195433108</v>
      </c>
      <c r="AX98" s="18">
        <f t="shared" si="231"/>
        <v>2.6129886774509004</v>
      </c>
      <c r="AZ98" s="18">
        <f t="shared" si="232"/>
        <v>2.1172955662838833</v>
      </c>
      <c r="BA98" s="18">
        <f t="shared" si="233"/>
        <v>3.3296661954769213</v>
      </c>
      <c r="BB98" s="18">
        <f t="shared" si="234"/>
        <v>4.7424419705304421</v>
      </c>
      <c r="BD98" t="str">
        <f t="shared" si="259"/>
        <v>54 Textiles, printing and other skilled trades</v>
      </c>
      <c r="BE98" s="18">
        <f t="shared" si="235"/>
        <v>-2.899296039341559</v>
      </c>
      <c r="BF98" s="18">
        <f t="shared" si="235"/>
        <v>-5.1282170723158993</v>
      </c>
      <c r="BG98" s="18">
        <f t="shared" si="235"/>
        <v>2.9420321751719936</v>
      </c>
      <c r="BH98" s="18">
        <f t="shared" si="235"/>
        <v>1.0640476936935261</v>
      </c>
      <c r="BI98" s="18">
        <f t="shared" si="236"/>
        <v>1.2463153402219485</v>
      </c>
      <c r="BK98" s="18">
        <f t="shared" si="237"/>
        <v>1.686204622529619</v>
      </c>
      <c r="BL98" s="18">
        <f t="shared" si="238"/>
        <v>2.7646152497017074</v>
      </c>
      <c r="BM98" s="18">
        <f t="shared" si="239"/>
        <v>3.9596403655665524</v>
      </c>
      <c r="BO98" t="str">
        <f t="shared" si="260"/>
        <v>54 Textiles, printing and other skilled trades</v>
      </c>
      <c r="BP98" s="18">
        <f t="shared" si="240"/>
        <v>-5.6906879390951843</v>
      </c>
      <c r="BQ98" s="18">
        <f t="shared" si="240"/>
        <v>4.1346854041440562</v>
      </c>
      <c r="BR98" s="18">
        <f t="shared" si="240"/>
        <v>-1.9423183827788737</v>
      </c>
      <c r="BS98" s="18">
        <f t="shared" si="240"/>
        <v>-1.2478885425276753</v>
      </c>
      <c r="BT98" s="18">
        <f t="shared" si="241"/>
        <v>-1.1380406467559112</v>
      </c>
      <c r="BV98" s="18">
        <f t="shared" si="242"/>
        <v>-1.4799098707305336</v>
      </c>
      <c r="BW98" s="18">
        <f t="shared" si="243"/>
        <v>2.0354545390625089</v>
      </c>
      <c r="BX98" s="18">
        <f t="shared" si="244"/>
        <v>0.95072134462104163</v>
      </c>
      <c r="BZ98" t="str">
        <f t="shared" si="261"/>
        <v>54 Textiles, printing and other skilled trades</v>
      </c>
      <c r="CA98" s="18">
        <f t="shared" si="245"/>
        <v>-4.8311408646450342</v>
      </c>
      <c r="CB98" s="18">
        <f t="shared" si="245"/>
        <v>-6.405538678535394</v>
      </c>
      <c r="CC98" s="18">
        <f t="shared" si="245"/>
        <v>-0.91745351726083557</v>
      </c>
      <c r="CD98" s="18">
        <f t="shared" si="245"/>
        <v>-2.0323980152393117</v>
      </c>
      <c r="CE98" s="18">
        <f t="shared" si="246"/>
        <v>-1.9655322575521494</v>
      </c>
      <c r="CG98" s="18">
        <f t="shared" si="247"/>
        <v>-1.6621508800971907</v>
      </c>
      <c r="CH98" s="18">
        <f t="shared" si="248"/>
        <v>1.9677095603223727</v>
      </c>
      <c r="CI98" s="18">
        <f t="shared" si="249"/>
        <v>0.7415056617619209</v>
      </c>
      <c r="CK98" t="str">
        <f t="shared" si="262"/>
        <v>54 Textiles, printing and other skilled trades</v>
      </c>
      <c r="CL98" s="18">
        <f t="shared" si="250"/>
        <v>-4.6008664817676408</v>
      </c>
      <c r="CM98" s="18">
        <f t="shared" si="250"/>
        <v>-21.17992443834914</v>
      </c>
      <c r="CN98" s="18">
        <f t="shared" si="250"/>
        <v>-7.2105539641804768</v>
      </c>
      <c r="CO98" s="18">
        <f t="shared" si="250"/>
        <v>-3.1553441245397384</v>
      </c>
      <c r="CP98" s="18">
        <f t="shared" si="251"/>
        <v>-5.6633613899814472</v>
      </c>
      <c r="CR98" s="18">
        <f t="shared" si="252"/>
        <v>-4.5263995324357325</v>
      </c>
      <c r="CS98" s="18">
        <f t="shared" si="253"/>
        <v>1.1184628341656122</v>
      </c>
      <c r="CT98" s="18">
        <f t="shared" si="254"/>
        <v>-2.5313005486759854</v>
      </c>
    </row>
    <row r="99" spans="1:98" x14ac:dyDescent="0.2">
      <c r="A99" t="str">
        <f t="shared" si="209"/>
        <v>61 Caring personal service occupations</v>
      </c>
      <c r="B99" s="18">
        <f t="shared" si="210"/>
        <v>5.0120353232830039</v>
      </c>
      <c r="C99" s="18">
        <f t="shared" si="210"/>
        <v>-6.7111512683785683</v>
      </c>
      <c r="D99" s="18">
        <f t="shared" si="210"/>
        <v>8.9697840209463919</v>
      </c>
      <c r="E99" s="18">
        <f t="shared" si="210"/>
        <v>4.0724863915159837</v>
      </c>
      <c r="F99" s="18">
        <f t="shared" si="211"/>
        <v>4.8594240560116742</v>
      </c>
      <c r="H99" s="18">
        <f t="shared" si="212"/>
        <v>5.6799624529042969</v>
      </c>
      <c r="I99" s="18">
        <f t="shared" si="213"/>
        <v>4.6631437014929222</v>
      </c>
      <c r="J99" s="18">
        <f t="shared" si="214"/>
        <v>8.2219770873859233</v>
      </c>
      <c r="L99" t="str">
        <f t="shared" si="255"/>
        <v>61 Caring personal service occupations</v>
      </c>
      <c r="M99" s="18">
        <f t="shared" si="215"/>
        <v>10.183317214595045</v>
      </c>
      <c r="N99" s="18">
        <f t="shared" si="215"/>
        <v>-9.2026491659239369</v>
      </c>
      <c r="O99" s="18">
        <f t="shared" si="215"/>
        <v>8.0191020091274989</v>
      </c>
      <c r="P99" s="18">
        <f t="shared" si="215"/>
        <v>4.1418306764414714</v>
      </c>
      <c r="Q99" s="18">
        <f t="shared" si="216"/>
        <v>4.4393726013687518</v>
      </c>
      <c r="S99" s="18">
        <f t="shared" si="217"/>
        <v>5.4185389172759724</v>
      </c>
      <c r="T99" s="18">
        <f t="shared" si="218"/>
        <v>4.6719809675831891</v>
      </c>
      <c r="U99" s="18">
        <f t="shared" si="219"/>
        <v>8.0412023754517392</v>
      </c>
      <c r="W99" t="str">
        <f t="shared" si="256"/>
        <v>61 Caring personal service occupations</v>
      </c>
      <c r="X99" s="18">
        <f t="shared" si="220"/>
        <v>5.4711197793029909</v>
      </c>
      <c r="Y99" s="18">
        <f t="shared" si="220"/>
        <v>12.004821175394564</v>
      </c>
      <c r="Z99" s="18">
        <f t="shared" si="220"/>
        <v>2.485171206666692</v>
      </c>
      <c r="AA99" s="18">
        <f t="shared" si="220"/>
        <v>2.8384563539480601</v>
      </c>
      <c r="AB99" s="18">
        <f t="shared" si="221"/>
        <v>3.2775876519390623</v>
      </c>
      <c r="AD99" s="18">
        <f t="shared" si="222"/>
        <v>2.7205595296881935</v>
      </c>
      <c r="AE99" s="18">
        <f t="shared" si="223"/>
        <v>4.0004047576069901</v>
      </c>
      <c r="AF99" s="18">
        <f t="shared" si="224"/>
        <v>5.699986660052514</v>
      </c>
      <c r="AH99" t="str">
        <f t="shared" si="257"/>
        <v>61 Caring personal service occupations</v>
      </c>
      <c r="AI99" s="18">
        <f t="shared" si="225"/>
        <v>2.7659902925497359</v>
      </c>
      <c r="AJ99" s="18">
        <f t="shared" si="225"/>
        <v>13.805912966526623</v>
      </c>
      <c r="AK99" s="18">
        <f t="shared" si="225"/>
        <v>-9.4391297011586772E-2</v>
      </c>
      <c r="AL99" s="18">
        <f t="shared" si="225"/>
        <v>1.3258343559812813</v>
      </c>
      <c r="AM99" s="18">
        <f t="shared" si="226"/>
        <v>1.6148672181522938</v>
      </c>
      <c r="AO99" s="18">
        <f t="shared" si="227"/>
        <v>0.85019658771803286</v>
      </c>
      <c r="AP99" s="18">
        <f t="shared" si="228"/>
        <v>3.2362269831719637</v>
      </c>
      <c r="AQ99" s="18">
        <f t="shared" si="229"/>
        <v>3.7926917377739899</v>
      </c>
      <c r="AS99" t="str">
        <f t="shared" si="258"/>
        <v>61 Caring personal service occupations</v>
      </c>
      <c r="AT99" s="18">
        <f t="shared" si="230"/>
        <v>5.0259670118170785</v>
      </c>
      <c r="AU99" s="18">
        <f t="shared" si="230"/>
        <v>13.506800342105718</v>
      </c>
      <c r="AV99" s="18">
        <f t="shared" si="230"/>
        <v>0.49923322398679471</v>
      </c>
      <c r="AW99" s="18">
        <f t="shared" si="230"/>
        <v>2.0177153489037147</v>
      </c>
      <c r="AX99" s="18">
        <f t="shared" si="231"/>
        <v>2.220257893919797</v>
      </c>
      <c r="AZ99" s="18">
        <f t="shared" si="232"/>
        <v>1.5090223503491318</v>
      </c>
      <c r="BA99" s="18">
        <f t="shared" si="233"/>
        <v>3.4268818784680688</v>
      </c>
      <c r="BB99" s="18">
        <f t="shared" si="234"/>
        <v>4.4069086618997</v>
      </c>
      <c r="BD99" t="str">
        <f t="shared" si="259"/>
        <v>61 Caring personal service occupations</v>
      </c>
      <c r="BE99" s="18">
        <f t="shared" si="235"/>
        <v>2.5904950060904319</v>
      </c>
      <c r="BF99" s="18">
        <f t="shared" si="235"/>
        <v>-2.0637581655047588</v>
      </c>
      <c r="BG99" s="18">
        <f t="shared" si="235"/>
        <v>2.8892817019418926</v>
      </c>
      <c r="BH99" s="18">
        <f t="shared" si="235"/>
        <v>1.6744133352915913</v>
      </c>
      <c r="BI99" s="18">
        <f t="shared" si="236"/>
        <v>1.8138661107862664</v>
      </c>
      <c r="BK99" s="18">
        <f t="shared" si="237"/>
        <v>2.0777671913130069</v>
      </c>
      <c r="BL99" s="18">
        <f t="shared" si="238"/>
        <v>3.7041129068925427</v>
      </c>
      <c r="BM99" s="18">
        <f t="shared" si="239"/>
        <v>5.0269314284382638</v>
      </c>
      <c r="BO99" t="str">
        <f t="shared" si="260"/>
        <v>61 Caring personal service occupations</v>
      </c>
      <c r="BP99" s="18">
        <f t="shared" si="240"/>
        <v>2.1334866422476173</v>
      </c>
      <c r="BQ99" s="18">
        <f t="shared" si="240"/>
        <v>-14.084282424666528</v>
      </c>
      <c r="BR99" s="18">
        <f t="shared" si="240"/>
        <v>1.2730820015214972</v>
      </c>
      <c r="BS99" s="18">
        <f t="shared" si="240"/>
        <v>-0.9409724326838842</v>
      </c>
      <c r="BT99" s="18">
        <f t="shared" si="241"/>
        <v>-1.1378138197658316</v>
      </c>
      <c r="BV99" s="18">
        <f t="shared" si="242"/>
        <v>-0.20838546057651008</v>
      </c>
      <c r="BW99" s="18">
        <f t="shared" si="243"/>
        <v>2.7993762697052782</v>
      </c>
      <c r="BX99" s="18">
        <f t="shared" si="244"/>
        <v>2.6584999430988576</v>
      </c>
      <c r="BZ99" t="str">
        <f t="shared" si="261"/>
        <v>61 Caring personal service occupations</v>
      </c>
      <c r="CA99" s="18">
        <f t="shared" si="245"/>
        <v>-9.8902374372288548</v>
      </c>
      <c r="CB99" s="18">
        <f t="shared" si="245"/>
        <v>-22.309376028877679</v>
      </c>
      <c r="CC99" s="18">
        <f t="shared" si="245"/>
        <v>-6.2054990161358408</v>
      </c>
      <c r="CD99" s="18">
        <f t="shared" si="245"/>
        <v>-1.8758009852195445</v>
      </c>
      <c r="CE99" s="18">
        <f t="shared" si="246"/>
        <v>-4.651570006445449</v>
      </c>
      <c r="CG99" s="18">
        <f t="shared" si="247"/>
        <v>-3.3407972334912217</v>
      </c>
      <c r="CH99" s="18">
        <f t="shared" si="248"/>
        <v>1.4376331792370856</v>
      </c>
      <c r="CI99" s="18">
        <f t="shared" si="249"/>
        <v>-1.1599798591105048</v>
      </c>
      <c r="CK99" t="str">
        <f t="shared" si="262"/>
        <v>61 Caring personal service occupations</v>
      </c>
      <c r="CL99" s="18">
        <f t="shared" si="250"/>
        <v>-1.8183009101172765</v>
      </c>
      <c r="CM99" s="18">
        <f t="shared" si="250"/>
        <v>-33.06939579503112</v>
      </c>
      <c r="CN99" s="18">
        <f t="shared" si="250"/>
        <v>0.77502606913431027</v>
      </c>
      <c r="CO99" s="18">
        <f t="shared" si="250"/>
        <v>-1.3136749214919363</v>
      </c>
      <c r="CP99" s="18">
        <f t="shared" si="251"/>
        <v>-3.047291902514393</v>
      </c>
      <c r="CR99" s="18">
        <f t="shared" si="252"/>
        <v>-0.62229624415264251</v>
      </c>
      <c r="CS99" s="18">
        <f t="shared" si="253"/>
        <v>1.5361759832324129</v>
      </c>
      <c r="CT99" s="18">
        <f t="shared" si="254"/>
        <v>1.0380496661799521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3.534812051896008</v>
      </c>
      <c r="C100" s="18">
        <f t="shared" si="210"/>
        <v>-8.4239124480599674</v>
      </c>
      <c r="D100" s="18">
        <f t="shared" si="210"/>
        <v>7.2991383056836057</v>
      </c>
      <c r="E100" s="18">
        <f t="shared" si="210"/>
        <v>4.3216525287649077</v>
      </c>
      <c r="F100" s="18">
        <f t="shared" si="211"/>
        <v>4.3894813302685298</v>
      </c>
      <c r="H100" s="18">
        <f t="shared" si="212"/>
        <v>5.3048523184199281</v>
      </c>
      <c r="I100" s="18">
        <f t="shared" si="213"/>
        <v>4.3251784781992209</v>
      </c>
      <c r="J100" s="18">
        <f t="shared" si="214"/>
        <v>7.7378485804866726</v>
      </c>
      <c r="L100" t="str">
        <f t="shared" si="255"/>
        <v>62 Leisure, travel and related personal service occupations</v>
      </c>
      <c r="M100" s="18">
        <f t="shared" si="215"/>
        <v>8.2137015851617257</v>
      </c>
      <c r="N100" s="18">
        <f t="shared" si="215"/>
        <v>-11.471197151749035</v>
      </c>
      <c r="O100" s="18">
        <f t="shared" si="215"/>
        <v>6.6953248577400037</v>
      </c>
      <c r="P100" s="18">
        <f t="shared" si="215"/>
        <v>2.9306773782817874</v>
      </c>
      <c r="Q100" s="18">
        <f t="shared" si="216"/>
        <v>3.116636986582777</v>
      </c>
      <c r="S100" s="18">
        <f t="shared" si="217"/>
        <v>4.1705644135967335</v>
      </c>
      <c r="T100" s="18">
        <f t="shared" si="218"/>
        <v>3.9981413108186814</v>
      </c>
      <c r="U100" s="18">
        <f t="shared" si="219"/>
        <v>6.7026174426275231</v>
      </c>
      <c r="W100" t="str">
        <f t="shared" si="256"/>
        <v>62 Leisure, travel and related personal service occupations</v>
      </c>
      <c r="X100" s="18">
        <f t="shared" si="220"/>
        <v>6.2615386276494878</v>
      </c>
      <c r="Y100" s="18">
        <f t="shared" si="220"/>
        <v>16.761544023107234</v>
      </c>
      <c r="Z100" s="18">
        <f t="shared" si="220"/>
        <v>3.7146271388220686</v>
      </c>
      <c r="AA100" s="18">
        <f t="shared" si="220"/>
        <v>3.4649153353464079</v>
      </c>
      <c r="AB100" s="18">
        <f t="shared" si="221"/>
        <v>4.3282528034692014</v>
      </c>
      <c r="AD100" s="18">
        <f t="shared" si="222"/>
        <v>3.548085728639383</v>
      </c>
      <c r="AE100" s="18">
        <f t="shared" si="223"/>
        <v>4.0458550941540272</v>
      </c>
      <c r="AF100" s="18">
        <f t="shared" si="224"/>
        <v>6.2989062852308875</v>
      </c>
      <c r="AH100" t="str">
        <f t="shared" si="257"/>
        <v>62 Leisure, travel and related personal service occupations</v>
      </c>
      <c r="AI100" s="18">
        <f t="shared" si="225"/>
        <v>6.7255938872719634</v>
      </c>
      <c r="AJ100" s="18">
        <f t="shared" si="225"/>
        <v>15.670912991762641</v>
      </c>
      <c r="AK100" s="18">
        <f t="shared" si="225"/>
        <v>1.3944473107205368</v>
      </c>
      <c r="AL100" s="18">
        <f t="shared" si="225"/>
        <v>3.0339462127652039</v>
      </c>
      <c r="AM100" s="18">
        <f t="shared" si="226"/>
        <v>3.2627407264851138</v>
      </c>
      <c r="AO100" s="18">
        <f t="shared" si="227"/>
        <v>2.4845220047912342</v>
      </c>
      <c r="AP100" s="18">
        <f t="shared" si="228"/>
        <v>3.6986768351307875</v>
      </c>
      <c r="AQ100" s="18">
        <f t="shared" si="229"/>
        <v>5.2981681495773314</v>
      </c>
      <c r="AS100" t="str">
        <f t="shared" si="258"/>
        <v>62 Leisure, travel and related personal service occupations</v>
      </c>
      <c r="AT100" s="18">
        <f t="shared" si="230"/>
        <v>6.2487712814992769</v>
      </c>
      <c r="AU100" s="18">
        <f t="shared" si="230"/>
        <v>31.489028967386744</v>
      </c>
      <c r="AV100" s="18">
        <f t="shared" si="230"/>
        <v>2.6125460796173838</v>
      </c>
      <c r="AW100" s="18">
        <f t="shared" si="230"/>
        <v>3.5295829150494118</v>
      </c>
      <c r="AX100" s="18">
        <f t="shared" si="231"/>
        <v>4.7963194430906242</v>
      </c>
      <c r="AZ100" s="18">
        <f t="shared" si="232"/>
        <v>3.222996961874669</v>
      </c>
      <c r="BA100" s="18">
        <f t="shared" si="233"/>
        <v>3.964719379449555</v>
      </c>
      <c r="BB100" s="18">
        <f t="shared" si="234"/>
        <v>6.0134920815843484</v>
      </c>
      <c r="BD100" t="str">
        <f t="shared" si="259"/>
        <v>62 Leisure, travel and related personal service occupations</v>
      </c>
      <c r="BE100" s="18">
        <f t="shared" si="235"/>
        <v>0.47127620390587932</v>
      </c>
      <c r="BF100" s="18">
        <f t="shared" si="235"/>
        <v>2.9965532293344976</v>
      </c>
      <c r="BG100" s="18">
        <f t="shared" si="235"/>
        <v>0.38930280738722622</v>
      </c>
      <c r="BH100" s="18">
        <f t="shared" si="235"/>
        <v>-0.32842138904052298</v>
      </c>
      <c r="BI100" s="18">
        <f t="shared" si="236"/>
        <v>0.10040349284066163</v>
      </c>
      <c r="BK100" s="18">
        <f t="shared" si="237"/>
        <v>-8.9751954345929086E-2</v>
      </c>
      <c r="BL100" s="18">
        <f t="shared" si="238"/>
        <v>2.6617220904301631</v>
      </c>
      <c r="BM100" s="18">
        <f t="shared" si="239"/>
        <v>2.5997161881072151</v>
      </c>
      <c r="BO100" t="str">
        <f t="shared" si="260"/>
        <v>62 Leisure, travel and related personal service occupations</v>
      </c>
      <c r="BP100" s="18">
        <f t="shared" si="240"/>
        <v>1.9572886435974768</v>
      </c>
      <c r="BQ100" s="18">
        <f t="shared" si="240"/>
        <v>-5.7067223756243957</v>
      </c>
      <c r="BR100" s="18">
        <f t="shared" si="240"/>
        <v>-1.3776193122375435</v>
      </c>
      <c r="BS100" s="18">
        <f t="shared" si="240"/>
        <v>-2.5632769024477864</v>
      </c>
      <c r="BT100" s="18">
        <f t="shared" si="241"/>
        <v>-2.3945535100568294</v>
      </c>
      <c r="BV100" s="18">
        <f t="shared" si="242"/>
        <v>-2.1696500289819287</v>
      </c>
      <c r="BW100" s="18">
        <f t="shared" si="243"/>
        <v>2.3009836550583307</v>
      </c>
      <c r="BX100" s="18">
        <f t="shared" si="244"/>
        <v>0.79611553627325637</v>
      </c>
      <c r="BZ100" t="str">
        <f t="shared" si="261"/>
        <v>62 Leisure, travel and related personal service occupations</v>
      </c>
      <c r="CA100" s="18">
        <f t="shared" si="245"/>
        <v>3.1017934063888974</v>
      </c>
      <c r="CB100" s="18">
        <f t="shared" si="245"/>
        <v>-8.2792418346051342</v>
      </c>
      <c r="CC100" s="18">
        <f t="shared" si="245"/>
        <v>-0.69474734309807884</v>
      </c>
      <c r="CD100" s="18">
        <f t="shared" si="245"/>
        <v>-3.2375257767831234</v>
      </c>
      <c r="CE100" s="18">
        <f t="shared" si="246"/>
        <v>-2.7756833845093309</v>
      </c>
      <c r="CG100" s="18">
        <f t="shared" si="247"/>
        <v>-2.3972509428009658</v>
      </c>
      <c r="CH100" s="18">
        <f t="shared" si="248"/>
        <v>2.1225617908215089</v>
      </c>
      <c r="CI100" s="18">
        <f t="shared" si="249"/>
        <v>0.42225190589708639</v>
      </c>
      <c r="CK100" t="str">
        <f t="shared" si="262"/>
        <v>62 Leisure, travel and related personal service occupations</v>
      </c>
      <c r="CL100" s="18">
        <f t="shared" si="250"/>
        <v>-0.13750457749727163</v>
      </c>
      <c r="CM100" s="18">
        <f t="shared" si="250"/>
        <v>-30.63789435901948</v>
      </c>
      <c r="CN100" s="18">
        <f t="shared" si="250"/>
        <v>-3.5852440778995742</v>
      </c>
      <c r="CO100" s="18">
        <f t="shared" si="250"/>
        <v>-3.5921752856591049</v>
      </c>
      <c r="CP100" s="18">
        <f t="shared" si="251"/>
        <v>-5.5536530148045049</v>
      </c>
      <c r="CR100" s="18">
        <f t="shared" si="252"/>
        <v>-3.5898649384389136</v>
      </c>
      <c r="CS100" s="18">
        <f t="shared" si="253"/>
        <v>1.3553579652917591</v>
      </c>
      <c r="CT100" s="18">
        <f t="shared" si="254"/>
        <v>-1.463029583918718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0.20514152761419435</v>
      </c>
      <c r="C101" s="18">
        <f t="shared" si="210"/>
        <v>-0.65354512560099609</v>
      </c>
      <c r="D101" s="18">
        <f t="shared" si="210"/>
        <v>8.0340989077346983</v>
      </c>
      <c r="E101" s="18">
        <f t="shared" si="210"/>
        <v>2.992859089647748</v>
      </c>
      <c r="F101" s="18">
        <f t="shared" si="211"/>
        <v>4.3071878125914731</v>
      </c>
      <c r="H101" s="18">
        <f t="shared" si="212"/>
        <v>4.6465771094311492</v>
      </c>
      <c r="I101" s="18">
        <f t="shared" si="213"/>
        <v>4.4518691651825648</v>
      </c>
      <c r="J101" s="18">
        <f t="shared" si="214"/>
        <v>7.3519980983348443</v>
      </c>
      <c r="L101" t="str">
        <f t="shared" si="255"/>
        <v>63 Community and civil enforcement occupations</v>
      </c>
      <c r="M101" s="18">
        <f t="shared" si="215"/>
        <v>-1.6107790568316016</v>
      </c>
      <c r="N101" s="18">
        <f t="shared" si="215"/>
        <v>27.083609934073529</v>
      </c>
      <c r="O101" s="18">
        <f t="shared" si="215"/>
        <v>1.937297465231258</v>
      </c>
      <c r="P101" s="18">
        <f t="shared" si="215"/>
        <v>3.3016352897254686</v>
      </c>
      <c r="Q101" s="18">
        <f t="shared" si="216"/>
        <v>4.214150534172223</v>
      </c>
      <c r="S101" s="18">
        <f t="shared" si="217"/>
        <v>2.8448390552134661</v>
      </c>
      <c r="T101" s="18">
        <f t="shared" si="218"/>
        <v>3.5254517405360453</v>
      </c>
      <c r="U101" s="18">
        <f t="shared" si="219"/>
        <v>5.4118874194597044</v>
      </c>
      <c r="W101" t="str">
        <f t="shared" si="256"/>
        <v>63 Community and civil enforcement occupations</v>
      </c>
      <c r="X101" s="18">
        <f t="shared" si="220"/>
        <v>-0.24596360453191801</v>
      </c>
      <c r="Y101" s="18">
        <f t="shared" si="220"/>
        <v>21.356682808515259</v>
      </c>
      <c r="Z101" s="18">
        <f t="shared" si="220"/>
        <v>2.7472685416347842</v>
      </c>
      <c r="AA101" s="18">
        <f t="shared" si="220"/>
        <v>2.4704227924753575</v>
      </c>
      <c r="AB101" s="18">
        <f t="shared" si="221"/>
        <v>3.6468899938272292</v>
      </c>
      <c r="AD101" s="18">
        <f t="shared" si="222"/>
        <v>2.5626217269359097</v>
      </c>
      <c r="AE101" s="18">
        <f t="shared" si="223"/>
        <v>4.0308897236136509</v>
      </c>
      <c r="AF101" s="18">
        <f t="shared" si="224"/>
        <v>5.6191951832052833</v>
      </c>
      <c r="AH101" t="str">
        <f t="shared" si="257"/>
        <v>63 Community and civil enforcement occupations</v>
      </c>
      <c r="AI101" s="18">
        <f t="shared" si="225"/>
        <v>-2.4465175505012815</v>
      </c>
      <c r="AJ101" s="18">
        <f t="shared" si="225"/>
        <v>43.841543883801549</v>
      </c>
      <c r="AK101" s="18">
        <f t="shared" si="225"/>
        <v>-2.130583051121393</v>
      </c>
      <c r="AL101" s="18">
        <f t="shared" si="225"/>
        <v>2.3724214897948182</v>
      </c>
      <c r="AM101" s="18">
        <f t="shared" si="226"/>
        <v>3.1120256870021734</v>
      </c>
      <c r="AO101" s="18">
        <f t="shared" si="227"/>
        <v>0.84885793742333071</v>
      </c>
      <c r="AP101" s="18">
        <f t="shared" si="228"/>
        <v>3.1442399934497489</v>
      </c>
      <c r="AQ101" s="18">
        <f t="shared" si="229"/>
        <v>3.7065097142233716</v>
      </c>
      <c r="AS101" t="str">
        <f t="shared" si="258"/>
        <v>63 Community and civil enforcement occupations</v>
      </c>
      <c r="AT101" s="18">
        <f t="shared" si="230"/>
        <v>-4.9554734480621647</v>
      </c>
      <c r="AU101" s="18">
        <f t="shared" si="230"/>
        <v>38.843100168395871</v>
      </c>
      <c r="AV101" s="18">
        <f t="shared" si="230"/>
        <v>-2.782448080916089</v>
      </c>
      <c r="AW101" s="18">
        <f t="shared" si="230"/>
        <v>1.3464576475011203</v>
      </c>
      <c r="AX101" s="18">
        <f t="shared" si="231"/>
        <v>2.0254079577532336</v>
      </c>
      <c r="AZ101" s="18">
        <f t="shared" si="232"/>
        <v>-4.8969548692068265E-2</v>
      </c>
      <c r="BA101" s="18">
        <f t="shared" si="233"/>
        <v>3.0217128615351418</v>
      </c>
      <c r="BB101" s="18">
        <f t="shared" si="234"/>
        <v>2.9894735040320919</v>
      </c>
      <c r="BD101" t="str">
        <f t="shared" si="259"/>
        <v>63 Community and civil enforcement occupations</v>
      </c>
      <c r="BE101" s="18">
        <f t="shared" si="235"/>
        <v>-8.7163123075910125</v>
      </c>
      <c r="BF101" s="18">
        <f t="shared" si="235"/>
        <v>36.522088900165194</v>
      </c>
      <c r="BG101" s="18">
        <f t="shared" si="235"/>
        <v>-6.332465816645982</v>
      </c>
      <c r="BH101" s="18">
        <f t="shared" si="235"/>
        <v>1.1593882450657844</v>
      </c>
      <c r="BI101" s="18">
        <f t="shared" si="236"/>
        <v>0.62378375820288934</v>
      </c>
      <c r="BK101" s="18">
        <f t="shared" si="237"/>
        <v>-1.4022149811010465</v>
      </c>
      <c r="BL101" s="18">
        <f t="shared" si="238"/>
        <v>1.716217319986435</v>
      </c>
      <c r="BM101" s="18">
        <f t="shared" si="239"/>
        <v>0.63676534778929206</v>
      </c>
      <c r="BO101" t="str">
        <f t="shared" si="260"/>
        <v>63 Community and civil enforcement occupations</v>
      </c>
      <c r="BP101" s="18">
        <f t="shared" si="240"/>
        <v>-5.4443764700729531</v>
      </c>
      <c r="BQ101" s="18">
        <f t="shared" si="240"/>
        <v>36.891280047022001</v>
      </c>
      <c r="BR101" s="18">
        <f t="shared" si="240"/>
        <v>-6.217918284103952</v>
      </c>
      <c r="BS101" s="18">
        <f t="shared" si="240"/>
        <v>-0.17783508226639766</v>
      </c>
      <c r="BT101" s="18">
        <f t="shared" si="241"/>
        <v>-0.15465756110637496</v>
      </c>
      <c r="BV101" s="18">
        <f t="shared" si="242"/>
        <v>-2.2332273092290245</v>
      </c>
      <c r="BW101" s="18">
        <f t="shared" si="243"/>
        <v>1.9080407211403028</v>
      </c>
      <c r="BX101" s="18">
        <f t="shared" si="244"/>
        <v>0.264514684496997</v>
      </c>
      <c r="BZ101" t="str">
        <f t="shared" si="261"/>
        <v>63 Community and civil enforcement occupations</v>
      </c>
      <c r="CA101" s="18">
        <f t="shared" si="245"/>
        <v>-3.2707017653594517</v>
      </c>
      <c r="CB101" s="18">
        <f t="shared" si="245"/>
        <v>20.82729068811291</v>
      </c>
      <c r="CC101" s="18">
        <f t="shared" si="245"/>
        <v>-4.4474898112087491</v>
      </c>
      <c r="CD101" s="18">
        <f t="shared" si="245"/>
        <v>-1.421588489287462</v>
      </c>
      <c r="CE101" s="18">
        <f t="shared" si="246"/>
        <v>-1.1277070386875088</v>
      </c>
      <c r="CG101" s="18">
        <f t="shared" si="247"/>
        <v>-2.4407220674151464</v>
      </c>
      <c r="CH101" s="18">
        <f t="shared" si="248"/>
        <v>1.8795454964536384</v>
      </c>
      <c r="CI101" s="18">
        <f t="shared" si="249"/>
        <v>8.2911677065378164E-2</v>
      </c>
      <c r="CK101" t="str">
        <f t="shared" si="262"/>
        <v>63 Community and civil enforcement occupations</v>
      </c>
      <c r="CL101" s="18">
        <f t="shared" si="250"/>
        <v>-8.4229222241223312</v>
      </c>
      <c r="CM101" s="18">
        <f t="shared" si="250"/>
        <v>12.117717088595526</v>
      </c>
      <c r="CN101" s="18">
        <f t="shared" si="250"/>
        <v>-12.368754223540879</v>
      </c>
      <c r="CO101" s="18">
        <f t="shared" si="250"/>
        <v>-3.4186534269532776</v>
      </c>
      <c r="CP101" s="18">
        <f t="shared" si="251"/>
        <v>-5.432075292674865</v>
      </c>
      <c r="CR101" s="18">
        <f t="shared" si="252"/>
        <v>-6.4992345985274591</v>
      </c>
      <c r="CS101" s="18">
        <f t="shared" si="253"/>
        <v>0.77003781838522745</v>
      </c>
      <c r="CT101" s="18">
        <f t="shared" si="254"/>
        <v>-4.6848308094015074</v>
      </c>
    </row>
    <row r="102" spans="1:98" x14ac:dyDescent="0.2">
      <c r="A102" t="str">
        <f t="shared" si="209"/>
        <v>71 Sales occupations</v>
      </c>
      <c r="B102" s="18">
        <f t="shared" si="210"/>
        <v>1.8728570957782686</v>
      </c>
      <c r="C102" s="18">
        <f t="shared" si="210"/>
        <v>-11.317089865200558</v>
      </c>
      <c r="D102" s="18">
        <f t="shared" si="210"/>
        <v>4.9052200829385439</v>
      </c>
      <c r="E102" s="18">
        <f t="shared" si="210"/>
        <v>2.6565164125939233</v>
      </c>
      <c r="F102" s="18">
        <f t="shared" si="211"/>
        <v>2.4131362978027537</v>
      </c>
      <c r="H102" s="18">
        <f t="shared" si="212"/>
        <v>3.4006768249470021</v>
      </c>
      <c r="I102" s="18">
        <f t="shared" si="213"/>
        <v>3.442649567428302</v>
      </c>
      <c r="J102" s="18">
        <f t="shared" si="214"/>
        <v>5.7491223141906911</v>
      </c>
      <c r="L102" t="str">
        <f t="shared" si="255"/>
        <v>71 Sales occupations</v>
      </c>
      <c r="M102" s="18">
        <f t="shared" si="215"/>
        <v>3.2171631661662259</v>
      </c>
      <c r="N102" s="18">
        <f t="shared" si="215"/>
        <v>1.7587256067399082</v>
      </c>
      <c r="O102" s="18">
        <f t="shared" si="215"/>
        <v>4.8726742044246762</v>
      </c>
      <c r="P102" s="18">
        <f t="shared" si="215"/>
        <v>3.4493085256472211</v>
      </c>
      <c r="Q102" s="18">
        <f t="shared" si="216"/>
        <v>3.7850874966949055</v>
      </c>
      <c r="S102" s="18">
        <f t="shared" si="217"/>
        <v>3.9216042142145913</v>
      </c>
      <c r="T102" s="18">
        <f t="shared" si="218"/>
        <v>3.5346086303493562</v>
      </c>
      <c r="U102" s="18">
        <f t="shared" si="219"/>
        <v>6.1976169059813513</v>
      </c>
      <c r="W102" t="str">
        <f t="shared" si="256"/>
        <v>71 Sales occupations</v>
      </c>
      <c r="X102" s="18">
        <f t="shared" si="220"/>
        <v>-0.25120922730080819</v>
      </c>
      <c r="Y102" s="18">
        <f t="shared" si="220"/>
        <v>19.104995862834162</v>
      </c>
      <c r="Z102" s="18">
        <f t="shared" si="220"/>
        <v>0.65975523700545491</v>
      </c>
      <c r="AA102" s="18">
        <f t="shared" si="220"/>
        <v>2.7531594588687147</v>
      </c>
      <c r="AB102" s="18">
        <f t="shared" si="221"/>
        <v>3.0410020195742016</v>
      </c>
      <c r="AD102" s="18">
        <f t="shared" si="222"/>
        <v>2.0505648750586802</v>
      </c>
      <c r="AE102" s="18">
        <f t="shared" si="223"/>
        <v>3.2490079097925451</v>
      </c>
      <c r="AF102" s="18">
        <f t="shared" si="224"/>
        <v>4.6286913059040424</v>
      </c>
      <c r="AH102" t="str">
        <f t="shared" si="257"/>
        <v>71 Sales occupations</v>
      </c>
      <c r="AI102" s="18">
        <f t="shared" si="225"/>
        <v>-1.6469318046108405</v>
      </c>
      <c r="AJ102" s="18">
        <f t="shared" si="225"/>
        <v>20.180941939253817</v>
      </c>
      <c r="AK102" s="18">
        <f t="shared" si="225"/>
        <v>-1.1471888664852159</v>
      </c>
      <c r="AL102" s="18">
        <f t="shared" si="225"/>
        <v>2.0904429635738353</v>
      </c>
      <c r="AM102" s="18">
        <f t="shared" si="226"/>
        <v>2.1032286639972142</v>
      </c>
      <c r="AO102" s="18">
        <f t="shared" si="227"/>
        <v>0.9996185342001862</v>
      </c>
      <c r="AP102" s="18">
        <f t="shared" si="228"/>
        <v>2.9937950712578099</v>
      </c>
      <c r="AQ102" s="18">
        <f t="shared" si="229"/>
        <v>3.6714482513893421</v>
      </c>
      <c r="AS102" t="str">
        <f t="shared" si="258"/>
        <v>71 Sales occupations</v>
      </c>
      <c r="AT102" s="18">
        <f t="shared" si="230"/>
        <v>-2.1645614338779207</v>
      </c>
      <c r="AU102" s="18">
        <f t="shared" si="230"/>
        <v>17.125291823170862</v>
      </c>
      <c r="AV102" s="18">
        <f t="shared" si="230"/>
        <v>-1.3362287408246853</v>
      </c>
      <c r="AW102" s="18">
        <f t="shared" si="230"/>
        <v>1.785061949030653</v>
      </c>
      <c r="AX102" s="18">
        <f t="shared" si="231"/>
        <v>1.687479111406498</v>
      </c>
      <c r="AZ102" s="18">
        <f t="shared" si="232"/>
        <v>0.73381163842585195</v>
      </c>
      <c r="BA102" s="18">
        <f t="shared" si="233"/>
        <v>2.5838122740331038</v>
      </c>
      <c r="BB102" s="18">
        <f t="shared" si="234"/>
        <v>3.1054867104837625</v>
      </c>
      <c r="BD102" t="str">
        <f t="shared" si="259"/>
        <v>71 Sales occupations</v>
      </c>
      <c r="BE102" s="18">
        <f t="shared" si="235"/>
        <v>-3.2405204979298996</v>
      </c>
      <c r="BF102" s="18">
        <f t="shared" si="235"/>
        <v>2.0854999963293208</v>
      </c>
      <c r="BG102" s="18">
        <f t="shared" si="235"/>
        <v>0.34425625780367675</v>
      </c>
      <c r="BH102" s="18">
        <f t="shared" si="235"/>
        <v>0.69481619836160302</v>
      </c>
      <c r="BI102" s="18">
        <f t="shared" si="236"/>
        <v>0.67140080377037226</v>
      </c>
      <c r="BK102" s="18">
        <f t="shared" si="237"/>
        <v>0.57782701719164553</v>
      </c>
      <c r="BL102" s="18">
        <f t="shared" si="238"/>
        <v>2.6415371966882928</v>
      </c>
      <c r="BM102" s="18">
        <f t="shared" si="239"/>
        <v>3.0478407004992603</v>
      </c>
      <c r="BO102" t="str">
        <f t="shared" si="260"/>
        <v>71 Sales occupations</v>
      </c>
      <c r="BP102" s="18">
        <f t="shared" si="240"/>
        <v>-4.0133636444920961</v>
      </c>
      <c r="BQ102" s="18">
        <f t="shared" si="240"/>
        <v>-3.2736914203657874</v>
      </c>
      <c r="BR102" s="18">
        <f t="shared" si="240"/>
        <v>-2.1570580527177641</v>
      </c>
      <c r="BS102" s="18">
        <f t="shared" si="240"/>
        <v>-2.2687207169392209</v>
      </c>
      <c r="BT102" s="18">
        <f t="shared" si="241"/>
        <v>-2.2969778088728021</v>
      </c>
      <c r="BV102" s="18">
        <f t="shared" si="242"/>
        <v>-2.2315139954230401</v>
      </c>
      <c r="BW102" s="18">
        <f t="shared" si="243"/>
        <v>2.1998309135205174</v>
      </c>
      <c r="BX102" s="18">
        <f t="shared" si="244"/>
        <v>0.630052277041937</v>
      </c>
      <c r="BZ102" t="str">
        <f t="shared" si="261"/>
        <v>71 Sales occupations</v>
      </c>
      <c r="CA102" s="18">
        <f t="shared" si="245"/>
        <v>-2.8414746578590777</v>
      </c>
      <c r="CB102" s="18">
        <f t="shared" si="245"/>
        <v>-10.455497935516689</v>
      </c>
      <c r="CC102" s="18">
        <f t="shared" si="245"/>
        <v>-4.5277098317605073</v>
      </c>
      <c r="CD102" s="18">
        <f t="shared" si="245"/>
        <v>-7.5102740891897284</v>
      </c>
      <c r="CE102" s="18">
        <f t="shared" si="246"/>
        <v>-6.7771159738961417</v>
      </c>
      <c r="CG102" s="18">
        <f t="shared" si="247"/>
        <v>-6.5265852690390531</v>
      </c>
      <c r="CH102" s="18">
        <f t="shared" si="248"/>
        <v>1.452059330094202</v>
      </c>
      <c r="CI102" s="18">
        <f t="shared" si="249"/>
        <v>-3.2973393998082412</v>
      </c>
      <c r="CK102" t="str">
        <f t="shared" si="262"/>
        <v>71 Sales occupations</v>
      </c>
      <c r="CL102" s="18">
        <f t="shared" si="250"/>
        <v>-5.1648297297675949</v>
      </c>
      <c r="CM102" s="18">
        <f t="shared" si="250"/>
        <v>-27.674205472651892</v>
      </c>
      <c r="CN102" s="18">
        <f t="shared" si="250"/>
        <v>-6.0447028016450073</v>
      </c>
      <c r="CO102" s="18">
        <f t="shared" si="250"/>
        <v>-5.049139357503285</v>
      </c>
      <c r="CP102" s="18">
        <f t="shared" si="251"/>
        <v>-6.9576782976807809</v>
      </c>
      <c r="CR102" s="18">
        <f t="shared" si="252"/>
        <v>-5.3821604782311905</v>
      </c>
      <c r="CS102" s="18">
        <f t="shared" si="253"/>
        <v>0.9886102059660784</v>
      </c>
      <c r="CT102" s="18">
        <f t="shared" si="254"/>
        <v>-3.4008193013499222</v>
      </c>
    </row>
    <row r="103" spans="1:98" x14ac:dyDescent="0.2">
      <c r="A103" t="str">
        <f t="shared" si="209"/>
        <v>72 Customer service occupations</v>
      </c>
      <c r="B103" s="18">
        <f t="shared" si="210"/>
        <v>3.8852003026323967</v>
      </c>
      <c r="C103" s="18">
        <f t="shared" si="210"/>
        <v>0.77305625409558321</v>
      </c>
      <c r="D103" s="18">
        <f t="shared" si="210"/>
        <v>11.06753989785223</v>
      </c>
      <c r="E103" s="18">
        <f t="shared" si="210"/>
        <v>3.9452821260641535</v>
      </c>
      <c r="F103" s="18">
        <f t="shared" si="211"/>
        <v>5.9151293657681903</v>
      </c>
      <c r="H103" s="18">
        <f t="shared" si="212"/>
        <v>6.2671187840562581</v>
      </c>
      <c r="I103" s="18">
        <f t="shared" si="213"/>
        <v>4.2247295859175749</v>
      </c>
      <c r="J103" s="18">
        <f t="shared" si="214"/>
        <v>8.3912188981661409</v>
      </c>
      <c r="L103" t="str">
        <f t="shared" si="255"/>
        <v>72 Customer service occupations</v>
      </c>
      <c r="M103" s="18">
        <f t="shared" si="215"/>
        <v>8.0372989664674996</v>
      </c>
      <c r="N103" s="18">
        <f t="shared" si="215"/>
        <v>-1.0954714123073028</v>
      </c>
      <c r="O103" s="18">
        <f t="shared" si="215"/>
        <v>11.15981252307221</v>
      </c>
      <c r="P103" s="18">
        <f t="shared" si="215"/>
        <v>4.0952594464158443</v>
      </c>
      <c r="Q103" s="18">
        <f t="shared" si="216"/>
        <v>5.9141646637551837</v>
      </c>
      <c r="S103" s="18">
        <f t="shared" si="217"/>
        <v>6.3987607965619198</v>
      </c>
      <c r="T103" s="18">
        <f t="shared" si="218"/>
        <v>4.4554737655116083</v>
      </c>
      <c r="U103" s="18">
        <f t="shared" si="219"/>
        <v>8.6237268117529187</v>
      </c>
      <c r="W103" t="str">
        <f t="shared" si="256"/>
        <v>72 Customer service occupations</v>
      </c>
      <c r="X103" s="18">
        <f t="shared" si="220"/>
        <v>3.2756464468103985</v>
      </c>
      <c r="Y103" s="18">
        <f t="shared" si="220"/>
        <v>18.732512577780547</v>
      </c>
      <c r="Z103" s="18">
        <f t="shared" si="220"/>
        <v>5.7023867174498921</v>
      </c>
      <c r="AA103" s="18">
        <f t="shared" si="220"/>
        <v>3.2622050009517123</v>
      </c>
      <c r="AB103" s="18">
        <f t="shared" si="221"/>
        <v>4.9301933695506284</v>
      </c>
      <c r="AD103" s="18">
        <f t="shared" si="222"/>
        <v>4.0692746337193331</v>
      </c>
      <c r="AE103" s="18">
        <f t="shared" si="223"/>
        <v>3.8191119136759433</v>
      </c>
      <c r="AF103" s="18">
        <f t="shared" si="224"/>
        <v>6.5047086925786424</v>
      </c>
      <c r="AH103" t="str">
        <f t="shared" si="257"/>
        <v>72 Customer service occupations</v>
      </c>
      <c r="AI103" s="18">
        <f t="shared" si="225"/>
        <v>4.471745572980268</v>
      </c>
      <c r="AJ103" s="18">
        <f t="shared" si="225"/>
        <v>25.002716438818283</v>
      </c>
      <c r="AK103" s="18">
        <f t="shared" si="225"/>
        <v>5.9406654243866264</v>
      </c>
      <c r="AL103" s="18">
        <f t="shared" si="225"/>
        <v>3.2940312844676356</v>
      </c>
      <c r="AM103" s="18">
        <f t="shared" si="226"/>
        <v>5.3626233409958646</v>
      </c>
      <c r="AO103" s="18">
        <f t="shared" si="227"/>
        <v>4.1688133493381407</v>
      </c>
      <c r="AP103" s="18">
        <f t="shared" si="228"/>
        <v>3.9648038031967925</v>
      </c>
      <c r="AQ103" s="18">
        <f t="shared" si="229"/>
        <v>6.6781069491766543</v>
      </c>
      <c r="AS103" t="str">
        <f t="shared" si="258"/>
        <v>72 Customer service occupations</v>
      </c>
      <c r="AT103" s="18">
        <f t="shared" si="230"/>
        <v>2.4778378865498718</v>
      </c>
      <c r="AU103" s="18">
        <f t="shared" si="230"/>
        <v>19.917680822802119</v>
      </c>
      <c r="AV103" s="18">
        <f t="shared" si="230"/>
        <v>4.6081596197145913</v>
      </c>
      <c r="AW103" s="18">
        <f t="shared" si="230"/>
        <v>2.3773078322410823</v>
      </c>
      <c r="AX103" s="18">
        <f t="shared" si="231"/>
        <v>4.0930550368569518</v>
      </c>
      <c r="AZ103" s="18">
        <f t="shared" si="232"/>
        <v>3.1155882848188154</v>
      </c>
      <c r="BA103" s="18">
        <f t="shared" si="233"/>
        <v>3.4467040826318129</v>
      </c>
      <c r="BB103" s="18">
        <f t="shared" si="234"/>
        <v>5.5451633147133306</v>
      </c>
      <c r="BD103" t="str">
        <f t="shared" si="259"/>
        <v>72 Customer service occupations</v>
      </c>
      <c r="BE103" s="18">
        <f t="shared" si="235"/>
        <v>0.25728619427256572</v>
      </c>
      <c r="BF103" s="18">
        <f t="shared" si="235"/>
        <v>4.9068225366990958</v>
      </c>
      <c r="BG103" s="18">
        <f t="shared" si="235"/>
        <v>5.2192823267343647</v>
      </c>
      <c r="BH103" s="18">
        <f t="shared" si="235"/>
        <v>1.2789082819886444</v>
      </c>
      <c r="BI103" s="18">
        <f t="shared" si="236"/>
        <v>2.7198573602293274</v>
      </c>
      <c r="BK103" s="18">
        <f t="shared" si="237"/>
        <v>2.5756913190267516</v>
      </c>
      <c r="BL103" s="18">
        <f t="shared" si="238"/>
        <v>3.1940865913370198</v>
      </c>
      <c r="BM103" s="18">
        <f t="shared" si="239"/>
        <v>4.9597720567673198</v>
      </c>
      <c r="BO103" t="str">
        <f t="shared" si="260"/>
        <v>72 Customer service occupations</v>
      </c>
      <c r="BP103" s="18">
        <f t="shared" si="240"/>
        <v>2.1946825650527968</v>
      </c>
      <c r="BQ103" s="18">
        <f t="shared" si="240"/>
        <v>-6.9547920569108861</v>
      </c>
      <c r="BR103" s="18">
        <f t="shared" si="240"/>
        <v>4.783562756379367</v>
      </c>
      <c r="BS103" s="18">
        <f t="shared" si="240"/>
        <v>-0.32029846594996414</v>
      </c>
      <c r="BT103" s="18">
        <f t="shared" si="241"/>
        <v>0.81245573081765166</v>
      </c>
      <c r="BV103" s="18">
        <f t="shared" si="242"/>
        <v>1.3527506273771861</v>
      </c>
      <c r="BW103" s="18">
        <f t="shared" si="243"/>
        <v>3.1295386816644122</v>
      </c>
      <c r="BX103" s="18">
        <f t="shared" si="244"/>
        <v>4.0383040874948151</v>
      </c>
      <c r="BZ103" t="str">
        <f t="shared" si="261"/>
        <v>72 Customer service occupations</v>
      </c>
      <c r="CA103" s="18">
        <f t="shared" si="245"/>
        <v>-0.4229594529885139</v>
      </c>
      <c r="CB103" s="18">
        <f t="shared" si="245"/>
        <v>-6.1404428222577856</v>
      </c>
      <c r="CC103" s="18">
        <f t="shared" si="245"/>
        <v>1.5916172297887332</v>
      </c>
      <c r="CD103" s="18">
        <f t="shared" si="245"/>
        <v>-1.2091463031073779</v>
      </c>
      <c r="CE103" s="18">
        <f t="shared" si="246"/>
        <v>-0.66073248147704433</v>
      </c>
      <c r="CG103" s="18">
        <f t="shared" si="247"/>
        <v>-0.28424461462968065</v>
      </c>
      <c r="CH103" s="18">
        <f t="shared" si="248"/>
        <v>2.0321167564399722</v>
      </c>
      <c r="CI103" s="18">
        <f t="shared" si="249"/>
        <v>1.8187627374186333</v>
      </c>
      <c r="CK103" t="str">
        <f t="shared" si="262"/>
        <v>72 Customer service occupations</v>
      </c>
      <c r="CL103" s="18">
        <f t="shared" si="250"/>
        <v>4.4873480631294038</v>
      </c>
      <c r="CM103" s="18">
        <f t="shared" si="250"/>
        <v>-16.677641517387787</v>
      </c>
      <c r="CN103" s="18">
        <f t="shared" si="250"/>
        <v>6.8106775106147266</v>
      </c>
      <c r="CO103" s="18">
        <f t="shared" si="250"/>
        <v>0.57853472243674098</v>
      </c>
      <c r="CP103" s="18">
        <f t="shared" si="251"/>
        <v>1.2874171494128728</v>
      </c>
      <c r="CR103" s="18">
        <f t="shared" si="252"/>
        <v>2.6144274199151996</v>
      </c>
      <c r="CS103" s="18">
        <f t="shared" si="253"/>
        <v>2.3551966672882063</v>
      </c>
      <c r="CT103" s="18">
        <f t="shared" si="254"/>
        <v>4.3375772939736823</v>
      </c>
    </row>
    <row r="104" spans="1:98" x14ac:dyDescent="0.2">
      <c r="A104" t="str">
        <f t="shared" si="209"/>
        <v>81 Process, plant and machine operatives</v>
      </c>
      <c r="B104" s="18">
        <f t="shared" si="210"/>
        <v>7.0636420192253579</v>
      </c>
      <c r="C104" s="18">
        <f t="shared" si="210"/>
        <v>-11.812688934215688</v>
      </c>
      <c r="D104" s="18">
        <f t="shared" si="210"/>
        <v>12.861290160735273</v>
      </c>
      <c r="E104" s="18">
        <f t="shared" si="210"/>
        <v>5.9849226475433559</v>
      </c>
      <c r="F104" s="18">
        <f t="shared" si="211"/>
        <v>6.8527617550146358</v>
      </c>
      <c r="H104" s="18">
        <f t="shared" si="212"/>
        <v>8.2291867163351018</v>
      </c>
      <c r="I104" s="18">
        <f t="shared" si="213"/>
        <v>5.4517769167131025</v>
      </c>
      <c r="J104" s="18">
        <f t="shared" si="214"/>
        <v>10.533822017957451</v>
      </c>
      <c r="L104" t="str">
        <f t="shared" si="255"/>
        <v>81 Process, plant and machine operatives</v>
      </c>
      <c r="M104" s="18">
        <f t="shared" si="215"/>
        <v>3.779209657461724</v>
      </c>
      <c r="N104" s="18">
        <f t="shared" si="215"/>
        <v>-9.7877728260851509</v>
      </c>
      <c r="O104" s="18">
        <f t="shared" si="215"/>
        <v>13.053640903904817</v>
      </c>
      <c r="P104" s="18">
        <f t="shared" si="215"/>
        <v>4.5555373202102345</v>
      </c>
      <c r="Q104" s="18">
        <f t="shared" si="216"/>
        <v>6.1567000270634775</v>
      </c>
      <c r="S104" s="18">
        <f t="shared" si="217"/>
        <v>7.3147809175250433</v>
      </c>
      <c r="T104" s="18">
        <f t="shared" si="218"/>
        <v>4.7014150553843281</v>
      </c>
      <c r="U104" s="18">
        <f t="shared" si="219"/>
        <v>9.4511888697263569</v>
      </c>
      <c r="W104" t="str">
        <f t="shared" si="256"/>
        <v>81 Process, plant and machine operatives</v>
      </c>
      <c r="X104" s="18">
        <f t="shared" si="220"/>
        <v>-1.6266568575740159E-2</v>
      </c>
      <c r="Y104" s="18">
        <f t="shared" si="220"/>
        <v>10.367685487391419</v>
      </c>
      <c r="Z104" s="18">
        <f t="shared" si="220"/>
        <v>9.1835788202913058</v>
      </c>
      <c r="AA104" s="18">
        <f t="shared" si="220"/>
        <v>5.6037588441283592</v>
      </c>
      <c r="AB104" s="18">
        <f t="shared" si="221"/>
        <v>7.0043407284240411</v>
      </c>
      <c r="AD104" s="18">
        <f t="shared" si="222"/>
        <v>6.7837970643065404</v>
      </c>
      <c r="AE104" s="18">
        <f t="shared" si="223"/>
        <v>4.5815387114794603</v>
      </c>
      <c r="AF104" s="18">
        <f t="shared" si="224"/>
        <v>8.9843355018019988</v>
      </c>
      <c r="AH104" t="str">
        <f t="shared" si="257"/>
        <v>81 Process, plant and machine operatives</v>
      </c>
      <c r="AI104" s="18">
        <f t="shared" si="225"/>
        <v>-0.45542444951164329</v>
      </c>
      <c r="AJ104" s="18">
        <f t="shared" si="225"/>
        <v>15.268376750744238</v>
      </c>
      <c r="AK104" s="18">
        <f t="shared" si="225"/>
        <v>7.3707998212901416</v>
      </c>
      <c r="AL104" s="18">
        <f t="shared" si="225"/>
        <v>3.6547983403258266</v>
      </c>
      <c r="AM104" s="18">
        <f t="shared" si="226"/>
        <v>5.4999373710742816</v>
      </c>
      <c r="AO104" s="18">
        <f t="shared" si="227"/>
        <v>4.8789514585788618</v>
      </c>
      <c r="AP104" s="18">
        <f t="shared" si="228"/>
        <v>3.8048451563796659</v>
      </c>
      <c r="AQ104" s="18">
        <f t="shared" si="229"/>
        <v>7.0903358443692222</v>
      </c>
      <c r="AS104" t="str">
        <f t="shared" si="258"/>
        <v>81 Process, plant and machine operatives</v>
      </c>
      <c r="AT104" s="18">
        <f t="shared" si="230"/>
        <v>0.30236094084652443</v>
      </c>
      <c r="AU104" s="18">
        <f t="shared" si="230"/>
        <v>4.3601160090541491</v>
      </c>
      <c r="AV104" s="18">
        <f t="shared" si="230"/>
        <v>8.1708659962684838</v>
      </c>
      <c r="AW104" s="18">
        <f t="shared" si="230"/>
        <v>3.4189675521419272</v>
      </c>
      <c r="AX104" s="18">
        <f t="shared" si="231"/>
        <v>4.9404697768880013</v>
      </c>
      <c r="AZ104" s="18">
        <f t="shared" si="232"/>
        <v>4.9792745816185979</v>
      </c>
      <c r="BA104" s="18">
        <f t="shared" si="233"/>
        <v>3.8837269573688715</v>
      </c>
      <c r="BB104" s="18">
        <f t="shared" si="234"/>
        <v>7.2159775884746979</v>
      </c>
      <c r="BD104" t="str">
        <f t="shared" si="259"/>
        <v>81 Process, plant and machine operatives</v>
      </c>
      <c r="BE104" s="18">
        <f t="shared" si="235"/>
        <v>0.7846271616868794</v>
      </c>
      <c r="BF104" s="18">
        <f t="shared" si="235"/>
        <v>-13.10613528276291</v>
      </c>
      <c r="BG104" s="18">
        <f t="shared" si="235"/>
        <v>7.9424188095475579</v>
      </c>
      <c r="BH104" s="18">
        <f t="shared" si="235"/>
        <v>2.0160741756263256</v>
      </c>
      <c r="BI104" s="18">
        <f t="shared" si="236"/>
        <v>2.7962434798507907</v>
      </c>
      <c r="BK104" s="18">
        <f t="shared" si="237"/>
        <v>3.9544583209518924</v>
      </c>
      <c r="BL104" s="18">
        <f t="shared" si="238"/>
        <v>2.9542734476056154</v>
      </c>
      <c r="BM104" s="18">
        <f t="shared" si="239"/>
        <v>5.8216330224337032</v>
      </c>
      <c r="BO104" t="str">
        <f t="shared" si="260"/>
        <v>81 Process, plant and machine operatives</v>
      </c>
      <c r="BP104" s="18">
        <f t="shared" si="240"/>
        <v>-0.62386851141058575</v>
      </c>
      <c r="BQ104" s="18">
        <f t="shared" si="240"/>
        <v>-1.8226486721940716</v>
      </c>
      <c r="BR104" s="18">
        <f t="shared" si="240"/>
        <v>4.9170811645107504</v>
      </c>
      <c r="BS104" s="18">
        <f t="shared" si="240"/>
        <v>0.69069673142561072</v>
      </c>
      <c r="BT104" s="18">
        <f t="shared" si="241"/>
        <v>1.8318152711941149</v>
      </c>
      <c r="BV104" s="18">
        <f t="shared" si="242"/>
        <v>2.0802278135085839</v>
      </c>
      <c r="BW104" s="18">
        <f t="shared" si="243"/>
        <v>2.7861670856706988</v>
      </c>
      <c r="BX104" s="18">
        <f t="shared" si="244"/>
        <v>4.2685870802582127</v>
      </c>
      <c r="BZ104" t="str">
        <f t="shared" si="261"/>
        <v>81 Process, plant and machine operatives</v>
      </c>
      <c r="CA104" s="18">
        <f t="shared" si="245"/>
        <v>-1.9849889208917504</v>
      </c>
      <c r="CB104" s="18">
        <f t="shared" si="245"/>
        <v>-14.080687474788633</v>
      </c>
      <c r="CC104" s="18">
        <f t="shared" si="245"/>
        <v>2.5923904366885075</v>
      </c>
      <c r="CD104" s="18">
        <f t="shared" si="245"/>
        <v>-7.1925874606388884</v>
      </c>
      <c r="CE104" s="18">
        <f t="shared" si="246"/>
        <v>-4.6999070623142796</v>
      </c>
      <c r="CG104" s="18">
        <f t="shared" si="247"/>
        <v>-4.039281097108538</v>
      </c>
      <c r="CH104" s="18">
        <f t="shared" si="248"/>
        <v>1.9498329300926542</v>
      </c>
      <c r="CI104" s="18">
        <f t="shared" si="249"/>
        <v>-0.88820693286284502</v>
      </c>
      <c r="CK104" t="str">
        <f t="shared" si="262"/>
        <v>81 Process, plant and machine operatives</v>
      </c>
      <c r="CL104" s="18">
        <f t="shared" si="250"/>
        <v>-5.8785344277967777</v>
      </c>
      <c r="CM104" s="18">
        <f t="shared" si="250"/>
        <v>-31.772309099005202</v>
      </c>
      <c r="CN104" s="18">
        <f t="shared" si="250"/>
        <v>-8.8361271156613732</v>
      </c>
      <c r="CO104" s="18">
        <f t="shared" si="250"/>
        <v>-7.4250176607423279</v>
      </c>
      <c r="CP104" s="18">
        <f t="shared" si="251"/>
        <v>-9.6088981480998541</v>
      </c>
      <c r="CR104" s="18">
        <f t="shared" si="252"/>
        <v>-7.8977978560226925</v>
      </c>
      <c r="CS104" s="18">
        <f t="shared" si="253"/>
        <v>0.79531359385505151</v>
      </c>
      <c r="CT104" s="18">
        <f t="shared" si="254"/>
        <v>-5.6601770047125077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11.030849414022615</v>
      </c>
      <c r="C105" s="18">
        <f t="shared" si="210"/>
        <v>-2.397843776250419</v>
      </c>
      <c r="D105" s="18">
        <f t="shared" si="210"/>
        <v>10.531270430794738</v>
      </c>
      <c r="E105" s="18">
        <f t="shared" si="210"/>
        <v>3.411092113155445</v>
      </c>
      <c r="F105" s="18">
        <f t="shared" si="211"/>
        <v>5.2046120588160605</v>
      </c>
      <c r="H105" s="18">
        <f t="shared" si="212"/>
        <v>5.7320056219397619</v>
      </c>
      <c r="I105" s="18">
        <f t="shared" si="213"/>
        <v>5.296211260963779</v>
      </c>
      <c r="J105" s="18">
        <f t="shared" si="214"/>
        <v>8.660407339674169</v>
      </c>
      <c r="L105" t="str">
        <f t="shared" si="255"/>
        <v>82 Transport and mobile machine drivers and operatives</v>
      </c>
      <c r="M105" s="18">
        <f t="shared" si="215"/>
        <v>7.9790910554327299</v>
      </c>
      <c r="N105" s="18">
        <f t="shared" si="215"/>
        <v>1.1937529523414314</v>
      </c>
      <c r="O105" s="18">
        <f t="shared" si="215"/>
        <v>8.3009364429210919</v>
      </c>
      <c r="P105" s="18">
        <f t="shared" si="215"/>
        <v>3.410601510539335</v>
      </c>
      <c r="Q105" s="18">
        <f t="shared" si="216"/>
        <v>4.7726280988565906</v>
      </c>
      <c r="S105" s="18">
        <f t="shared" si="217"/>
        <v>5.0156714433738703</v>
      </c>
      <c r="T105" s="18">
        <f t="shared" si="218"/>
        <v>4.8599671936954358</v>
      </c>
      <c r="U105" s="18">
        <f t="shared" si="219"/>
        <v>7.883697636466569</v>
      </c>
      <c r="W105" t="str">
        <f t="shared" si="256"/>
        <v>82 Transport and mobile machine drivers and operatives</v>
      </c>
      <c r="X105" s="18">
        <f t="shared" si="220"/>
        <v>6.9120153911962134</v>
      </c>
      <c r="Y105" s="18">
        <f t="shared" si="220"/>
        <v>7.5868560485869763</v>
      </c>
      <c r="Z105" s="18">
        <f t="shared" si="220"/>
        <v>5.2214380639245661</v>
      </c>
      <c r="AA105" s="18">
        <f t="shared" si="220"/>
        <v>3.0115082792951942</v>
      </c>
      <c r="AB105" s="18">
        <f t="shared" si="221"/>
        <v>3.9791146332193383</v>
      </c>
      <c r="AD105" s="18">
        <f t="shared" si="222"/>
        <v>3.7429456478504486</v>
      </c>
      <c r="AE105" s="18">
        <f t="shared" si="223"/>
        <v>4.5153649580749855</v>
      </c>
      <c r="AF105" s="18">
        <f t="shared" si="224"/>
        <v>6.7792483928069469</v>
      </c>
      <c r="AH105" t="str">
        <f t="shared" si="257"/>
        <v>82 Transport and mobile machine drivers and operatives</v>
      </c>
      <c r="AI105" s="18">
        <f t="shared" si="225"/>
        <v>7.5869736547191646</v>
      </c>
      <c r="AJ105" s="18">
        <f t="shared" si="225"/>
        <v>7.9112597990038891</v>
      </c>
      <c r="AK105" s="18">
        <f t="shared" si="225"/>
        <v>5.787611264492365</v>
      </c>
      <c r="AL105" s="18">
        <f t="shared" si="225"/>
        <v>2.5065533307356391</v>
      </c>
      <c r="AM105" s="18">
        <f t="shared" si="226"/>
        <v>3.8537828974512189</v>
      </c>
      <c r="AO105" s="18">
        <f t="shared" si="227"/>
        <v>3.5887734842789287</v>
      </c>
      <c r="AP105" s="18">
        <f t="shared" si="228"/>
        <v>4.4951777453904995</v>
      </c>
      <c r="AQ105" s="18">
        <f t="shared" si="229"/>
        <v>6.6615275071883362</v>
      </c>
      <c r="AS105" t="str">
        <f t="shared" si="258"/>
        <v>82 Transport and mobile machine drivers and operatives</v>
      </c>
      <c r="AT105" s="18">
        <f t="shared" si="230"/>
        <v>6.1847040329844782</v>
      </c>
      <c r="AU105" s="18">
        <f t="shared" si="230"/>
        <v>7.8016320972338793</v>
      </c>
      <c r="AV105" s="18">
        <f t="shared" si="230"/>
        <v>5.3920951402213868</v>
      </c>
      <c r="AW105" s="18">
        <f t="shared" si="230"/>
        <v>2.2996743939221798</v>
      </c>
      <c r="AX105" s="18">
        <f t="shared" si="231"/>
        <v>3.5948110345350059</v>
      </c>
      <c r="AZ105" s="18">
        <f t="shared" si="232"/>
        <v>3.3202655374589884</v>
      </c>
      <c r="BA105" s="18">
        <f t="shared" si="233"/>
        <v>4.4424290048465487</v>
      </c>
      <c r="BB105" s="18">
        <f t="shared" si="234"/>
        <v>6.4438769004536489</v>
      </c>
      <c r="BD105" t="str">
        <f t="shared" si="259"/>
        <v>82 Transport and mobile machine drivers and operatives</v>
      </c>
      <c r="BE105" s="18">
        <f t="shared" si="235"/>
        <v>5.4283232558013816</v>
      </c>
      <c r="BF105" s="18">
        <f t="shared" si="235"/>
        <v>-15.784642318851416</v>
      </c>
      <c r="BG105" s="18">
        <f t="shared" si="235"/>
        <v>5.3382589450633899</v>
      </c>
      <c r="BH105" s="18">
        <f t="shared" si="235"/>
        <v>1.7060739669256142</v>
      </c>
      <c r="BI105" s="18">
        <f t="shared" si="236"/>
        <v>1.6218109309241502</v>
      </c>
      <c r="BK105" s="18">
        <f t="shared" si="237"/>
        <v>2.902668872840386</v>
      </c>
      <c r="BL105" s="18">
        <f t="shared" si="238"/>
        <v>3.4901764397747836</v>
      </c>
      <c r="BM105" s="18">
        <f t="shared" si="239"/>
        <v>5.4256562056275159</v>
      </c>
      <c r="BO105" t="str">
        <f t="shared" si="260"/>
        <v>82 Transport and mobile machine drivers and operatives</v>
      </c>
      <c r="BP105" s="18">
        <f t="shared" si="240"/>
        <v>3.4438032208665259</v>
      </c>
      <c r="BQ105" s="18">
        <f t="shared" si="240"/>
        <v>-2.937486049206417</v>
      </c>
      <c r="BR105" s="18">
        <f t="shared" si="240"/>
        <v>1.9855524060738983</v>
      </c>
      <c r="BS105" s="18">
        <f t="shared" si="240"/>
        <v>0.36216101005854817</v>
      </c>
      <c r="BT105" s="18">
        <f t="shared" si="241"/>
        <v>0.65614707591268306</v>
      </c>
      <c r="BV105" s="18">
        <f t="shared" si="242"/>
        <v>0.90039975969422592</v>
      </c>
      <c r="BW105" s="18">
        <f t="shared" si="243"/>
        <v>3.2350483271729402</v>
      </c>
      <c r="BX105" s="18">
        <f t="shared" si="244"/>
        <v>3.8252081978989105</v>
      </c>
      <c r="BZ105" t="str">
        <f t="shared" si="261"/>
        <v>82 Transport and mobile machine drivers and operatives</v>
      </c>
      <c r="CA105" s="18">
        <f t="shared" si="245"/>
        <v>1.0872138032078871</v>
      </c>
      <c r="CB105" s="18">
        <f t="shared" si="245"/>
        <v>-17.235592034325297</v>
      </c>
      <c r="CC105" s="18">
        <f t="shared" si="245"/>
        <v>0.42639795875334396</v>
      </c>
      <c r="CD105" s="18">
        <f t="shared" si="245"/>
        <v>-1.5628362380217364</v>
      </c>
      <c r="CE105" s="18">
        <f t="shared" si="246"/>
        <v>-2.0133020443016236</v>
      </c>
      <c r="CG105" s="18">
        <f t="shared" si="247"/>
        <v>-0.90417522324014454</v>
      </c>
      <c r="CH105" s="18">
        <f t="shared" si="248"/>
        <v>2.5309990532884852</v>
      </c>
      <c r="CI105" s="18">
        <f t="shared" si="249"/>
        <v>1.9066623399571547</v>
      </c>
      <c r="CK105" t="str">
        <f t="shared" si="262"/>
        <v>82 Transport and mobile machine drivers and operatives</v>
      </c>
      <c r="CL105" s="18">
        <f t="shared" si="250"/>
        <v>4.4250748304306198</v>
      </c>
      <c r="CM105" s="18">
        <f t="shared" si="250"/>
        <v>-26.803161347430493</v>
      </c>
      <c r="CN105" s="18">
        <f t="shared" si="250"/>
        <v>-3.0876938457617964</v>
      </c>
      <c r="CO105" s="18">
        <f t="shared" si="250"/>
        <v>-5.3369295906918079</v>
      </c>
      <c r="CP105" s="18">
        <f t="shared" si="251"/>
        <v>-6.1602046253845248</v>
      </c>
      <c r="CR105" s="18">
        <f t="shared" si="252"/>
        <v>-4.5930452696458683</v>
      </c>
      <c r="CS105" s="18">
        <f t="shared" si="253"/>
        <v>1.6520562542462036</v>
      </c>
      <c r="CT105" s="18">
        <f t="shared" si="254"/>
        <v>-1.7053117623529013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-5.9355127577529583</v>
      </c>
      <c r="C106" s="18">
        <f t="shared" si="210"/>
        <v>14.989783070028606</v>
      </c>
      <c r="D106" s="18">
        <f t="shared" si="210"/>
        <v>4.0946354264106866</v>
      </c>
      <c r="E106" s="18">
        <f t="shared" si="210"/>
        <v>3.6930351775150694</v>
      </c>
      <c r="F106" s="18">
        <f t="shared" si="211"/>
        <v>4.4915217627464532</v>
      </c>
      <c r="H106" s="18">
        <f t="shared" si="212"/>
        <v>3.8267294773035143</v>
      </c>
      <c r="I106" s="18">
        <f t="shared" si="213"/>
        <v>4.2575019056849683</v>
      </c>
      <c r="J106" s="18">
        <f t="shared" si="214"/>
        <v>6.6466008651950403</v>
      </c>
      <c r="L106" t="str">
        <f t="shared" si="255"/>
        <v>91 Elementary trades and related occupations</v>
      </c>
      <c r="M106" s="18">
        <f t="shared" si="215"/>
        <v>1.8421652547899292</v>
      </c>
      <c r="N106" s="18">
        <f t="shared" si="215"/>
        <v>-3.2867588694565741</v>
      </c>
      <c r="O106" s="18">
        <f t="shared" si="215"/>
        <v>5.2768648167485166</v>
      </c>
      <c r="P106" s="18">
        <f t="shared" si="215"/>
        <v>3.53211718606532</v>
      </c>
      <c r="Q106" s="18">
        <f t="shared" si="216"/>
        <v>3.6319929904136572</v>
      </c>
      <c r="S106" s="18">
        <f t="shared" si="217"/>
        <v>4.11046298820259</v>
      </c>
      <c r="T106" s="18">
        <f t="shared" si="218"/>
        <v>3.7350830255512335</v>
      </c>
      <c r="U106" s="18">
        <f t="shared" si="219"/>
        <v>6.476094356594797</v>
      </c>
      <c r="W106" t="str">
        <f t="shared" si="256"/>
        <v>91 Elementary trades and related occupations</v>
      </c>
      <c r="X106" s="18">
        <f t="shared" si="220"/>
        <v>-1.0382724507394636</v>
      </c>
      <c r="Y106" s="18">
        <f t="shared" si="220"/>
        <v>0.47514705171867178</v>
      </c>
      <c r="Z106" s="18">
        <f t="shared" si="220"/>
        <v>-1.2374955107810059</v>
      </c>
      <c r="AA106" s="18">
        <f t="shared" si="220"/>
        <v>1.6220563128563903</v>
      </c>
      <c r="AB106" s="18">
        <f t="shared" si="221"/>
        <v>0.6482392746044896</v>
      </c>
      <c r="AD106" s="18">
        <f t="shared" si="222"/>
        <v>0.65978935284620732</v>
      </c>
      <c r="AE106" s="18">
        <f t="shared" si="223"/>
        <v>3.0601983201227201</v>
      </c>
      <c r="AF106" s="18">
        <f t="shared" si="224"/>
        <v>3.5000226677494251</v>
      </c>
      <c r="AH106" t="str">
        <f t="shared" si="257"/>
        <v>91 Elementary trades and related occupations</v>
      </c>
      <c r="AI106" s="18">
        <f t="shared" si="225"/>
        <v>-0.36788410260536475</v>
      </c>
      <c r="AJ106" s="18">
        <f t="shared" si="225"/>
        <v>0.65419686927850051</v>
      </c>
      <c r="AK106" s="18">
        <f t="shared" si="225"/>
        <v>0.14662894078807387</v>
      </c>
      <c r="AL106" s="18">
        <f t="shared" si="225"/>
        <v>2.783175918971259</v>
      </c>
      <c r="AM106" s="18">
        <f t="shared" si="226"/>
        <v>1.8185993038547288</v>
      </c>
      <c r="AO106" s="18">
        <f t="shared" si="227"/>
        <v>1.8967033594230909</v>
      </c>
      <c r="AP106" s="18">
        <f t="shared" si="228"/>
        <v>3.3811774684134432</v>
      </c>
      <c r="AQ106" s="18">
        <f t="shared" si="229"/>
        <v>4.6320705339844892</v>
      </c>
      <c r="AS106" t="str">
        <f t="shared" si="258"/>
        <v>91 Elementary trades and related occupations</v>
      </c>
      <c r="AT106" s="18">
        <f t="shared" si="230"/>
        <v>-1.6262074836501439</v>
      </c>
      <c r="AU106" s="18">
        <f t="shared" si="230"/>
        <v>22.398439449585283</v>
      </c>
      <c r="AV106" s="18">
        <f t="shared" si="230"/>
        <v>-0.34145399174858593</v>
      </c>
      <c r="AW106" s="18">
        <f t="shared" si="230"/>
        <v>1.915658727705094</v>
      </c>
      <c r="AX106" s="18">
        <f t="shared" si="231"/>
        <v>2.3699192670712188</v>
      </c>
      <c r="AZ106" s="18">
        <f t="shared" si="232"/>
        <v>1.1576642375524138</v>
      </c>
      <c r="BA106" s="18">
        <f t="shared" si="233"/>
        <v>2.8297748890234509</v>
      </c>
      <c r="BB106" s="18">
        <f t="shared" si="234"/>
        <v>3.634244629366834</v>
      </c>
      <c r="BD106" t="str">
        <f t="shared" si="259"/>
        <v>91 Elementary trades and related occupations</v>
      </c>
      <c r="BE106" s="18">
        <f t="shared" si="235"/>
        <v>-1.1336829974838647</v>
      </c>
      <c r="BF106" s="18">
        <f t="shared" si="235"/>
        <v>-6.1801002546385426</v>
      </c>
      <c r="BG106" s="18">
        <f t="shared" si="235"/>
        <v>3.0440757910607408</v>
      </c>
      <c r="BH106" s="18">
        <f t="shared" si="235"/>
        <v>3.0577128117964758</v>
      </c>
      <c r="BI106" s="18">
        <f t="shared" si="236"/>
        <v>2.4503494387380309</v>
      </c>
      <c r="BK106" s="18">
        <f t="shared" si="237"/>
        <v>3.0531669377024118</v>
      </c>
      <c r="BL106" s="18">
        <f t="shared" si="238"/>
        <v>2.3927431056017801</v>
      </c>
      <c r="BM106" s="18">
        <f t="shared" si="239"/>
        <v>4.7147543693759175</v>
      </c>
      <c r="BO106" t="str">
        <f t="shared" si="260"/>
        <v>91 Elementary trades and related occupations</v>
      </c>
      <c r="BP106" s="18">
        <f t="shared" si="240"/>
        <v>-3.6981555058432369</v>
      </c>
      <c r="BQ106" s="18">
        <f t="shared" si="240"/>
        <v>4.2039993460942782</v>
      </c>
      <c r="BR106" s="18">
        <f t="shared" si="240"/>
        <v>-3.2281569511860231</v>
      </c>
      <c r="BS106" s="18">
        <f t="shared" si="240"/>
        <v>0.27206498330587525</v>
      </c>
      <c r="BT106" s="18">
        <f t="shared" si="241"/>
        <v>-0.59646826259250885</v>
      </c>
      <c r="BV106" s="18">
        <f t="shared" si="242"/>
        <v>-0.90852112795695161</v>
      </c>
      <c r="BW106" s="18">
        <f t="shared" si="243"/>
        <v>1.8505038465790546</v>
      </c>
      <c r="BX106" s="18">
        <f t="shared" si="244"/>
        <v>1.1587157197025633</v>
      </c>
      <c r="BZ106" t="str">
        <f t="shared" si="261"/>
        <v>91 Elementary trades and related occupations</v>
      </c>
      <c r="CA106" s="18">
        <f t="shared" si="245"/>
        <v>-3.1688707683867889</v>
      </c>
      <c r="CB106" s="18">
        <f t="shared" si="245"/>
        <v>-12.648398741571686</v>
      </c>
      <c r="CC106" s="18">
        <f t="shared" si="245"/>
        <v>-3.7532763111800982</v>
      </c>
      <c r="CD106" s="18">
        <f t="shared" si="245"/>
        <v>-1.8783045302640855</v>
      </c>
      <c r="CE106" s="18">
        <f t="shared" si="246"/>
        <v>-3.1742894566942681</v>
      </c>
      <c r="CG106" s="18">
        <f t="shared" si="247"/>
        <v>-2.5073188368203492</v>
      </c>
      <c r="CH106" s="18">
        <f t="shared" si="248"/>
        <v>1.7295201577787633</v>
      </c>
      <c r="CI106" s="18">
        <f t="shared" si="249"/>
        <v>-0.15794937994219049</v>
      </c>
      <c r="CK106" t="str">
        <f t="shared" si="262"/>
        <v>91 Elementary trades and related occupations</v>
      </c>
      <c r="CL106" s="18">
        <f t="shared" si="250"/>
        <v>-3.2647471861404931</v>
      </c>
      <c r="CM106" s="18">
        <f t="shared" si="250"/>
        <v>-24.412944008938318</v>
      </c>
      <c r="CN106" s="18">
        <f t="shared" si="250"/>
        <v>-8.6799700195541512</v>
      </c>
      <c r="CO106" s="18">
        <f t="shared" si="250"/>
        <v>-5.1727264001073525</v>
      </c>
      <c r="CP106" s="18">
        <f t="shared" si="251"/>
        <v>-7.6018781045559596</v>
      </c>
      <c r="CR106" s="18">
        <f t="shared" si="252"/>
        <v>-6.3565243225307766</v>
      </c>
      <c r="CS106" s="18">
        <f t="shared" si="253"/>
        <v>1.0064995015055089</v>
      </c>
      <c r="CT106" s="18">
        <f t="shared" si="254"/>
        <v>-4.0784403315430424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2.2347907548746715</v>
      </c>
      <c r="C107" s="18">
        <f t="shared" si="210"/>
        <v>4.6963464191847493</v>
      </c>
      <c r="D107" s="18">
        <f t="shared" si="210"/>
        <v>7.6920982397840065</v>
      </c>
      <c r="E107" s="18">
        <f t="shared" si="210"/>
        <v>2.9581575417184425</v>
      </c>
      <c r="F107" s="18">
        <f t="shared" si="211"/>
        <v>4.524030104821164</v>
      </c>
      <c r="H107" s="18">
        <f t="shared" si="212"/>
        <v>4.5125524396026018</v>
      </c>
      <c r="I107" s="18">
        <f t="shared" si="213"/>
        <v>4.3745519125967691</v>
      </c>
      <c r="J107" s="18">
        <f t="shared" si="214"/>
        <v>7.2052616299941086</v>
      </c>
      <c r="L107" t="str">
        <f t="shared" ref="L107" si="263">A107</f>
        <v>92 Elementary administration and service occupations</v>
      </c>
      <c r="M107" s="18">
        <f t="shared" si="215"/>
        <v>6.2959082090063623</v>
      </c>
      <c r="N107" s="18">
        <f t="shared" si="215"/>
        <v>2.6365145696856773</v>
      </c>
      <c r="O107" s="18">
        <f t="shared" si="215"/>
        <v>7.8480820385134376</v>
      </c>
      <c r="P107" s="18">
        <f t="shared" si="215"/>
        <v>3.8261736156097514</v>
      </c>
      <c r="Q107" s="18">
        <f t="shared" si="216"/>
        <v>4.9909903179315096</v>
      </c>
      <c r="S107" s="18">
        <f t="shared" si="217"/>
        <v>5.1498622222980961</v>
      </c>
      <c r="T107" s="18">
        <f t="shared" si="218"/>
        <v>4.4846286977916927</v>
      </c>
      <c r="U107" s="18">
        <f t="shared" si="219"/>
        <v>7.7291251222314505</v>
      </c>
      <c r="W107" t="str">
        <f t="shared" ref="W107" si="264">A107</f>
        <v>92 Elementary administration and service occupations</v>
      </c>
      <c r="X107" s="18">
        <f t="shared" si="220"/>
        <v>3.1481746666280896</v>
      </c>
      <c r="Y107" s="18">
        <f t="shared" si="220"/>
        <v>18.785940241164024</v>
      </c>
      <c r="Z107" s="18">
        <f t="shared" si="220"/>
        <v>3.0295381452424053</v>
      </c>
      <c r="AA107" s="18">
        <f t="shared" si="220"/>
        <v>3.0253825726963113</v>
      </c>
      <c r="AB107" s="18">
        <f t="shared" si="221"/>
        <v>3.9473711065459272</v>
      </c>
      <c r="AD107" s="18">
        <f t="shared" si="222"/>
        <v>3.0267677449213437</v>
      </c>
      <c r="AE107" s="18">
        <f t="shared" si="223"/>
        <v>4.0737343921140257</v>
      </c>
      <c r="AF107" s="18">
        <f t="shared" si="224"/>
        <v>5.9635998517496125</v>
      </c>
      <c r="AH107" t="str">
        <f t="shared" ref="AH107" si="265">L107</f>
        <v>92 Elementary administration and service occupations</v>
      </c>
      <c r="AI107" s="18">
        <f t="shared" si="225"/>
        <v>4.0086757422989283</v>
      </c>
      <c r="AJ107" s="18">
        <f t="shared" si="225"/>
        <v>18.478347530661509</v>
      </c>
      <c r="AK107" s="18">
        <f t="shared" si="225"/>
        <v>2.9364799641443451</v>
      </c>
      <c r="AL107" s="18">
        <f t="shared" si="225"/>
        <v>3.2677638766878792</v>
      </c>
      <c r="AM107" s="18">
        <f t="shared" si="226"/>
        <v>4.05389227769275</v>
      </c>
      <c r="AO107" s="18">
        <f t="shared" si="227"/>
        <v>3.1572176102949934</v>
      </c>
      <c r="AP107" s="18">
        <f t="shared" si="228"/>
        <v>3.9449637750798461</v>
      </c>
      <c r="AQ107" s="18">
        <f t="shared" si="229"/>
        <v>5.953161244222005</v>
      </c>
      <c r="AS107" t="str">
        <f t="shared" ref="AS107" si="266">W107</f>
        <v>92 Elementary administration and service occupations</v>
      </c>
      <c r="AT107" s="18">
        <f t="shared" si="230"/>
        <v>1.6904447258643263</v>
      </c>
      <c r="AU107" s="18">
        <f t="shared" si="230"/>
        <v>25.368499655080122</v>
      </c>
      <c r="AV107" s="18">
        <f t="shared" si="230"/>
        <v>2.504961082802204</v>
      </c>
      <c r="AW107" s="18">
        <f t="shared" si="230"/>
        <v>3.277986887085782</v>
      </c>
      <c r="AX107" s="18">
        <f t="shared" si="231"/>
        <v>4.2916181512155926</v>
      </c>
      <c r="AZ107" s="18">
        <f t="shared" si="232"/>
        <v>3.0196660407173503</v>
      </c>
      <c r="BA107" s="18">
        <f t="shared" si="233"/>
        <v>3.8641088908938803</v>
      </c>
      <c r="BB107" s="18">
        <f t="shared" si="234"/>
        <v>5.7963125545068994</v>
      </c>
      <c r="BD107" t="str">
        <f t="shared" ref="BD107" si="267">AH107</f>
        <v>92 Elementary administration and service occupations</v>
      </c>
      <c r="BE107" s="18">
        <f t="shared" si="235"/>
        <v>-2.2838936013774402</v>
      </c>
      <c r="BF107" s="18">
        <f t="shared" si="235"/>
        <v>-3.0188319261642116</v>
      </c>
      <c r="BG107" s="18">
        <f t="shared" si="235"/>
        <v>1.0862596122867441</v>
      </c>
      <c r="BH107" s="18">
        <f t="shared" si="235"/>
        <v>-1.4891870499855742E-2</v>
      </c>
      <c r="BI107" s="18">
        <f t="shared" si="236"/>
        <v>0.13682753460471098</v>
      </c>
      <c r="BK107" s="18">
        <f t="shared" si="237"/>
        <v>0.35081934673415471</v>
      </c>
      <c r="BL107" s="18">
        <f t="shared" si="238"/>
        <v>2.9651410907414411</v>
      </c>
      <c r="BM107" s="18">
        <f t="shared" si="239"/>
        <v>3.2001928662942936</v>
      </c>
      <c r="BO107" t="str">
        <f t="shared" ref="BO107" si="268">AS107</f>
        <v>92 Elementary administration and service occupations</v>
      </c>
      <c r="BP107" s="18">
        <f t="shared" si="240"/>
        <v>-6.2802389884919485E-2</v>
      </c>
      <c r="BQ107" s="18">
        <f t="shared" si="240"/>
        <v>-4.806921345465442</v>
      </c>
      <c r="BR107" s="18">
        <f t="shared" si="240"/>
        <v>0.60742308537955481</v>
      </c>
      <c r="BS107" s="18">
        <f t="shared" si="240"/>
        <v>-0.98212821770712333</v>
      </c>
      <c r="BT107" s="18">
        <f t="shared" si="241"/>
        <v>-0.7328139505559994</v>
      </c>
      <c r="BV107" s="18">
        <f t="shared" si="242"/>
        <v>-0.45508802545938254</v>
      </c>
      <c r="BW107" s="18">
        <f t="shared" si="243"/>
        <v>2.6869296904581841</v>
      </c>
      <c r="BX107" s="18">
        <f t="shared" si="244"/>
        <v>2.3762774593756086</v>
      </c>
      <c r="BZ107" t="str">
        <f t="shared" ref="BZ107" si="269">BD107</f>
        <v>92 Elementary administration and service occupations</v>
      </c>
      <c r="CA107" s="18">
        <f t="shared" si="245"/>
        <v>0.85382997524010573</v>
      </c>
      <c r="CB107" s="18">
        <f t="shared" si="245"/>
        <v>-13.202495382435874</v>
      </c>
      <c r="CC107" s="18">
        <f t="shared" si="245"/>
        <v>-0.2826910899739965</v>
      </c>
      <c r="CD107" s="18">
        <f t="shared" si="245"/>
        <v>-3.0046155960579801</v>
      </c>
      <c r="CE107" s="18">
        <f t="shared" si="246"/>
        <v>-2.8390131853301304</v>
      </c>
      <c r="CG107" s="18">
        <f t="shared" si="247"/>
        <v>-2.1056646227203157</v>
      </c>
      <c r="CH107" s="18">
        <f t="shared" si="248"/>
        <v>2.154960253301641</v>
      </c>
      <c r="CI107" s="18">
        <f t="shared" si="249"/>
        <v>0.65922946096765855</v>
      </c>
      <c r="CK107" t="str">
        <f t="shared" ref="CK107" si="270">BO107</f>
        <v>92 Elementary administration and service occupations</v>
      </c>
      <c r="CL107" s="18">
        <f t="shared" si="250"/>
        <v>-4.1220143966276712</v>
      </c>
      <c r="CM107" s="18">
        <f t="shared" si="250"/>
        <v>-32.224478895605515</v>
      </c>
      <c r="CN107" s="18">
        <f t="shared" si="250"/>
        <v>-6.7384100475254112</v>
      </c>
      <c r="CO107" s="18">
        <f t="shared" si="250"/>
        <v>-6.1743319731112356</v>
      </c>
      <c r="CP107" s="18">
        <f t="shared" si="251"/>
        <v>-8.2353897050276519</v>
      </c>
      <c r="CR107" s="18">
        <f t="shared" si="252"/>
        <v>-6.3627360644234905</v>
      </c>
      <c r="CS107" s="18">
        <f t="shared" si="253"/>
        <v>0.99746440724552965</v>
      </c>
      <c r="CT107" s="18">
        <f t="shared" si="254"/>
        <v>-4.1015229725956504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5.9291633925844689</v>
      </c>
      <c r="C109" s="26">
        <f>IF(AND(D$6-C$6 &lt;&gt; 0,C35&lt;&gt;0,D35&lt;&gt;0),(EXP(LN(D35/C35)/(D$6-C$6))-1)*100,0)</f>
        <v>-1.4042530444579038</v>
      </c>
      <c r="D109" s="26">
        <f>IF(AND(E$6-D$6 &lt;&gt; 0,D35&lt;&gt;0,E35&lt;&gt;0),(EXP(LN(E35/D35)/(E$6-D$6))-1)*100,0)</f>
        <v>4.9234271746511959</v>
      </c>
      <c r="E109" s="26">
        <f>IF(AND(F$6-E$6 &lt;&gt; 0,E35&lt;&gt;0,F35&lt;&gt;0),(EXP(LN(F35/E35)/(F$6-E$6))-1)*100,0)</f>
        <v>2.6855484521348894</v>
      </c>
      <c r="F109" s="26">
        <f>IF(AND(F$6-C$6 &lt;&gt; 0,C35&lt;&gt;0,F35&lt;&gt;0),(EXP(LN(F35/C35)/(F$6-C$6))-1)*100,0)</f>
        <v>3.1174374528987636</v>
      </c>
      <c r="H109" s="26">
        <f t="shared" ref="H109" si="271">IF($F$6-$D$6 &lt;&gt; 0,(EXP(LN(1+(H72/100))/($F$6-$D$6))-1)*100,0)</f>
        <v>3.4261536726370778</v>
      </c>
      <c r="I109" s="26">
        <f t="shared" ref="I109" si="272">IF(D35&gt;0,((1+(I35/D35))^(1/($F$6-$D$6))-1)*100,0)</f>
        <v>3.4803805257997755</v>
      </c>
      <c r="J109" s="26">
        <f t="shared" ref="J109" si="273">IF($F$6-$D$6 &lt;&gt; 0,(EXP(LN(1+(J72/100))/($F$6-$D$6))-1)*100,0)</f>
        <v>5.7953957550671342</v>
      </c>
      <c r="L109" s="24" t="str">
        <f>L35</f>
        <v>All occupations</v>
      </c>
      <c r="M109" s="26">
        <f>IF(AND(N$6-M$6 &lt;&gt; 0,M35&lt;&gt;0,N35&lt;&gt;0),(EXP(LN(N35/M35)/(N$6-M$6))-1)*100,0)</f>
        <v>6.7660960921253288</v>
      </c>
      <c r="N109" s="26">
        <f>IF(AND(O$6-N$6 &lt;&gt; 0,N35&lt;&gt;0,O35&lt;&gt;0),(EXP(LN(O35/N35)/(O$6-N$6))-1)*100,0)</f>
        <v>0.46357774621270664</v>
      </c>
      <c r="O109" s="26">
        <f>IF(AND(P$6-O$6 &lt;&gt; 0,O35&lt;&gt;0,P35&lt;&gt;0),(EXP(LN(P35/O35)/(P$6-O$6))-1)*100,0)</f>
        <v>5.043494875789345</v>
      </c>
      <c r="P109" s="26">
        <f>IF(AND(Q$6-P$6 &lt;&gt; 0,P35&lt;&gt;0,Q35&lt;&gt;0),(EXP(LN(Q35/P35)/(Q$6-P$6))-1)*100,0)</f>
        <v>2.7690071073713796</v>
      </c>
      <c r="Q109" s="26">
        <f>IF(AND(Q$6-N$6 &lt;&gt; 0,N35&lt;&gt;0,Q35&lt;&gt;0),(EXP(LN(Q35/N35)/(Q$6-N$6))-1)*100,0)</f>
        <v>3.3278168992184831</v>
      </c>
      <c r="S109" s="26">
        <f t="shared" ref="S109" si="274">IF($F$6-$D$6 &lt;&gt; 0,(EXP(LN(1+(S72/100))/($F$6-$D$6))-1)*100,0)</f>
        <v>3.5216442420641592</v>
      </c>
      <c r="T109" s="26">
        <f t="shared" ref="T109" si="275">IF(O35&gt;0,((1+(T35/O35))^(1/($F$6-$D$6))-1)*100,0)</f>
        <v>3.629788251711652</v>
      </c>
      <c r="U109" s="26">
        <f t="shared" ref="U109" si="276">IF($F$6-$D$6 &lt;&gt; 0,(EXP(LN(1+(U72/100))/($F$6-$D$6))-1)*100,0)</f>
        <v>5.9739885852314822</v>
      </c>
      <c r="W109" s="24" t="str">
        <f>W35</f>
        <v>All occupations</v>
      </c>
      <c r="X109" s="26">
        <f>IF(AND(Y$6-X$6 &lt;&gt; 0,X35&lt;&gt;0,Y35&lt;&gt;0),(EXP(LN(Y35/X35)/(Y$6-X$6))-1)*100,0)</f>
        <v>2.7552925776019421</v>
      </c>
      <c r="Y109" s="26">
        <f>IF(AND(Z$6-Y$6 &lt;&gt; 0,Y35&lt;&gt;0,Z35&lt;&gt;0),(EXP(LN(Z35/Y35)/(Z$6-Y$6))-1)*100,0)</f>
        <v>13.272236829114625</v>
      </c>
      <c r="Z109" s="26">
        <f>IF(AND(AA$6-Z$6 &lt;&gt; 0,Z35&lt;&gt;0,AA35&lt;&gt;0),(EXP(LN(AA35/Z35)/(AA$6-Z$6))-1)*100,0)</f>
        <v>0.87757142713364988</v>
      </c>
      <c r="AA109" s="26">
        <f>IF(AND(AB$6-AA$6 &lt;&gt; 0,AA35&lt;&gt;0,AB35&lt;&gt;0),(EXP(LN(AB35/AA35)/(AB$6-AA$6))-1)*100,0)</f>
        <v>1.8779337762971915</v>
      </c>
      <c r="AB109" s="26">
        <f>IF(AND(AB$6-Y$6 &lt;&gt; 0,Y35&lt;&gt;0,AB35&lt;&gt;0),(EXP(LN(AB35/Y35)/(AB$6-Y$6))-1)*100,0)</f>
        <v>2.2394761725294421</v>
      </c>
      <c r="AD109" s="26">
        <f t="shared" ref="AD109" si="277">IF($F$6-$D$6 &lt;&gt; 0,(EXP(LN(1+(AD72/100))/($F$6-$D$6))-1)*100,0)</f>
        <v>1.5433822464911762</v>
      </c>
      <c r="AE109" s="26">
        <f t="shared" ref="AE109" si="278">IF(Z35&gt;0,((1+(AE35/Z35))^(1/($F$6-$D$6))-1)*100,0)</f>
        <v>3.1945136715656242</v>
      </c>
      <c r="AF109" s="26">
        <f t="shared" ref="AF109" si="279">IF($F$6-$D$6 &lt;&gt; 0,(EXP(LN(1+(AF72/100))/($F$6-$D$6))-1)*100,0)</f>
        <v>4.2275358815476061</v>
      </c>
      <c r="AH109" s="24" t="str">
        <f>AH35</f>
        <v>All occupations</v>
      </c>
      <c r="AI109" s="26">
        <f>IF(AND(AJ$6-AI$6 &lt;&gt; 0,AI35&lt;&gt;0,AJ35&lt;&gt;0),(EXP(LN(AJ35/AI35)/(AJ$6-AI$6))-1)*100,0)</f>
        <v>0.73752964052349324</v>
      </c>
      <c r="AJ109" s="26">
        <f>IF(AND(AK$6-AJ$6 &lt;&gt; 0,AJ35&lt;&gt;0,AK35&lt;&gt;0),(EXP(LN(AK35/AJ35)/(AK$6-AJ$6))-1)*100,0)</f>
        <v>13.907907218595916</v>
      </c>
      <c r="AK109" s="26">
        <f>IF(AND(AL$6-AK$6 &lt;&gt; 0,AK35&lt;&gt;0,AL35&lt;&gt;0),(EXP(LN(AL35/AK35)/(AL$6-AK$6))-1)*100,0)</f>
        <v>-0.4786584918736958</v>
      </c>
      <c r="AL109" s="26">
        <f>IF(AND(AM$6-AL$6 &lt;&gt; 0,AL35&lt;&gt;0,AM35&lt;&gt;0),(EXP(LN(AM35/AL35)/(AM$6-AL$6))-1)*100,0)</f>
        <v>1.5414587688734604</v>
      </c>
      <c r="AM109" s="26">
        <f>IF(AND(AM$6-AJ$6 &lt;&gt; 0,AJ35&lt;&gt;0,AM35&lt;&gt;0),(EXP(LN(AM35/AJ35)/(AM$6-AJ$6))-1)*100,0)</f>
        <v>1.6331907121766909</v>
      </c>
      <c r="AO109" s="26">
        <f t="shared" ref="AO109" si="280">IF($F$6-$D$6 &lt;&gt; 0,(EXP(LN(1+(AO72/100))/($F$6-$D$6))-1)*100,0)</f>
        <v>0.86357085892769803</v>
      </c>
      <c r="AP109" s="26">
        <f t="shared" ref="AP109" si="281">IF(AK35&gt;0,((1+(AP35/AK35))^(1/($F$6-$D$6))-1)*100,0)</f>
        <v>2.9872145782849913</v>
      </c>
      <c r="AQ109" s="26">
        <f t="shared" ref="AQ109" si="282">IF($F$6-$D$6 &lt;&gt; 0,(EXP(LN(1+(AQ72/100))/($F$6-$D$6))-1)*100,0)</f>
        <v>3.5712648650485734</v>
      </c>
      <c r="AS109" s="24" t="str">
        <f>AS35</f>
        <v>All occupations</v>
      </c>
      <c r="AT109" s="26">
        <f>IF(AND(AU$6-AT$6 &lt;&gt; 0,AT35&lt;&gt;0,AU35&lt;&gt;0),(EXP(LN(AU35/AT35)/(AU$6-AT$6))-1)*100,0)</f>
        <v>1.8571458751630132</v>
      </c>
      <c r="AU109" s="26">
        <f>IF(AND(AV$6-AU$6 &lt;&gt; 0,AU35&lt;&gt;0,AV35&lt;&gt;0),(EXP(LN(AV35/AU35)/(AV$6-AU$6))-1)*100,0)</f>
        <v>14.774904271940969</v>
      </c>
      <c r="AV109" s="26">
        <f>IF(AND(AW$6-AV$6 &lt;&gt; 0,AV35&lt;&gt;0,AW35&lt;&gt;0),(EXP(LN(AW35/AV35)/(AW$6-AV$6))-1)*100,0)</f>
        <v>0.52542719765364954</v>
      </c>
      <c r="AW109" s="26">
        <f>IF(AND(AX$6-AW$6 &lt;&gt; 0,AW35&lt;&gt;0,AX35&lt;&gt;0),(EXP(LN(AX35/AW35)/(AX$6-AW$6))-1)*100,0)</f>
        <v>1.8350787762927867</v>
      </c>
      <c r="AX109" s="26">
        <f>IF(AND(AX$6-AU$6 &lt;&gt; 0,AU35&lt;&gt;0,AX35&lt;&gt;0),(EXP(LN(AX35/AU35)/(AX$6-AU$6))-1)*100,0)</f>
        <v>2.185091537437267</v>
      </c>
      <c r="AZ109" s="26">
        <f t="shared" ref="AZ109" si="283">IF($F$6-$D$6 &lt;&gt; 0,(EXP(LN(1+(AZ72/100))/($F$6-$D$6))-1)*100,0)</f>
        <v>1.3966433419882129</v>
      </c>
      <c r="BA109" s="26">
        <f t="shared" ref="BA109" si="284">IF(AV35&gt;0,((1+(BA35/AV35))^(1/($F$6-$D$6))-1)*100,0)</f>
        <v>3.0545822710937642</v>
      </c>
      <c r="BB109" s="26">
        <f t="shared" ref="BB109" si="285">IF($F$6-$D$6 &lt;&gt; 0,(EXP(LN(1+(BB72/100))/($F$6-$D$6))-1)*100,0)</f>
        <v>4.0027910206875461</v>
      </c>
      <c r="BD109" s="24" t="str">
        <f>BD35</f>
        <v>All occupations</v>
      </c>
      <c r="BE109" s="26">
        <f>IF(AND(BF$6-BE$6 &lt;&gt; 0,BE35&lt;&gt;0,BF35&lt;&gt;0),(EXP(LN(BF35/BE35)/(BF$6-BE$6))-1)*100,0)</f>
        <v>0.32030839618608642</v>
      </c>
      <c r="BF109" s="26">
        <f>IF(AND(BG$6-BF$6 &lt;&gt; 0,BF35&lt;&gt;0,BG35&lt;&gt;0),(EXP(LN(BG35/BF35)/(BG$6-BF$6))-1)*100,0)</f>
        <v>-2.7667749796509211</v>
      </c>
      <c r="BG109" s="26">
        <f>IF(AND(BH$6-BG$6 &lt;&gt; 0,BG35&lt;&gt;0,BH35&lt;&gt;0),(EXP(LN(BH35/BG35)/(BH$6-BG$6))-1)*100,0)</f>
        <v>1.7080844856488087</v>
      </c>
      <c r="BH109" s="26">
        <f>IF(AND(BI$6-BH$6 &lt;&gt; 0,BH35&lt;&gt;0,BI35&lt;&gt;0),(EXP(LN(BI35/BH35)/(BI$6-BH$6))-1)*100,0)</f>
        <v>0.62219626717274767</v>
      </c>
      <c r="BI109" s="26">
        <f>IF(AND(BI$6-BF$6 &lt;&gt; 0,BF35&lt;&gt;0,BI35&lt;&gt;0),(EXP(LN(BI35/BF35)/(BI$6-BF$6))-1)*100,0)</f>
        <v>0.74433265398727855</v>
      </c>
      <c r="BK109" s="26">
        <f t="shared" ref="BK109" si="286">IF($F$6-$D$6 &lt;&gt; 0,(EXP(LN(1+(BK72/100))/($F$6-$D$6))-1)*100,0)</f>
        <v>0.98286468855330877</v>
      </c>
      <c r="BL109" s="26">
        <f t="shared" ref="BL109" si="287">IF(BG35&gt;0,((1+(BL35/BG35))^(1/($F$6-$D$6))-1)*100,0)</f>
        <v>2.7937814243271131</v>
      </c>
      <c r="BM109" s="26">
        <f t="shared" ref="BM109" si="288">IF($F$6-$D$6 &lt;&gt; 0,(EXP(LN(1+(BM72/100))/($F$6-$D$6))-1)*100,0)</f>
        <v>3.4773050582699749</v>
      </c>
      <c r="BO109" s="24" t="str">
        <f>BO35</f>
        <v>All occupations</v>
      </c>
      <c r="BP109" s="26">
        <f>IF(AND(BQ$6-BP$6 &lt;&gt; 0,BP35&lt;&gt;0,BQ35&lt;&gt;0),(EXP(LN(BQ35/BP35)/(BQ$6-BP$6))-1)*100,0)</f>
        <v>-0.18983527622135066</v>
      </c>
      <c r="BQ109" s="26">
        <f>IF(AND(BR$6-BQ$6 &lt;&gt; 0,BQ35&lt;&gt;0,BR35&lt;&gt;0),(EXP(LN(BR35/BQ35)/(BR$6-BQ$6))-1)*100,0)</f>
        <v>-1.7056975984532485</v>
      </c>
      <c r="BR109" s="26">
        <f>IF(AND(BS$6-BR$6 &lt;&gt; 0,BR35&lt;&gt;0,BS35&lt;&gt;0),(EXP(LN(BS35/BR35)/(BS$6-BR$6))-1)*100,0)</f>
        <v>-0.43449569595709336</v>
      </c>
      <c r="BS109" s="26">
        <f>IF(AND(BT$6-BS$6 &lt;&gt; 0,BS35&lt;&gt;0,BT35&lt;&gt;0),(EXP(LN(BT35/BS35)/(BT$6-BS$6))-1)*100,0)</f>
        <v>-1.1807084192961392</v>
      </c>
      <c r="BT109" s="26">
        <f>IF(AND(BT$6-BQ$6 &lt;&gt; 0,BQ35&lt;&gt;0,BT35&lt;&gt;0),(EXP(LN(BT35/BQ35)/(BT$6-BQ$6))-1)*100,0)</f>
        <v>-0.98109093048228679</v>
      </c>
      <c r="BV109" s="26">
        <f t="shared" ref="BV109" si="289">IF($F$6-$D$6 &lt;&gt; 0,(EXP(LN(1+(BV72/100))/($F$6-$D$6))-1)*100,0)</f>
        <v>-0.93259432760646188</v>
      </c>
      <c r="BW109" s="26">
        <f t="shared" ref="BW109" si="290">IF(BR35&gt;0,((1+(BW35/BR35))^(1/($F$6-$D$6))-1)*100,0)</f>
        <v>2.425596159117438</v>
      </c>
      <c r="BX109" s="26">
        <f t="shared" ref="BX109" si="291">IF($F$6-$D$6 &lt;&gt; 0,(EXP(LN(1+(BX72/100))/($F$6-$D$6))-1)*100,0)</f>
        <v>1.7722662960029334</v>
      </c>
      <c r="BZ109" s="24" t="str">
        <f>BZ35</f>
        <v>All occupations</v>
      </c>
      <c r="CA109" s="26">
        <f>IF(AND(CB$6-CA$6 &lt;&gt; 0,CA35&lt;&gt;0,CB35&lt;&gt;0),(EXP(LN(CB35/CA35)/(CB$6-CA$6))-1)*100,0)</f>
        <v>-0.71102652440035996</v>
      </c>
      <c r="CB109" s="26">
        <f>IF(AND(CC$6-CB$6 &lt;&gt; 0,CB35&lt;&gt;0,CC35&lt;&gt;0),(EXP(LN(CC35/CB35)/(CC$6-CB$6))-1)*100,0)</f>
        <v>-11.081490044547726</v>
      </c>
      <c r="CC109" s="26">
        <f>IF(AND(CD$6-CC$6 &lt;&gt; 0,CC35&lt;&gt;0,CD35&lt;&gt;0),(EXP(LN(CD35/CC35)/(CD$6-CC$6))-1)*100,0)</f>
        <v>-1.5577019536429093</v>
      </c>
      <c r="CD109" s="26">
        <f>IF(AND(CE$6-CD$6 &lt;&gt; 0,CD35&lt;&gt;0,CE35&lt;&gt;0),(EXP(LN(CE35/CD35)/(CE$6-CD$6))-1)*100,0)</f>
        <v>-3.2902523720730881</v>
      </c>
      <c r="CE109" s="26">
        <f>IF(AND(CE$6-CB$6 &lt;&gt; 0,CB35&lt;&gt;0,CE35&lt;&gt;0),(EXP(LN(CE35/CB35)/(CE$6-CB$6))-1)*100,0)</f>
        <v>-3.2613077681260205</v>
      </c>
      <c r="CG109" s="26">
        <f t="shared" ref="CG109" si="292">IF($F$6-$D$6 &lt;&gt; 0,(EXP(LN(1+(CG72/100))/($F$6-$D$6))-1)*100,0)</f>
        <v>-2.7161503747134552</v>
      </c>
      <c r="CH109" s="26">
        <f t="shared" ref="CH109" si="293">IF(CC35&gt;0,((1+(CH35/CC35))^(1/($F$6-$D$6))-1)*100,0)</f>
        <v>1.9703645260284786</v>
      </c>
      <c r="CI109" s="26">
        <f t="shared" ref="CI109" si="294">IF($F$6-$D$6 &lt;&gt; 0,(EXP(LN(1+(CI72/100))/($F$6-$D$6))-1)*100,0)</f>
        <v>1.0916279942052576E-2</v>
      </c>
      <c r="CK109" s="24" t="str">
        <f>CK35</f>
        <v>All occupations</v>
      </c>
      <c r="CL109" s="26">
        <f>IF(AND(CM$6-CL$6 &lt;&gt; 0,CL35&lt;&gt;0,CM35&lt;&gt;0),(EXP(LN(CM35/CL35)/(CM$6-CL$6))-1)*100,0)</f>
        <v>-1.1458903328828041</v>
      </c>
      <c r="CM109" s="26">
        <f>IF(AND(CN$6-CM$6 &lt;&gt; 0,CM35&lt;&gt;0,CN35&lt;&gt;0),(EXP(LN(CN35/CM35)/(CN$6-CM$6))-1)*100,0)</f>
        <v>-27.065268147527622</v>
      </c>
      <c r="CN109" s="26">
        <f>IF(AND(CO$6-CN$6 &lt;&gt; 0,CN35&lt;&gt;0,CO35&lt;&gt;0),(EXP(LN(CO35/CN35)/(CO$6-CN$6))-1)*100,0)</f>
        <v>-3.7027009090183305</v>
      </c>
      <c r="CO109" s="26">
        <f>IF(AND(CP$6-CO$6 &lt;&gt; 0,CO35&lt;&gt;0,CP35&lt;&gt;0),(EXP(LN(CP35/CO35)/(CP$6-CO$6))-1)*100,0)</f>
        <v>-3.4876522342484617</v>
      </c>
      <c r="CP109" s="26">
        <f>IF(AND(CP$6-CM$6 &lt;&gt; 0,CM35&lt;&gt;0,CP35&lt;&gt;0),(EXP(LN(CP35/CM35)/(CP$6-CM$6))-1)*100,0)</f>
        <v>-5.2286410948287347</v>
      </c>
      <c r="CR109" s="26">
        <f t="shared" ref="CR109" si="295">IF($F$6-$D$6 &lt;&gt; 0,(EXP(LN(1+(CR72/100))/($F$6-$D$6))-1)*100,0)</f>
        <v>-3.5593884330819003</v>
      </c>
      <c r="CS109" s="26">
        <f t="shared" ref="CS109" si="296">IF(CN35&gt;0,((1+(CS35/CN35))^(1/($F$6-$D$6))-1)*100,0)</f>
        <v>1.3620873328696881</v>
      </c>
      <c r="CT109" s="26">
        <f t="shared" ref="CT109" si="297">IF($F$6-$D$6 &lt;&gt; 0,(EXP(LN(1+(CT72/100))/($F$6-$D$6))-1)*100,0)</f>
        <v>-1.4306088515717796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Essex Southend-on-Sea and Thurrock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Essex Southend-on-Sea and Thurrock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Essex Southend-on-Sea and Thurrock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Essex Southend-on-Sea and Thurrock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Essex Southend-on-Sea and Thurrock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Essex Southend-on-Sea and Thurrock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Essex Southend-on-Sea and Thurrock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Essex Southend-on-Sea and Thurrock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Essex Southend-on-Sea and Thurrock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0.22925615435103863</v>
      </c>
      <c r="C119" s="27">
        <f t="shared" si="299"/>
        <v>1.7648569822759863E-2</v>
      </c>
      <c r="D119" s="27">
        <f t="shared" si="299"/>
        <v>0.16067479827019127</v>
      </c>
      <c r="E119" s="27">
        <f t="shared" si="299"/>
        <v>0.35161168960543598</v>
      </c>
      <c r="F119" s="27">
        <f t="shared" ref="F119:F144" si="300">F8-D8</f>
        <v>0.51228648787562725</v>
      </c>
      <c r="L119" t="str">
        <f>A119</f>
        <v>11 Corporate managers and directors</v>
      </c>
      <c r="M119" s="27">
        <f t="shared" ref="M119:P144" si="301">N8-M8</f>
        <v>2.0608347828125817</v>
      </c>
      <c r="N119" s="27">
        <f t="shared" si="301"/>
        <v>-0.1761196347769669</v>
      </c>
      <c r="O119" s="27">
        <f t="shared" si="301"/>
        <v>1.2839841368318501</v>
      </c>
      <c r="P119" s="27">
        <f t="shared" si="301"/>
        <v>2.901413437320981</v>
      </c>
      <c r="Q119" s="27">
        <f t="shared" ref="Q119:Q144" si="302">Q8-O8</f>
        <v>4.1853975741528311</v>
      </c>
      <c r="W119" t="str">
        <f>A119</f>
        <v>11 Corporate managers and directors</v>
      </c>
      <c r="X119" s="27">
        <f t="shared" ref="X119:AA144" si="303">Y8-X8</f>
        <v>3.0159870693698902</v>
      </c>
      <c r="Y119" s="27">
        <f t="shared" si="303"/>
        <v>1.4074767466278963</v>
      </c>
      <c r="Z119" s="27">
        <f t="shared" si="303"/>
        <v>-0.7426443466217556</v>
      </c>
      <c r="AA119" s="27">
        <f t="shared" si="303"/>
        <v>4.0308480513722849</v>
      </c>
      <c r="AB119" s="27">
        <f t="shared" ref="AB119:AB144" si="304">AB8-Z8</f>
        <v>3.2882037047505293</v>
      </c>
      <c r="AH119" t="str">
        <f>L119</f>
        <v>11 Corporate managers and directors</v>
      </c>
      <c r="AI119" s="27">
        <f t="shared" ref="AI119:AL144" si="305">AJ8-AI8</f>
        <v>0.34049261728456237</v>
      </c>
      <c r="AJ119" s="27">
        <f t="shared" si="305"/>
        <v>0.45066359576130477</v>
      </c>
      <c r="AK119" s="27">
        <f t="shared" si="305"/>
        <v>-0.36616227396312429</v>
      </c>
      <c r="AL119" s="27">
        <f t="shared" si="305"/>
        <v>0.52374274573734292</v>
      </c>
      <c r="AM119" s="27">
        <f t="shared" ref="AM119:AM144" si="306">AM8-AK8</f>
        <v>0.15758047177421863</v>
      </c>
      <c r="AS119" t="str">
        <f>W119</f>
        <v>11 Corporate managers and directors</v>
      </c>
      <c r="AT119" s="27">
        <f t="shared" ref="AT119:AW144" si="307">AU8-AT8</f>
        <v>0.53186089314599716</v>
      </c>
      <c r="AU119" s="27">
        <f t="shared" si="307"/>
        <v>0.77327426492334972</v>
      </c>
      <c r="AV119" s="27">
        <f t="shared" si="307"/>
        <v>-0.48724150991821613</v>
      </c>
      <c r="AW119" s="27">
        <f t="shared" si="307"/>
        <v>0.95186163539590574</v>
      </c>
      <c r="AX119" s="27">
        <f t="shared" ref="AX119:AX144" si="308">AX8-AV8</f>
        <v>0.46462012547768961</v>
      </c>
      <c r="BD119" t="str">
        <f>AH119</f>
        <v>11 Corporate managers and directors</v>
      </c>
      <c r="BE119" s="27">
        <f t="shared" ref="BE119:BH144" si="309">BF8-BE8</f>
        <v>1.9334014670506274</v>
      </c>
      <c r="BF119" s="27">
        <f t="shared" si="309"/>
        <v>-0.18685311620734701</v>
      </c>
      <c r="BG119" s="27">
        <f t="shared" si="309"/>
        <v>-0.56229250268080122</v>
      </c>
      <c r="BH119" s="27">
        <f t="shared" si="309"/>
        <v>1.7076660057984938</v>
      </c>
      <c r="BI119" s="27">
        <f t="shared" ref="BI119:BI144" si="310">BI8-BG8</f>
        <v>1.1453735031176926</v>
      </c>
      <c r="BO119" t="str">
        <f>AS119</f>
        <v>11 Corporate managers and directors</v>
      </c>
      <c r="BP119" s="27">
        <f t="shared" ref="BP119:BS144" si="311">BQ8-BP8</f>
        <v>0.5376128697799345</v>
      </c>
      <c r="BQ119" s="27">
        <f t="shared" si="311"/>
        <v>0.62690194513789876</v>
      </c>
      <c r="BR119" s="27">
        <f t="shared" si="311"/>
        <v>-2.0014932087933861</v>
      </c>
      <c r="BS119" s="27">
        <f t="shared" si="311"/>
        <v>-1.3402539908141975</v>
      </c>
      <c r="BT119" s="27">
        <f t="shared" ref="BT119:BT144" si="312">BT8-BR8</f>
        <v>-3.3417471996075836</v>
      </c>
      <c r="BZ119" t="str">
        <f>BD119</f>
        <v>11 Corporate managers and directors</v>
      </c>
      <c r="CA119" s="68">
        <f t="shared" ref="CA119:CD144" si="313">CB8-CA8</f>
        <v>0.62585809236572931</v>
      </c>
      <c r="CB119" s="68">
        <f t="shared" si="313"/>
        <v>-0.22782208796125492</v>
      </c>
      <c r="CC119" s="68">
        <f t="shared" si="313"/>
        <v>-0.77127147411308261</v>
      </c>
      <c r="CD119" s="68">
        <f t="shared" si="313"/>
        <v>-1.1826053721667042</v>
      </c>
      <c r="CE119" s="68">
        <f t="shared" ref="CE119:CE144" si="314">CE8-CC8</f>
        <v>-1.9538768462797869</v>
      </c>
      <c r="CK119" t="str">
        <f>BO119</f>
        <v>11 Corporate managers and directors</v>
      </c>
      <c r="CL119" s="68">
        <f t="shared" ref="CL119:CO144" si="315">CM8-CL8</f>
        <v>0.31598477045338225</v>
      </c>
      <c r="CM119" s="68">
        <f t="shared" si="315"/>
        <v>-0.32180550808191111</v>
      </c>
      <c r="CN119" s="68">
        <f t="shared" si="315"/>
        <v>-0.2321796854014575</v>
      </c>
      <c r="CO119" s="68">
        <f t="shared" si="315"/>
        <v>-0.11286322127645576</v>
      </c>
      <c r="CP119" s="68">
        <f t="shared" ref="CP119:CP144" si="316">CP8-CN8</f>
        <v>-0.34504290667791326</v>
      </c>
    </row>
    <row r="120" spans="1:94" x14ac:dyDescent="0.2">
      <c r="A120" t="str">
        <f t="shared" si="298"/>
        <v>12 Other managers and proprietors</v>
      </c>
      <c r="B120" s="27">
        <f t="shared" si="299"/>
        <v>5.8518068787376032E-2</v>
      </c>
      <c r="C120" s="27">
        <f t="shared" si="299"/>
        <v>-9.1598167927024465E-3</v>
      </c>
      <c r="D120" s="27">
        <f t="shared" si="299"/>
        <v>0.19545090577874524</v>
      </c>
      <c r="E120" s="27">
        <f t="shared" si="299"/>
        <v>0.22167303515283887</v>
      </c>
      <c r="F120" s="27">
        <f t="shared" si="300"/>
        <v>0.41712394093158411</v>
      </c>
      <c r="L120" t="str">
        <f t="shared" ref="L120:L143" si="317">A120</f>
        <v>12 Other managers and proprietors</v>
      </c>
      <c r="M120" s="27">
        <f t="shared" si="301"/>
        <v>0.6449225028430936</v>
      </c>
      <c r="N120" s="27">
        <f t="shared" si="301"/>
        <v>-6.3590216967470692E-2</v>
      </c>
      <c r="O120" s="27">
        <f t="shared" si="301"/>
        <v>1.5057146552803236</v>
      </c>
      <c r="P120" s="27">
        <f t="shared" si="301"/>
        <v>1.8988308861470689</v>
      </c>
      <c r="Q120" s="27">
        <f t="shared" si="302"/>
        <v>3.4045455414273924</v>
      </c>
      <c r="W120" t="str">
        <f t="shared" ref="W120:W143" si="318">A120</f>
        <v>12 Other managers and proprietors</v>
      </c>
      <c r="X120" s="27">
        <f t="shared" si="303"/>
        <v>0.39615497138787248</v>
      </c>
      <c r="Y120" s="27">
        <f t="shared" si="303"/>
        <v>0.71363145905324732</v>
      </c>
      <c r="Z120" s="27">
        <f t="shared" si="303"/>
        <v>1.7186954640858554</v>
      </c>
      <c r="AA120" s="27">
        <f t="shared" si="303"/>
        <v>2.4673096985654634</v>
      </c>
      <c r="AB120" s="27">
        <f t="shared" si="304"/>
        <v>4.1860051626513188</v>
      </c>
      <c r="AH120" t="str">
        <f t="shared" ref="AH120:AH143" si="319">L120</f>
        <v>12 Other managers and proprietors</v>
      </c>
      <c r="AI120" s="27">
        <f t="shared" si="305"/>
        <v>0.1638959105130795</v>
      </c>
      <c r="AJ120" s="27">
        <f t="shared" si="305"/>
        <v>0.3589274627542709</v>
      </c>
      <c r="AK120" s="27">
        <f t="shared" si="305"/>
        <v>0.42690845819754575</v>
      </c>
      <c r="AL120" s="27">
        <f t="shared" si="305"/>
        <v>0.76855243680077034</v>
      </c>
      <c r="AM120" s="27">
        <f t="shared" si="306"/>
        <v>1.1954608949983161</v>
      </c>
      <c r="AS120" t="str">
        <f t="shared" ref="AS120:AS143" si="320">W120</f>
        <v>12 Other managers and proprietors</v>
      </c>
      <c r="AT120" s="27">
        <f t="shared" si="307"/>
        <v>0.10687370573802868</v>
      </c>
      <c r="AU120" s="27">
        <f t="shared" si="307"/>
        <v>0.25638610743956414</v>
      </c>
      <c r="AV120" s="27">
        <f t="shared" si="307"/>
        <v>0.54068928522673865</v>
      </c>
      <c r="AW120" s="27">
        <f t="shared" si="307"/>
        <v>0.71483195428490065</v>
      </c>
      <c r="AX120" s="27">
        <f t="shared" si="308"/>
        <v>1.2555212395116393</v>
      </c>
      <c r="BD120" t="str">
        <f t="shared" ref="BD120:BD143" si="321">AH120</f>
        <v>12 Other managers and proprietors</v>
      </c>
      <c r="BE120" s="27">
        <f t="shared" si="309"/>
        <v>-3.054947069387115E-2</v>
      </c>
      <c r="BF120" s="27">
        <f t="shared" si="309"/>
        <v>-0.27454737888429293</v>
      </c>
      <c r="BG120" s="27">
        <f t="shared" si="309"/>
        <v>1.3697557883953539</v>
      </c>
      <c r="BH120" s="27">
        <f t="shared" si="309"/>
        <v>0.9063253564923599</v>
      </c>
      <c r="BI120" s="27">
        <f t="shared" si="310"/>
        <v>2.2760811448877138</v>
      </c>
      <c r="BO120" t="str">
        <f t="shared" ref="BO120:BO143" si="322">AS120</f>
        <v>12 Other managers and proprietors</v>
      </c>
      <c r="BP120" s="27">
        <f t="shared" si="311"/>
        <v>0.10034335853680965</v>
      </c>
      <c r="BQ120" s="27">
        <f t="shared" si="311"/>
        <v>-2.7380422336250376E-2</v>
      </c>
      <c r="BR120" s="27">
        <f t="shared" si="311"/>
        <v>0.97315907983041772</v>
      </c>
      <c r="BS120" s="27">
        <f t="shared" si="311"/>
        <v>-0.10096909254130626</v>
      </c>
      <c r="BT120" s="27">
        <f t="shared" si="312"/>
        <v>0.87218998728911146</v>
      </c>
      <c r="BZ120" t="str">
        <f t="shared" ref="BZ120:BZ143" si="323">BD120</f>
        <v>12 Other managers and proprietors</v>
      </c>
      <c r="CA120" s="68">
        <f t="shared" si="313"/>
        <v>-0.18478954572606376</v>
      </c>
      <c r="CB120" s="68">
        <f t="shared" si="313"/>
        <v>-0.16079500882338449</v>
      </c>
      <c r="CC120" s="68">
        <f t="shared" si="313"/>
        <v>0.29319516405770418</v>
      </c>
      <c r="CD120" s="68">
        <f t="shared" si="313"/>
        <v>-0.59009019054827672</v>
      </c>
      <c r="CE120" s="68">
        <f t="shared" si="314"/>
        <v>-0.29689502649057253</v>
      </c>
      <c r="CK120" t="str">
        <f t="shared" ref="CK120:CK143" si="324">BO120</f>
        <v>12 Other managers and proprietors</v>
      </c>
      <c r="CL120" s="68">
        <f t="shared" si="315"/>
        <v>6.4053642918364018E-2</v>
      </c>
      <c r="CM120" s="68">
        <f t="shared" si="315"/>
        <v>-0.27489791907001337</v>
      </c>
      <c r="CN120" s="68">
        <f t="shared" si="315"/>
        <v>0.26226913194183465</v>
      </c>
      <c r="CO120" s="68">
        <f t="shared" si="315"/>
        <v>-0.15332008396882824</v>
      </c>
      <c r="CP120" s="68">
        <f t="shared" si="316"/>
        <v>0.10894904797300642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0.50862869273380706</v>
      </c>
      <c r="C121" s="27">
        <f t="shared" si="299"/>
        <v>-3.8491240210988931E-2</v>
      </c>
      <c r="D121" s="27">
        <f t="shared" si="299"/>
        <v>0.62817312524002089</v>
      </c>
      <c r="E121" s="27">
        <f t="shared" si="299"/>
        <v>0.81736859386802729</v>
      </c>
      <c r="F121" s="27">
        <f t="shared" si="300"/>
        <v>1.4455417191080482</v>
      </c>
      <c r="L121" t="str">
        <f t="shared" si="317"/>
        <v>21 Science, research, engineering and technology professionals</v>
      </c>
      <c r="M121" s="27">
        <f t="shared" si="301"/>
        <v>2.1177732244323346</v>
      </c>
      <c r="N121" s="27">
        <f t="shared" si="301"/>
        <v>0.42092212281812991</v>
      </c>
      <c r="O121" s="27">
        <f t="shared" si="301"/>
        <v>2.9857730709532024</v>
      </c>
      <c r="P121" s="27">
        <f t="shared" si="301"/>
        <v>4.0408623995484447</v>
      </c>
      <c r="Q121" s="27">
        <f t="shared" si="302"/>
        <v>7.0266354705016472</v>
      </c>
      <c r="W121" t="str">
        <f t="shared" si="318"/>
        <v>21 Science, research, engineering and technology professionals</v>
      </c>
      <c r="X121" s="27">
        <f t="shared" si="303"/>
        <v>1.6091786311179277</v>
      </c>
      <c r="Y121" s="27">
        <f t="shared" si="303"/>
        <v>1.6936180014750768</v>
      </c>
      <c r="Z121" s="27">
        <f t="shared" si="303"/>
        <v>0.45981692595489676</v>
      </c>
      <c r="AA121" s="27">
        <f t="shared" si="303"/>
        <v>2.6185060695006612</v>
      </c>
      <c r="AB121" s="27">
        <f t="shared" si="304"/>
        <v>3.078322995455558</v>
      </c>
      <c r="AH121" t="str">
        <f t="shared" si="319"/>
        <v>21 Science, research, engineering and technology professionals</v>
      </c>
      <c r="AI121" s="27">
        <f t="shared" si="305"/>
        <v>4.8624473585768602E-2</v>
      </c>
      <c r="AJ121" s="27">
        <f t="shared" si="305"/>
        <v>0.2806357072252248</v>
      </c>
      <c r="AK121" s="27">
        <f t="shared" si="305"/>
        <v>1.1649774533687207E-2</v>
      </c>
      <c r="AL121" s="27">
        <f t="shared" si="305"/>
        <v>0.37566367149893676</v>
      </c>
      <c r="AM121" s="27">
        <f t="shared" si="306"/>
        <v>0.38731344603262396</v>
      </c>
      <c r="AS121" t="str">
        <f t="shared" si="320"/>
        <v>21 Science, research, engineering and technology professionals</v>
      </c>
      <c r="AT121" s="27">
        <f t="shared" si="307"/>
        <v>0.27766545352837291</v>
      </c>
      <c r="AU121" s="27">
        <f t="shared" si="307"/>
        <v>0.27289436371255604</v>
      </c>
      <c r="AV121" s="27">
        <f t="shared" si="307"/>
        <v>-0.40473617235348414</v>
      </c>
      <c r="AW121" s="27">
        <f t="shared" si="307"/>
        <v>0.27291071420589397</v>
      </c>
      <c r="AX121" s="27">
        <f t="shared" si="308"/>
        <v>-0.13182545814759017</v>
      </c>
      <c r="BD121" t="str">
        <f t="shared" si="321"/>
        <v>21 Science, research, engineering and technology professionals</v>
      </c>
      <c r="BE121" s="27">
        <f t="shared" si="309"/>
        <v>0.65875044685595974</v>
      </c>
      <c r="BF121" s="27">
        <f t="shared" si="309"/>
        <v>-0.1373667130064824</v>
      </c>
      <c r="BG121" s="27">
        <f t="shared" si="309"/>
        <v>0.2303866949280593</v>
      </c>
      <c r="BH121" s="27">
        <f t="shared" si="309"/>
        <v>0.53399215826828517</v>
      </c>
      <c r="BI121" s="27">
        <f t="shared" si="310"/>
        <v>0.76437885319634447</v>
      </c>
      <c r="BO121" t="str">
        <f t="shared" si="322"/>
        <v>21 Science, research, engineering and technology professionals</v>
      </c>
      <c r="BP121" s="27">
        <f t="shared" si="311"/>
        <v>0.4290575494014135</v>
      </c>
      <c r="BQ121" s="27">
        <f t="shared" si="311"/>
        <v>0.65004163494023715</v>
      </c>
      <c r="BR121" s="27">
        <f t="shared" si="311"/>
        <v>-0.37052756924682662</v>
      </c>
      <c r="BS121" s="27">
        <f t="shared" si="311"/>
        <v>-0.27924613049227176</v>
      </c>
      <c r="BT121" s="27">
        <f t="shared" si="312"/>
        <v>-0.64977369973909838</v>
      </c>
      <c r="BZ121" t="str">
        <f t="shared" si="323"/>
        <v>21 Science, research, engineering and technology professionals</v>
      </c>
      <c r="CA121" s="68">
        <f t="shared" si="313"/>
        <v>0.14750928177598377</v>
      </c>
      <c r="CB121" s="68">
        <f t="shared" si="313"/>
        <v>-0.18020515628200551</v>
      </c>
      <c r="CC121" s="68">
        <f t="shared" si="313"/>
        <v>-0.16257557251648791</v>
      </c>
      <c r="CD121" s="68">
        <f t="shared" si="313"/>
        <v>-0.9536180987548728</v>
      </c>
      <c r="CE121" s="68">
        <f t="shared" si="314"/>
        <v>-1.1161936712713607</v>
      </c>
      <c r="CK121" t="str">
        <f t="shared" si="324"/>
        <v>21 Science, research, engineering and technology professionals</v>
      </c>
      <c r="CL121" s="68">
        <f t="shared" si="315"/>
        <v>0.18951892685842031</v>
      </c>
      <c r="CM121" s="68">
        <f t="shared" si="315"/>
        <v>-0.1398073557960674</v>
      </c>
      <c r="CN121" s="68">
        <f t="shared" si="315"/>
        <v>9.4915458783714657E-2</v>
      </c>
      <c r="CO121" s="68">
        <f t="shared" si="315"/>
        <v>-9.8678315224750235E-2</v>
      </c>
      <c r="CP121" s="68">
        <f t="shared" si="316"/>
        <v>-3.762856441035578E-3</v>
      </c>
    </row>
    <row r="122" spans="1:94" x14ac:dyDescent="0.2">
      <c r="A122" t="str">
        <f t="shared" si="298"/>
        <v>22 Health professionals</v>
      </c>
      <c r="B122" s="27">
        <f t="shared" si="299"/>
        <v>0.60224353412256426</v>
      </c>
      <c r="C122" s="27">
        <f t="shared" si="299"/>
        <v>-0.29289199255935627</v>
      </c>
      <c r="D122" s="27">
        <f t="shared" si="299"/>
        <v>0.68798747589125431</v>
      </c>
      <c r="E122" s="27">
        <f t="shared" si="299"/>
        <v>0.90469176993383194</v>
      </c>
      <c r="F122" s="27">
        <f t="shared" si="300"/>
        <v>1.5926792458250862</v>
      </c>
      <c r="L122" t="str">
        <f t="shared" si="317"/>
        <v>22 Health professionals</v>
      </c>
      <c r="M122" s="27">
        <f t="shared" si="301"/>
        <v>1.9841793688579115</v>
      </c>
      <c r="N122" s="27">
        <f t="shared" si="301"/>
        <v>-0.74234831924431255</v>
      </c>
      <c r="O122" s="27">
        <f t="shared" si="301"/>
        <v>1.963342537501922</v>
      </c>
      <c r="P122" s="27">
        <f t="shared" si="301"/>
        <v>2.5677162115843526</v>
      </c>
      <c r="Q122" s="27">
        <f t="shared" si="302"/>
        <v>4.5310587490862746</v>
      </c>
      <c r="W122" t="str">
        <f t="shared" si="318"/>
        <v>22 Health professionals</v>
      </c>
      <c r="X122" s="27">
        <f t="shared" si="303"/>
        <v>2.3728476808345498</v>
      </c>
      <c r="Y122" s="27">
        <f t="shared" si="303"/>
        <v>0.72849431414380916</v>
      </c>
      <c r="Z122" s="27">
        <f t="shared" si="303"/>
        <v>1.230410666366561</v>
      </c>
      <c r="AA122" s="27">
        <f t="shared" si="303"/>
        <v>2.8416073100891559</v>
      </c>
      <c r="AB122" s="27">
        <f t="shared" si="304"/>
        <v>4.0720179764557169</v>
      </c>
      <c r="AH122" t="str">
        <f t="shared" si="319"/>
        <v>22 Health professionals</v>
      </c>
      <c r="AI122" s="27">
        <f t="shared" si="305"/>
        <v>-0.76892378861093036</v>
      </c>
      <c r="AJ122" s="27">
        <f t="shared" si="305"/>
        <v>-0.17337242443879664</v>
      </c>
      <c r="AK122" s="27">
        <f t="shared" si="305"/>
        <v>-1.7256385991495962</v>
      </c>
      <c r="AL122" s="27">
        <f t="shared" si="305"/>
        <v>-1.3215538601390751</v>
      </c>
      <c r="AM122" s="27">
        <f t="shared" si="306"/>
        <v>-3.047192459288671</v>
      </c>
      <c r="AS122" t="str">
        <f t="shared" si="320"/>
        <v>22 Health professionals</v>
      </c>
      <c r="AT122" s="27">
        <f t="shared" si="307"/>
        <v>0.15477920776934728</v>
      </c>
      <c r="AU122" s="27">
        <f t="shared" si="307"/>
        <v>0.21540178616167016</v>
      </c>
      <c r="AV122" s="27">
        <f t="shared" si="307"/>
        <v>3.5004478125085337E-2</v>
      </c>
      <c r="AW122" s="27">
        <f t="shared" si="307"/>
        <v>0.21400322223052881</v>
      </c>
      <c r="AX122" s="27">
        <f t="shared" si="308"/>
        <v>0.24900770035561415</v>
      </c>
      <c r="BD122" t="str">
        <f t="shared" si="321"/>
        <v>22 Health professionals</v>
      </c>
      <c r="BE122" s="27">
        <f t="shared" si="309"/>
        <v>0.43480756246054408</v>
      </c>
      <c r="BF122" s="27">
        <f t="shared" si="309"/>
        <v>-4.6763450258958006E-2</v>
      </c>
      <c r="BG122" s="27">
        <f t="shared" si="309"/>
        <v>0.56355665140361832</v>
      </c>
      <c r="BH122" s="27">
        <f t="shared" si="309"/>
        <v>0.34355519448531302</v>
      </c>
      <c r="BI122" s="27">
        <f t="shared" si="310"/>
        <v>0.90711184588893135</v>
      </c>
      <c r="BO122" t="str">
        <f t="shared" si="322"/>
        <v>22 Health professionals</v>
      </c>
      <c r="BP122" s="27">
        <f t="shared" si="311"/>
        <v>0.49231150396592538</v>
      </c>
      <c r="BQ122" s="27">
        <f t="shared" si="311"/>
        <v>-0.17993414475090264</v>
      </c>
      <c r="BR122" s="27">
        <f t="shared" si="311"/>
        <v>0.17591511307651553</v>
      </c>
      <c r="BS122" s="27">
        <f t="shared" si="311"/>
        <v>-0.35133686556106181</v>
      </c>
      <c r="BT122" s="27">
        <f t="shared" si="312"/>
        <v>-0.17542175248454628</v>
      </c>
      <c r="BZ122" t="str">
        <f t="shared" si="323"/>
        <v>22 Health professionals</v>
      </c>
      <c r="CA122" s="68">
        <f t="shared" si="313"/>
        <v>0.52802064614197342</v>
      </c>
      <c r="CB122" s="68">
        <f t="shared" si="313"/>
        <v>-0.44531469371253185</v>
      </c>
      <c r="CC122" s="68">
        <f t="shared" si="313"/>
        <v>2.7866690743318712E-2</v>
      </c>
      <c r="CD122" s="68">
        <f t="shared" si="313"/>
        <v>-0.51821071984317624</v>
      </c>
      <c r="CE122" s="68">
        <f t="shared" si="314"/>
        <v>-0.49034402909985753</v>
      </c>
      <c r="CK122" t="str">
        <f t="shared" si="324"/>
        <v>22 Health professionals</v>
      </c>
      <c r="CL122" s="68">
        <f t="shared" si="315"/>
        <v>7.7710955739783621E-2</v>
      </c>
      <c r="CM122" s="68">
        <f t="shared" si="315"/>
        <v>-6.0741156368487648E-2</v>
      </c>
      <c r="CN122" s="68">
        <f t="shared" si="315"/>
        <v>3.0586017761276924E-2</v>
      </c>
      <c r="CO122" s="68">
        <f t="shared" si="315"/>
        <v>3.0717573802942072E-2</v>
      </c>
      <c r="CP122" s="68">
        <f t="shared" si="316"/>
        <v>6.1303591564218995E-2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0.54368883566381276</v>
      </c>
      <c r="C123" s="27">
        <f t="shared" si="299"/>
        <v>7.2996336053500421E-2</v>
      </c>
      <c r="D123" s="27">
        <f t="shared" si="299"/>
        <v>0.55455559757370532</v>
      </c>
      <c r="E123" s="27">
        <f t="shared" si="299"/>
        <v>0.72791711620585797</v>
      </c>
      <c r="F123" s="27">
        <f t="shared" si="300"/>
        <v>1.2824727137795633</v>
      </c>
      <c r="L123" t="str">
        <f t="shared" si="317"/>
        <v>23 Teaching and other educational professionals</v>
      </c>
      <c r="M123" s="27">
        <f t="shared" si="301"/>
        <v>4.1275220351744348</v>
      </c>
      <c r="N123" s="27">
        <f t="shared" si="301"/>
        <v>-2.7071588201373231E-2</v>
      </c>
      <c r="O123" s="27">
        <f t="shared" si="301"/>
        <v>3.320898265624173</v>
      </c>
      <c r="P123" s="27">
        <f t="shared" si="301"/>
        <v>4.2659922146046121</v>
      </c>
      <c r="Q123" s="27">
        <f t="shared" si="302"/>
        <v>7.5868904802287851</v>
      </c>
      <c r="W123" t="str">
        <f t="shared" si="318"/>
        <v>23 Teaching and other educational professionals</v>
      </c>
      <c r="X123" s="27">
        <f t="shared" si="303"/>
        <v>2.3868640873736524E-4</v>
      </c>
      <c r="Y123" s="27">
        <f t="shared" si="303"/>
        <v>1.6318287762062624</v>
      </c>
      <c r="Z123" s="27">
        <f t="shared" si="303"/>
        <v>-2.3289380996403324</v>
      </c>
      <c r="AA123" s="27">
        <f t="shared" si="303"/>
        <v>-1.331347093576456</v>
      </c>
      <c r="AB123" s="27">
        <f t="shared" si="304"/>
        <v>-3.6602851932167884</v>
      </c>
      <c r="AH123" t="str">
        <f t="shared" si="319"/>
        <v>23 Teaching and other educational professionals</v>
      </c>
      <c r="AI123" s="27">
        <f t="shared" si="305"/>
        <v>-0.60652426285486039</v>
      </c>
      <c r="AJ123" s="27">
        <f t="shared" si="305"/>
        <v>-3.6242339467941531E-2</v>
      </c>
      <c r="AK123" s="27">
        <f t="shared" si="305"/>
        <v>-0.35544668482665431</v>
      </c>
      <c r="AL123" s="27">
        <f t="shared" si="305"/>
        <v>1.5271447480555866E-2</v>
      </c>
      <c r="AM123" s="27">
        <f t="shared" si="306"/>
        <v>-0.34017523734609845</v>
      </c>
      <c r="AS123" t="str">
        <f t="shared" si="320"/>
        <v>23 Teaching and other educational professionals</v>
      </c>
      <c r="AT123" s="27">
        <f t="shared" si="307"/>
        <v>1.5235107484960486E-2</v>
      </c>
      <c r="AU123" s="27">
        <f t="shared" si="307"/>
        <v>2.6224854493774707E-2</v>
      </c>
      <c r="AV123" s="27">
        <f t="shared" si="307"/>
        <v>-8.4845567249952347E-2</v>
      </c>
      <c r="AW123" s="27">
        <f t="shared" si="307"/>
        <v>-3.781479391952336E-2</v>
      </c>
      <c r="AX123" s="27">
        <f t="shared" si="308"/>
        <v>-0.12266036116947571</v>
      </c>
      <c r="BD123" t="str">
        <f t="shared" si="321"/>
        <v>23 Teaching and other educational professionals</v>
      </c>
      <c r="BE123" s="27">
        <f t="shared" si="309"/>
        <v>7.3500620404156169E-2</v>
      </c>
      <c r="BF123" s="27">
        <f t="shared" si="309"/>
        <v>5.8949288038265824E-3</v>
      </c>
      <c r="BG123" s="27">
        <f t="shared" si="309"/>
        <v>0.14136671608302764</v>
      </c>
      <c r="BH123" s="27">
        <f t="shared" si="309"/>
        <v>0.41095737406553745</v>
      </c>
      <c r="BI123" s="27">
        <f t="shared" si="310"/>
        <v>0.55232409014856509</v>
      </c>
      <c r="BO123" t="str">
        <f t="shared" si="322"/>
        <v>23 Teaching and other educational professionals</v>
      </c>
      <c r="BP123" s="27">
        <f t="shared" si="311"/>
        <v>0.1193133941011506</v>
      </c>
      <c r="BQ123" s="27">
        <f t="shared" si="311"/>
        <v>-3.3457530244046962E-2</v>
      </c>
      <c r="BR123" s="27">
        <f t="shared" si="311"/>
        <v>-4.1673610789087601E-2</v>
      </c>
      <c r="BS123" s="27">
        <f t="shared" si="311"/>
        <v>-0.12735244474662499</v>
      </c>
      <c r="BT123" s="27">
        <f t="shared" si="312"/>
        <v>-0.16902605553571259</v>
      </c>
      <c r="BZ123" t="str">
        <f t="shared" si="323"/>
        <v>23 Teaching and other educational professionals</v>
      </c>
      <c r="CA123" s="68">
        <f t="shared" si="313"/>
        <v>0.12688658340744186</v>
      </c>
      <c r="CB123" s="68">
        <f t="shared" si="313"/>
        <v>4.3037755208910067E-3</v>
      </c>
      <c r="CC123" s="68">
        <f t="shared" si="313"/>
        <v>-2.9146347131443484E-2</v>
      </c>
      <c r="CD123" s="68">
        <f t="shared" si="313"/>
        <v>-0.17192079207373712</v>
      </c>
      <c r="CE123" s="68">
        <f t="shared" si="314"/>
        <v>-0.2010671392051806</v>
      </c>
      <c r="CK123" t="str">
        <f t="shared" si="324"/>
        <v>23 Teaching and other educational professionals</v>
      </c>
      <c r="CL123" s="68">
        <f t="shared" si="315"/>
        <v>4.9519270738417082E-2</v>
      </c>
      <c r="CM123" s="68">
        <f t="shared" si="315"/>
        <v>-2.1770735285041282E-2</v>
      </c>
      <c r="CN123" s="68">
        <f t="shared" si="315"/>
        <v>1.2057487983740983E-2</v>
      </c>
      <c r="CO123" s="68">
        <f t="shared" si="315"/>
        <v>-3.8413849913464804E-2</v>
      </c>
      <c r="CP123" s="68">
        <f t="shared" si="316"/>
        <v>-2.6356361929723821E-2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0.1871085992741589</v>
      </c>
      <c r="C124" s="27">
        <f t="shared" si="299"/>
        <v>5.3951059854429717E-2</v>
      </c>
      <c r="D124" s="27">
        <f t="shared" si="299"/>
        <v>0.34074258892048548</v>
      </c>
      <c r="E124" s="27">
        <f t="shared" si="299"/>
        <v>0.413676975390872</v>
      </c>
      <c r="F124" s="27">
        <f t="shared" si="300"/>
        <v>0.75441956431135748</v>
      </c>
      <c r="L124" t="str">
        <f t="shared" si="317"/>
        <v>24 Business, media and public service professionals</v>
      </c>
      <c r="M124" s="27">
        <f t="shared" si="301"/>
        <v>2.6942735890711802</v>
      </c>
      <c r="N124" s="27">
        <f t="shared" si="301"/>
        <v>0.19082624460496689</v>
      </c>
      <c r="O124" s="27">
        <f t="shared" si="301"/>
        <v>3.6733105364751797</v>
      </c>
      <c r="P124" s="27">
        <f t="shared" si="301"/>
        <v>4.3877155432184214</v>
      </c>
      <c r="Q124" s="27">
        <f t="shared" si="302"/>
        <v>8.0610260796936011</v>
      </c>
      <c r="W124" t="str">
        <f t="shared" si="318"/>
        <v>24 Business, media and public service professionals</v>
      </c>
      <c r="X124" s="27">
        <f t="shared" si="303"/>
        <v>2.7447944430172733</v>
      </c>
      <c r="Y124" s="27">
        <f t="shared" si="303"/>
        <v>2.9492823120596974</v>
      </c>
      <c r="Z124" s="27">
        <f t="shared" si="303"/>
        <v>1.7627312021445967</v>
      </c>
      <c r="AA124" s="27">
        <f t="shared" si="303"/>
        <v>3.8877144957349898</v>
      </c>
      <c r="AB124" s="27">
        <f t="shared" si="304"/>
        <v>5.6504456978795865</v>
      </c>
      <c r="AH124" t="str">
        <f t="shared" si="319"/>
        <v>24 Business, media and public service professionals</v>
      </c>
      <c r="AI124" s="27">
        <f t="shared" si="305"/>
        <v>-0.10077776264978922</v>
      </c>
      <c r="AJ124" s="27">
        <f t="shared" si="305"/>
        <v>0.35327760046293788</v>
      </c>
      <c r="AK124" s="27">
        <f t="shared" si="305"/>
        <v>-0.10273503613371293</v>
      </c>
      <c r="AL124" s="27">
        <f t="shared" si="305"/>
        <v>0.2868127267922338</v>
      </c>
      <c r="AM124" s="27">
        <f t="shared" si="306"/>
        <v>0.18407769065852086</v>
      </c>
      <c r="AS124" t="str">
        <f t="shared" si="320"/>
        <v>24 Business, media and public service professionals</v>
      </c>
      <c r="AT124" s="27">
        <f t="shared" si="307"/>
        <v>0.35268363165561034</v>
      </c>
      <c r="AU124" s="27">
        <f t="shared" si="307"/>
        <v>0.51955788134912995</v>
      </c>
      <c r="AV124" s="27">
        <f t="shared" si="307"/>
        <v>0.27411061912173018</v>
      </c>
      <c r="AW124" s="27">
        <f t="shared" si="307"/>
        <v>0.71490705528512555</v>
      </c>
      <c r="AX124" s="27">
        <f t="shared" si="308"/>
        <v>0.98901767440685573</v>
      </c>
      <c r="BD124" t="str">
        <f t="shared" si="321"/>
        <v>24 Business, media and public service professionals</v>
      </c>
      <c r="BE124" s="27">
        <f t="shared" si="309"/>
        <v>1.104388095223646</v>
      </c>
      <c r="BF124" s="27">
        <f t="shared" si="309"/>
        <v>0.25479825245124488</v>
      </c>
      <c r="BG124" s="27">
        <f t="shared" si="309"/>
        <v>1.4907005316090274</v>
      </c>
      <c r="BH124" s="27">
        <f t="shared" si="309"/>
        <v>1.4906349548266373</v>
      </c>
      <c r="BI124" s="27">
        <f t="shared" si="310"/>
        <v>2.9813354864356647</v>
      </c>
      <c r="BO124" t="str">
        <f t="shared" si="322"/>
        <v>24 Business, media and public service professionals</v>
      </c>
      <c r="BP124" s="27">
        <f t="shared" si="311"/>
        <v>0.35246634105742825</v>
      </c>
      <c r="BQ124" s="27">
        <f t="shared" si="311"/>
        <v>0.49261456238579182</v>
      </c>
      <c r="BR124" s="27">
        <f t="shared" si="311"/>
        <v>-9.8218311499811861E-2</v>
      </c>
      <c r="BS124" s="27">
        <f t="shared" si="311"/>
        <v>-0.597931251101957</v>
      </c>
      <c r="BT124" s="27">
        <f t="shared" si="312"/>
        <v>-0.69614956260176886</v>
      </c>
      <c r="BZ124" t="str">
        <f t="shared" si="323"/>
        <v>24 Business, media and public service professionals</v>
      </c>
      <c r="CA124" s="68">
        <f t="shared" si="313"/>
        <v>0.43950459631013761</v>
      </c>
      <c r="CB124" s="68">
        <f t="shared" si="313"/>
        <v>-3.9474830032332875E-2</v>
      </c>
      <c r="CC124" s="68">
        <f t="shared" si="313"/>
        <v>5.2926617693742184E-2</v>
      </c>
      <c r="CD124" s="68">
        <f t="shared" si="313"/>
        <v>-0.8744527626174432</v>
      </c>
      <c r="CE124" s="68">
        <f t="shared" si="314"/>
        <v>-0.82152614492370102</v>
      </c>
      <c r="CK124" t="str">
        <f t="shared" si="324"/>
        <v>24 Business, media and public service professionals</v>
      </c>
      <c r="CL124" s="68">
        <f t="shared" si="315"/>
        <v>0.21355792298876464</v>
      </c>
      <c r="CM124" s="68">
        <f t="shared" si="315"/>
        <v>-0.13794623183068766</v>
      </c>
      <c r="CN124" s="68">
        <f t="shared" si="315"/>
        <v>3.8145806605952903E-2</v>
      </c>
      <c r="CO124" s="68">
        <f t="shared" si="315"/>
        <v>-3.9233929312845528E-2</v>
      </c>
      <c r="CP124" s="68">
        <f t="shared" si="316"/>
        <v>-1.0881227068926247E-3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9.2091772222002155E-2</v>
      </c>
      <c r="C125" s="27">
        <f t="shared" si="299"/>
        <v>2.0826219032110793E-2</v>
      </c>
      <c r="D125" s="27">
        <f t="shared" si="299"/>
        <v>7.1033466404043788E-2</v>
      </c>
      <c r="E125" s="27">
        <f t="shared" si="299"/>
        <v>0.19372474570755721</v>
      </c>
      <c r="F125" s="27">
        <f t="shared" si="300"/>
        <v>0.264758212111601</v>
      </c>
      <c r="L125" t="str">
        <f t="shared" si="317"/>
        <v>31 Science, engineering and technology associate professionals</v>
      </c>
      <c r="M125" s="27">
        <f t="shared" si="301"/>
        <v>0.40535530426858779</v>
      </c>
      <c r="N125" s="27">
        <f t="shared" si="301"/>
        <v>0.181154428125889</v>
      </c>
      <c r="O125" s="27">
        <f t="shared" si="301"/>
        <v>0.17803316845092843</v>
      </c>
      <c r="P125" s="27">
        <f t="shared" si="301"/>
        <v>0.64061061330869062</v>
      </c>
      <c r="Q125" s="27">
        <f t="shared" si="302"/>
        <v>0.81864378175961905</v>
      </c>
      <c r="W125" t="str">
        <f t="shared" si="318"/>
        <v>31 Science, engineering and technology associate professionals</v>
      </c>
      <c r="X125" s="27">
        <f t="shared" si="303"/>
        <v>0.66206407224381003</v>
      </c>
      <c r="Y125" s="27">
        <f t="shared" si="303"/>
        <v>0.59028719634120552</v>
      </c>
      <c r="Z125" s="27">
        <f t="shared" si="303"/>
        <v>-0.41616511296032144</v>
      </c>
      <c r="AA125" s="27">
        <f t="shared" si="303"/>
        <v>0.6265653295332676</v>
      </c>
      <c r="AB125" s="27">
        <f t="shared" si="304"/>
        <v>0.21040021657294616</v>
      </c>
      <c r="AH125" t="str">
        <f t="shared" si="319"/>
        <v>31 Science, engineering and technology associate professionals</v>
      </c>
      <c r="AI125" s="27">
        <f t="shared" si="305"/>
        <v>0.14781333317242062</v>
      </c>
      <c r="AJ125" s="27">
        <f t="shared" si="305"/>
        <v>0.14091410238927327</v>
      </c>
      <c r="AK125" s="27">
        <f t="shared" si="305"/>
        <v>-1.8940638536060206E-3</v>
      </c>
      <c r="AL125" s="27">
        <f t="shared" si="305"/>
        <v>0.2865357793042913</v>
      </c>
      <c r="AM125" s="27">
        <f t="shared" si="306"/>
        <v>0.28464171545068528</v>
      </c>
      <c r="AS125" t="str">
        <f t="shared" si="320"/>
        <v>31 Science, engineering and technology associate professionals</v>
      </c>
      <c r="AT125" s="27">
        <f t="shared" si="307"/>
        <v>0.21531454173763276</v>
      </c>
      <c r="AU125" s="27">
        <f t="shared" si="307"/>
        <v>0.26371714642767308</v>
      </c>
      <c r="AV125" s="27">
        <f t="shared" si="307"/>
        <v>-0.33008240233551422</v>
      </c>
      <c r="AW125" s="27">
        <f t="shared" si="307"/>
        <v>8.085520622348108E-2</v>
      </c>
      <c r="AX125" s="27">
        <f t="shared" si="308"/>
        <v>-0.24922719611203314</v>
      </c>
      <c r="BD125" t="str">
        <f t="shared" si="321"/>
        <v>31 Science, engineering and technology associate professionals</v>
      </c>
      <c r="BE125" s="27">
        <f t="shared" si="309"/>
        <v>0.16869509700918917</v>
      </c>
      <c r="BF125" s="27">
        <f t="shared" si="309"/>
        <v>0.11057911742740778</v>
      </c>
      <c r="BG125" s="27">
        <f t="shared" si="309"/>
        <v>-0.62244068295517518</v>
      </c>
      <c r="BH125" s="27">
        <f t="shared" si="309"/>
        <v>-0.39734544330368582</v>
      </c>
      <c r="BI125" s="27">
        <f t="shared" si="310"/>
        <v>-1.019786126258861</v>
      </c>
      <c r="BO125" t="str">
        <f t="shared" si="322"/>
        <v>31 Science, engineering and technology associate professionals</v>
      </c>
      <c r="BP125" s="27">
        <f t="shared" si="311"/>
        <v>0.2369390721766762</v>
      </c>
      <c r="BQ125" s="27">
        <f t="shared" si="311"/>
        <v>0.34409655064387223</v>
      </c>
      <c r="BR125" s="27">
        <f t="shared" si="311"/>
        <v>-0.46375711967272659</v>
      </c>
      <c r="BS125" s="27">
        <f t="shared" si="311"/>
        <v>3.3577000826143344E-2</v>
      </c>
      <c r="BT125" s="27">
        <f t="shared" si="312"/>
        <v>-0.43018011884658325</v>
      </c>
      <c r="BZ125" t="str">
        <f t="shared" si="323"/>
        <v>31 Science, engineering and technology associate professionals</v>
      </c>
      <c r="CA125" s="68">
        <f t="shared" si="313"/>
        <v>0.24611099820876392</v>
      </c>
      <c r="CB125" s="68">
        <f t="shared" si="313"/>
        <v>0.13248091663386896</v>
      </c>
      <c r="CC125" s="68">
        <f t="shared" si="313"/>
        <v>-0.31002438895446827</v>
      </c>
      <c r="CD125" s="68">
        <f t="shared" si="313"/>
        <v>-0.12277653468763061</v>
      </c>
      <c r="CE125" s="68">
        <f t="shared" si="314"/>
        <v>-0.43280092364209888</v>
      </c>
      <c r="CK125" t="str">
        <f t="shared" si="324"/>
        <v>31 Science, engineering and technology associate professionals</v>
      </c>
      <c r="CL125" s="68">
        <f t="shared" si="315"/>
        <v>0.10779409245798538</v>
      </c>
      <c r="CM125" s="68">
        <f t="shared" si="315"/>
        <v>-2.1771985469094646E-2</v>
      </c>
      <c r="CN125" s="68">
        <f t="shared" si="315"/>
        <v>-1.4474433982429313E-3</v>
      </c>
      <c r="CO125" s="68">
        <f t="shared" si="315"/>
        <v>0.10807047916336204</v>
      </c>
      <c r="CP125" s="68">
        <f t="shared" si="316"/>
        <v>0.10662303576511911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2.8948149120463403E-2</v>
      </c>
      <c r="C126" s="27">
        <f t="shared" si="299"/>
        <v>-1.4960775467907916E-2</v>
      </c>
      <c r="D126" s="27">
        <f t="shared" si="299"/>
        <v>2.8927203502846874E-2</v>
      </c>
      <c r="E126" s="27">
        <f t="shared" si="299"/>
        <v>4.8280672500937108E-2</v>
      </c>
      <c r="F126" s="27">
        <f t="shared" si="300"/>
        <v>7.7207876003783982E-2</v>
      </c>
      <c r="L126" t="str">
        <f t="shared" si="317"/>
        <v>32 Health and social care associate professionals</v>
      </c>
      <c r="M126" s="27">
        <f t="shared" si="301"/>
        <v>0.4978897704898112</v>
      </c>
      <c r="N126" s="27">
        <f t="shared" si="301"/>
        <v>-0.11356308301594198</v>
      </c>
      <c r="O126" s="27">
        <f t="shared" si="301"/>
        <v>0.48909845316552958</v>
      </c>
      <c r="P126" s="27">
        <f t="shared" si="301"/>
        <v>0.88467235636831876</v>
      </c>
      <c r="Q126" s="27">
        <f t="shared" si="302"/>
        <v>1.3737708095338483</v>
      </c>
      <c r="W126" t="str">
        <f t="shared" si="318"/>
        <v>32 Health and social care associate professionals</v>
      </c>
      <c r="X126" s="27">
        <f t="shared" si="303"/>
        <v>0.90642910817670552</v>
      </c>
      <c r="Y126" s="27">
        <f t="shared" si="303"/>
        <v>0.41164235196923205</v>
      </c>
      <c r="Z126" s="27">
        <f t="shared" si="303"/>
        <v>0.38179966904495188</v>
      </c>
      <c r="AA126" s="27">
        <f t="shared" si="303"/>
        <v>1.5333078228495838</v>
      </c>
      <c r="AB126" s="27">
        <f t="shared" si="304"/>
        <v>1.9151074918945357</v>
      </c>
      <c r="AH126" t="str">
        <f t="shared" si="319"/>
        <v>32 Health and social care associate professionals</v>
      </c>
      <c r="AI126" s="27">
        <f t="shared" si="305"/>
        <v>-0.16167165888223378</v>
      </c>
      <c r="AJ126" s="27">
        <f t="shared" si="305"/>
        <v>7.8941931526654852E-2</v>
      </c>
      <c r="AK126" s="27">
        <f t="shared" si="305"/>
        <v>-0.68725199320898001</v>
      </c>
      <c r="AL126" s="27">
        <f t="shared" si="305"/>
        <v>-0.59330419711780791</v>
      </c>
      <c r="AM126" s="27">
        <f t="shared" si="306"/>
        <v>-1.2805561903267879</v>
      </c>
      <c r="AS126" t="str">
        <f t="shared" si="320"/>
        <v>32 Health and social care associate professionals</v>
      </c>
      <c r="AT126" s="27">
        <f t="shared" si="307"/>
        <v>0.10114367800635959</v>
      </c>
      <c r="AU126" s="27">
        <f t="shared" si="307"/>
        <v>0.15945550654300844</v>
      </c>
      <c r="AV126" s="27">
        <f t="shared" si="307"/>
        <v>-5.204735949105832E-2</v>
      </c>
      <c r="AW126" s="27">
        <f t="shared" si="307"/>
        <v>0.13047583238825866</v>
      </c>
      <c r="AX126" s="27">
        <f t="shared" si="308"/>
        <v>7.8428472897200341E-2</v>
      </c>
      <c r="BD126" t="str">
        <f t="shared" si="321"/>
        <v>32 Health and social care associate professionals</v>
      </c>
      <c r="BE126" s="27">
        <f t="shared" si="309"/>
        <v>0.38743945656582124</v>
      </c>
      <c r="BF126" s="27">
        <f t="shared" si="309"/>
        <v>4.5511057667344978E-2</v>
      </c>
      <c r="BG126" s="27">
        <f t="shared" si="309"/>
        <v>0.23645453309200803</v>
      </c>
      <c r="BH126" s="27">
        <f t="shared" si="309"/>
        <v>0.46143784158430057</v>
      </c>
      <c r="BI126" s="27">
        <f t="shared" si="310"/>
        <v>0.6978923746763086</v>
      </c>
      <c r="BO126" t="str">
        <f t="shared" si="322"/>
        <v>32 Health and social care associate professionals</v>
      </c>
      <c r="BP126" s="27">
        <f t="shared" si="311"/>
        <v>0.4099158751709322</v>
      </c>
      <c r="BQ126" s="27">
        <f t="shared" si="311"/>
        <v>-0.22390891301808358</v>
      </c>
      <c r="BR126" s="27">
        <f t="shared" si="311"/>
        <v>2.5546535727404951E-2</v>
      </c>
      <c r="BS126" s="27">
        <f t="shared" si="311"/>
        <v>-0.25010345827029123</v>
      </c>
      <c r="BT126" s="27">
        <f t="shared" si="312"/>
        <v>-0.22455692254288628</v>
      </c>
      <c r="BZ126" t="str">
        <f t="shared" si="323"/>
        <v>32 Health and social care associate professionals</v>
      </c>
      <c r="CA126" s="68">
        <f t="shared" si="313"/>
        <v>6.1958161706251014E-2</v>
      </c>
      <c r="CB126" s="68">
        <f t="shared" si="313"/>
        <v>-0.18525159128280344</v>
      </c>
      <c r="CC126" s="68">
        <f t="shared" si="313"/>
        <v>-8.6220157030808209E-2</v>
      </c>
      <c r="CD126" s="68">
        <f t="shared" si="313"/>
        <v>-0.21530156376547405</v>
      </c>
      <c r="CE126" s="68">
        <f t="shared" si="314"/>
        <v>-0.30152172079628226</v>
      </c>
      <c r="CK126" t="str">
        <f t="shared" si="324"/>
        <v>32 Health and social care associate professionals</v>
      </c>
      <c r="CL126" s="68">
        <f t="shared" si="315"/>
        <v>2.6164203076635112E-2</v>
      </c>
      <c r="CM126" s="68">
        <f t="shared" si="315"/>
        <v>-3.3624225799521748E-2</v>
      </c>
      <c r="CN126" s="68">
        <f t="shared" si="315"/>
        <v>2.2740849398865531E-3</v>
      </c>
      <c r="CO126" s="68">
        <f t="shared" si="315"/>
        <v>1.5184275926416385E-2</v>
      </c>
      <c r="CP126" s="68">
        <f t="shared" si="316"/>
        <v>1.7458360866302938E-2</v>
      </c>
    </row>
    <row r="127" spans="1:94" x14ac:dyDescent="0.2">
      <c r="A127" t="str">
        <f t="shared" si="298"/>
        <v>33 Protective service occupations</v>
      </c>
      <c r="B127" s="27">
        <f t="shared" si="299"/>
        <v>1.3463245814873022E-3</v>
      </c>
      <c r="C127" s="27">
        <f t="shared" si="299"/>
        <v>4.6175236774818607E-3</v>
      </c>
      <c r="D127" s="27">
        <f t="shared" si="299"/>
        <v>2.2514791718605334E-2</v>
      </c>
      <c r="E127" s="27">
        <f t="shared" si="299"/>
        <v>3.3841557670666426E-2</v>
      </c>
      <c r="F127" s="27">
        <f t="shared" si="300"/>
        <v>5.6356349389271761E-2</v>
      </c>
      <c r="L127" t="str">
        <f t="shared" si="317"/>
        <v>33 Protective service occupations</v>
      </c>
      <c r="M127" s="27">
        <f t="shared" si="301"/>
        <v>3.7468580782294425E-2</v>
      </c>
      <c r="N127" s="27">
        <f t="shared" si="301"/>
        <v>4.6861033317782186E-2</v>
      </c>
      <c r="O127" s="27">
        <f t="shared" si="301"/>
        <v>0.26216034126260923</v>
      </c>
      <c r="P127" s="27">
        <f t="shared" si="301"/>
        <v>0.40090796104293835</v>
      </c>
      <c r="Q127" s="27">
        <f t="shared" si="302"/>
        <v>0.66306830230554759</v>
      </c>
      <c r="W127" t="str">
        <f t="shared" si="318"/>
        <v>33 Protective service occupations</v>
      </c>
      <c r="X127" s="27">
        <f t="shared" si="303"/>
        <v>0.10777811370366308</v>
      </c>
      <c r="Y127" s="27">
        <f t="shared" si="303"/>
        <v>0.41267726558655715</v>
      </c>
      <c r="Z127" s="27">
        <f t="shared" si="303"/>
        <v>0.76017931152264095</v>
      </c>
      <c r="AA127" s="27">
        <f t="shared" si="303"/>
        <v>1.51296229437206</v>
      </c>
      <c r="AB127" s="27">
        <f t="shared" si="304"/>
        <v>2.2731416058947009</v>
      </c>
      <c r="AH127" t="str">
        <f t="shared" si="319"/>
        <v>33 Protective service occupations</v>
      </c>
      <c r="AI127" s="27">
        <f t="shared" si="305"/>
        <v>1.3094449974995204E-2</v>
      </c>
      <c r="AJ127" s="27">
        <f t="shared" si="305"/>
        <v>9.476515049426909E-2</v>
      </c>
      <c r="AK127" s="27">
        <f t="shared" si="305"/>
        <v>0.17328278176301359</v>
      </c>
      <c r="AL127" s="27">
        <f t="shared" si="305"/>
        <v>0.32478649319648423</v>
      </c>
      <c r="AM127" s="27">
        <f t="shared" si="306"/>
        <v>0.49806927495949782</v>
      </c>
      <c r="AS127" t="str">
        <f t="shared" si="320"/>
        <v>33 Protective service occupations</v>
      </c>
      <c r="AT127" s="27">
        <f t="shared" si="307"/>
        <v>-5.5917865540886347E-2</v>
      </c>
      <c r="AU127" s="27">
        <f t="shared" si="307"/>
        <v>8.2615846669429782E-2</v>
      </c>
      <c r="AV127" s="27">
        <f t="shared" si="307"/>
        <v>7.4286110059138599E-2</v>
      </c>
      <c r="AW127" s="27">
        <f t="shared" si="307"/>
        <v>0.15857201286235223</v>
      </c>
      <c r="AX127" s="27">
        <f t="shared" si="308"/>
        <v>0.23285812292149083</v>
      </c>
      <c r="BD127" t="str">
        <f t="shared" si="321"/>
        <v>33 Protective service occupations</v>
      </c>
      <c r="BE127" s="27">
        <f t="shared" si="309"/>
        <v>-0.11063548787973909</v>
      </c>
      <c r="BF127" s="27">
        <f t="shared" si="309"/>
        <v>-3.8596951388171652E-2</v>
      </c>
      <c r="BG127" s="27">
        <f t="shared" si="309"/>
        <v>0.40274048329811296</v>
      </c>
      <c r="BH127" s="27">
        <f t="shared" si="309"/>
        <v>0.11408414904960473</v>
      </c>
      <c r="BI127" s="27">
        <f t="shared" si="310"/>
        <v>0.51682463234771769</v>
      </c>
      <c r="BO127" t="str">
        <f t="shared" si="322"/>
        <v>33 Protective service occupations</v>
      </c>
      <c r="BP127" s="27">
        <f t="shared" si="311"/>
        <v>-0.14484290726555216</v>
      </c>
      <c r="BQ127" s="27">
        <f t="shared" si="311"/>
        <v>0.17034092219214569</v>
      </c>
      <c r="BR127" s="27">
        <f t="shared" si="311"/>
        <v>0.22405825192832873</v>
      </c>
      <c r="BS127" s="27">
        <f t="shared" si="311"/>
        <v>-0.15756462166428298</v>
      </c>
      <c r="BT127" s="27">
        <f t="shared" si="312"/>
        <v>6.6493630264045755E-2</v>
      </c>
      <c r="BZ127" t="str">
        <f t="shared" si="323"/>
        <v>33 Protective service occupations</v>
      </c>
      <c r="CA127" s="68">
        <f t="shared" si="313"/>
        <v>-4.1739824374678047E-2</v>
      </c>
      <c r="CB127" s="68">
        <f t="shared" si="313"/>
        <v>-2.823385289821978E-2</v>
      </c>
      <c r="CC127" s="68">
        <f t="shared" si="313"/>
        <v>0.22811850457141669</v>
      </c>
      <c r="CD127" s="68">
        <f t="shared" si="313"/>
        <v>-0.30705119757948585</v>
      </c>
      <c r="CE127" s="68">
        <f t="shared" si="314"/>
        <v>-7.8932693008069155E-2</v>
      </c>
      <c r="CK127" t="str">
        <f t="shared" si="324"/>
        <v>33 Protective service occupations</v>
      </c>
      <c r="CL127" s="68">
        <f t="shared" si="315"/>
        <v>-2.7466507353794745E-2</v>
      </c>
      <c r="CM127" s="68">
        <f t="shared" si="315"/>
        <v>-3.3771981915507399E-2</v>
      </c>
      <c r="CN127" s="68">
        <f t="shared" si="315"/>
        <v>-3.5549234923721612E-2</v>
      </c>
      <c r="CO127" s="68">
        <f t="shared" si="315"/>
        <v>-4.5990949724567382E-3</v>
      </c>
      <c r="CP127" s="68">
        <f t="shared" si="316"/>
        <v>-4.014832989617835E-2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4.2457031130893219E-2</v>
      </c>
      <c r="C128" s="27">
        <f t="shared" si="299"/>
        <v>3.5319264993248722E-2</v>
      </c>
      <c r="D128" s="27">
        <f t="shared" si="299"/>
        <v>6.2691173815101142E-2</v>
      </c>
      <c r="E128" s="27">
        <f t="shared" si="299"/>
        <v>0.10606607149772507</v>
      </c>
      <c r="F128" s="27">
        <f t="shared" si="300"/>
        <v>0.16875724531282621</v>
      </c>
      <c r="L128" t="str">
        <f t="shared" si="317"/>
        <v>34 Culture, media and sports occupations</v>
      </c>
      <c r="M128" s="27">
        <f t="shared" si="301"/>
        <v>0.11831794654181893</v>
      </c>
      <c r="N128" s="27">
        <f t="shared" si="301"/>
        <v>0.94889524604930653</v>
      </c>
      <c r="O128" s="27">
        <f t="shared" si="301"/>
        <v>0.56834777943836645</v>
      </c>
      <c r="P128" s="27">
        <f t="shared" si="301"/>
        <v>1.2702528001485152</v>
      </c>
      <c r="Q128" s="27">
        <f t="shared" si="302"/>
        <v>1.8386005795868816</v>
      </c>
      <c r="W128" t="str">
        <f t="shared" si="318"/>
        <v>34 Culture, media and sports occupations</v>
      </c>
      <c r="X128" s="27">
        <f t="shared" si="303"/>
        <v>-0.23702333568848033</v>
      </c>
      <c r="Y128" s="27">
        <f t="shared" si="303"/>
        <v>1.9530540451042437</v>
      </c>
      <c r="Z128" s="27">
        <f t="shared" si="303"/>
        <v>-0.60680074415038288</v>
      </c>
      <c r="AA128" s="27">
        <f t="shared" si="303"/>
        <v>0.84966006933987259</v>
      </c>
      <c r="AB128" s="27">
        <f t="shared" si="304"/>
        <v>0.24285932518948972</v>
      </c>
      <c r="AH128" t="str">
        <f t="shared" si="319"/>
        <v>34 Culture, media and sports occupations</v>
      </c>
      <c r="AI128" s="27">
        <f t="shared" si="305"/>
        <v>-1.0556667168180156E-2</v>
      </c>
      <c r="AJ128" s="27">
        <f t="shared" si="305"/>
        <v>0.20349160212780926</v>
      </c>
      <c r="AK128" s="27">
        <f t="shared" si="305"/>
        <v>-7.1269553736536095E-2</v>
      </c>
      <c r="AL128" s="27">
        <f t="shared" si="305"/>
        <v>0.24099779239239183</v>
      </c>
      <c r="AM128" s="27">
        <f t="shared" si="306"/>
        <v>0.16972823865585573</v>
      </c>
      <c r="AS128" t="str">
        <f t="shared" si="320"/>
        <v>34 Culture, media and sports occupations</v>
      </c>
      <c r="AT128" s="27">
        <f t="shared" si="307"/>
        <v>-9.1428550179450396E-2</v>
      </c>
      <c r="AU128" s="27">
        <f t="shared" si="307"/>
        <v>0.21918950215237942</v>
      </c>
      <c r="AV128" s="27">
        <f t="shared" si="307"/>
        <v>-0.1712857849150129</v>
      </c>
      <c r="AW128" s="27">
        <f t="shared" si="307"/>
        <v>2.3826170332751917E-2</v>
      </c>
      <c r="AX128" s="27">
        <f t="shared" si="308"/>
        <v>-0.14745961458226098</v>
      </c>
      <c r="BD128" t="str">
        <f t="shared" si="321"/>
        <v>34 Culture, media and sports occupations</v>
      </c>
      <c r="BE128" s="27">
        <f t="shared" si="309"/>
        <v>-6.4949460863761299E-2</v>
      </c>
      <c r="BF128" s="27">
        <f t="shared" si="309"/>
        <v>0.23289979812388939</v>
      </c>
      <c r="BG128" s="27">
        <f t="shared" si="309"/>
        <v>-0.21353909059801124</v>
      </c>
      <c r="BH128" s="27">
        <f t="shared" si="309"/>
        <v>0.13044686193178734</v>
      </c>
      <c r="BI128" s="27">
        <f t="shared" si="310"/>
        <v>-8.30922286662239E-2</v>
      </c>
      <c r="BO128" t="str">
        <f t="shared" si="322"/>
        <v>34 Culture, media and sports occupations</v>
      </c>
      <c r="BP128" s="27">
        <f t="shared" si="311"/>
        <v>-0.31765202533380044</v>
      </c>
      <c r="BQ128" s="27">
        <f t="shared" si="311"/>
        <v>0.19383159713520293</v>
      </c>
      <c r="BR128" s="27">
        <f t="shared" si="311"/>
        <v>-0.3848574538984646</v>
      </c>
      <c r="BS128" s="27">
        <f t="shared" si="311"/>
        <v>-0.42854163823727143</v>
      </c>
      <c r="BT128" s="27">
        <f t="shared" si="312"/>
        <v>-0.81339909213573602</v>
      </c>
      <c r="BZ128" t="str">
        <f t="shared" si="323"/>
        <v>34 Culture, media and sports occupations</v>
      </c>
      <c r="CA128" s="68">
        <f t="shared" si="313"/>
        <v>-9.5258792003630743E-2</v>
      </c>
      <c r="CB128" s="68">
        <f t="shared" si="313"/>
        <v>-0.13523911189943938</v>
      </c>
      <c r="CC128" s="68">
        <f t="shared" si="313"/>
        <v>-0.26397396871957879</v>
      </c>
      <c r="CD128" s="68">
        <f t="shared" si="313"/>
        <v>-0.31996135342120036</v>
      </c>
      <c r="CE128" s="68">
        <f t="shared" si="314"/>
        <v>-0.58393532214077914</v>
      </c>
      <c r="CK128" t="str">
        <f t="shared" si="324"/>
        <v>34 Culture, media and sports occupations</v>
      </c>
      <c r="CL128" s="68">
        <f t="shared" si="315"/>
        <v>7.2795596241897909E-2</v>
      </c>
      <c r="CM128" s="68">
        <f t="shared" si="315"/>
        <v>-4.4789185506179552E-2</v>
      </c>
      <c r="CN128" s="68">
        <f t="shared" si="315"/>
        <v>-3.0828374407841086E-2</v>
      </c>
      <c r="CO128" s="68">
        <f t="shared" si="315"/>
        <v>-0.10640000601890953</v>
      </c>
      <c r="CP128" s="68">
        <f t="shared" si="316"/>
        <v>-0.13722838042675062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0.10436174339604093</v>
      </c>
      <c r="C129" s="27">
        <f t="shared" si="299"/>
        <v>1.1712619187298601E-2</v>
      </c>
      <c r="D129" s="27">
        <f t="shared" si="299"/>
        <v>0.15344178695317912</v>
      </c>
      <c r="E129" s="27">
        <f t="shared" si="299"/>
        <v>0.25751151220431334</v>
      </c>
      <c r="F129" s="27">
        <f t="shared" si="300"/>
        <v>0.41095329915749246</v>
      </c>
      <c r="L129" t="str">
        <f t="shared" si="317"/>
        <v>35 Business and public service associate professionals</v>
      </c>
      <c r="M129" s="27">
        <f t="shared" si="301"/>
        <v>1.3529735111531176</v>
      </c>
      <c r="N129" s="27">
        <f t="shared" si="301"/>
        <v>-5.6618418892810496E-2</v>
      </c>
      <c r="O129" s="27">
        <f t="shared" si="301"/>
        <v>1.5109514248724913</v>
      </c>
      <c r="P129" s="27">
        <f t="shared" si="301"/>
        <v>2.3731330169003853</v>
      </c>
      <c r="Q129" s="27">
        <f t="shared" si="302"/>
        <v>3.8840844417728766</v>
      </c>
      <c r="W129" t="str">
        <f t="shared" si="318"/>
        <v>35 Business and public service associate professionals</v>
      </c>
      <c r="X129" s="27">
        <f t="shared" si="303"/>
        <v>0.93338173362990773</v>
      </c>
      <c r="Y129" s="27">
        <f t="shared" si="303"/>
        <v>1.432528082530137</v>
      </c>
      <c r="Z129" s="27">
        <f t="shared" si="303"/>
        <v>-0.55140253509002513</v>
      </c>
      <c r="AA129" s="27">
        <f t="shared" si="303"/>
        <v>1.7261755570786601</v>
      </c>
      <c r="AB129" s="27">
        <f t="shared" si="304"/>
        <v>1.174773021988635</v>
      </c>
      <c r="AH129" t="str">
        <f t="shared" si="319"/>
        <v>35 Business and public service associate professionals</v>
      </c>
      <c r="AI129" s="27">
        <f t="shared" si="305"/>
        <v>0.26324519108247335</v>
      </c>
      <c r="AJ129" s="27">
        <f t="shared" si="305"/>
        <v>0.57568701259286348</v>
      </c>
      <c r="AK129" s="27">
        <f t="shared" si="305"/>
        <v>-9.1671547244739582E-2</v>
      </c>
      <c r="AL129" s="27">
        <f t="shared" si="305"/>
        <v>0.74194397976600301</v>
      </c>
      <c r="AM129" s="27">
        <f t="shared" si="306"/>
        <v>0.65027243252126343</v>
      </c>
      <c r="AS129" t="str">
        <f t="shared" si="320"/>
        <v>35 Business and public service associate professionals</v>
      </c>
      <c r="AT129" s="27">
        <f t="shared" si="307"/>
        <v>0.18059432451832924</v>
      </c>
      <c r="AU129" s="27">
        <f t="shared" si="307"/>
        <v>0.42703054081162639</v>
      </c>
      <c r="AV129" s="27">
        <f t="shared" si="307"/>
        <v>-0.16563835127600424</v>
      </c>
      <c r="AW129" s="27">
        <f t="shared" si="307"/>
        <v>0.51699621167436272</v>
      </c>
      <c r="AX129" s="27">
        <f t="shared" si="308"/>
        <v>0.35135786039835848</v>
      </c>
      <c r="BD129" t="str">
        <f t="shared" si="321"/>
        <v>35 Business and public service associate professionals</v>
      </c>
      <c r="BE129" s="27">
        <f t="shared" si="309"/>
        <v>8.9020181006736365E-2</v>
      </c>
      <c r="BF129" s="27">
        <f t="shared" si="309"/>
        <v>2.975075244835601E-2</v>
      </c>
      <c r="BG129" s="27">
        <f t="shared" si="309"/>
        <v>-0.20367893722387009</v>
      </c>
      <c r="BH129" s="27">
        <f t="shared" si="309"/>
        <v>1.0087831870251307E-2</v>
      </c>
      <c r="BI129" s="27">
        <f t="shared" si="310"/>
        <v>-0.19359110535361879</v>
      </c>
      <c r="BO129" t="str">
        <f t="shared" si="322"/>
        <v>35 Business and public service associate professionals</v>
      </c>
      <c r="BP129" s="27">
        <f t="shared" si="311"/>
        <v>9.7667718415024751E-2</v>
      </c>
      <c r="BQ129" s="27">
        <f t="shared" si="311"/>
        <v>0.2577085853284995</v>
      </c>
      <c r="BR129" s="27">
        <f t="shared" si="311"/>
        <v>-1.1425658256485249</v>
      </c>
      <c r="BS129" s="27">
        <f t="shared" si="311"/>
        <v>-1.1383015609479159</v>
      </c>
      <c r="BT129" s="27">
        <f t="shared" si="312"/>
        <v>-2.2808673865964408</v>
      </c>
      <c r="BZ129" t="str">
        <f t="shared" si="323"/>
        <v>35 Business and public service associate professionals</v>
      </c>
      <c r="CA129" s="68">
        <f t="shared" si="313"/>
        <v>0.11100705380380926</v>
      </c>
      <c r="CB129" s="68">
        <f t="shared" si="313"/>
        <v>-0.4735972813683933</v>
      </c>
      <c r="CC129" s="68">
        <f t="shared" si="313"/>
        <v>-0.79727039619442941</v>
      </c>
      <c r="CD129" s="68">
        <f t="shared" si="313"/>
        <v>-1.3859318666187987</v>
      </c>
      <c r="CE129" s="68">
        <f t="shared" si="314"/>
        <v>-2.1832022628132282</v>
      </c>
      <c r="CK129" t="str">
        <f t="shared" si="324"/>
        <v>35 Business and public service associate professionals</v>
      </c>
      <c r="CL129" s="68">
        <f t="shared" si="315"/>
        <v>0.11139743778179834</v>
      </c>
      <c r="CM129" s="68">
        <f t="shared" si="315"/>
        <v>-0.26923940296361248</v>
      </c>
      <c r="CN129" s="68">
        <f t="shared" si="315"/>
        <v>-0.18168434446687032</v>
      </c>
      <c r="CO129" s="68">
        <f t="shared" si="315"/>
        <v>7.3715735057401699E-2</v>
      </c>
      <c r="CP129" s="68">
        <f t="shared" si="316"/>
        <v>-0.10796860940946862</v>
      </c>
    </row>
    <row r="130" spans="1:94" x14ac:dyDescent="0.2">
      <c r="A130" t="str">
        <f t="shared" si="298"/>
        <v>41 Administrative occupations</v>
      </c>
      <c r="B130" s="27">
        <f t="shared" si="299"/>
        <v>4.1899326207280152E-2</v>
      </c>
      <c r="C130" s="27">
        <f t="shared" si="299"/>
        <v>6.2702945774072982E-3</v>
      </c>
      <c r="D130" s="27">
        <f t="shared" si="299"/>
        <v>0.11230472399686875</v>
      </c>
      <c r="E130" s="27">
        <f t="shared" si="299"/>
        <v>0.22588159485624937</v>
      </c>
      <c r="F130" s="27">
        <f t="shared" si="300"/>
        <v>0.33818631885311812</v>
      </c>
      <c r="L130" t="str">
        <f t="shared" si="317"/>
        <v>41 Administrative occupations</v>
      </c>
      <c r="M130" s="27">
        <f t="shared" si="301"/>
        <v>0.85667670213482205</v>
      </c>
      <c r="N130" s="27">
        <f t="shared" si="301"/>
        <v>7.2530783965828682E-2</v>
      </c>
      <c r="O130" s="27">
        <f t="shared" si="301"/>
        <v>1.0863193624669147</v>
      </c>
      <c r="P130" s="27">
        <f t="shared" si="301"/>
        <v>1.7873995417644792</v>
      </c>
      <c r="Q130" s="27">
        <f t="shared" si="302"/>
        <v>2.873718904231394</v>
      </c>
      <c r="W130" t="str">
        <f t="shared" si="318"/>
        <v>41 Administrative occupations</v>
      </c>
      <c r="X130" s="27">
        <f t="shared" si="303"/>
        <v>0.49660812804156684</v>
      </c>
      <c r="Y130" s="27">
        <f t="shared" si="303"/>
        <v>2.3483539032899152</v>
      </c>
      <c r="Z130" s="27">
        <f t="shared" si="303"/>
        <v>-0.14965624937001465</v>
      </c>
      <c r="AA130" s="27">
        <f t="shared" si="303"/>
        <v>2.5290462572096342</v>
      </c>
      <c r="AB130" s="27">
        <f t="shared" si="304"/>
        <v>2.3793900078396195</v>
      </c>
      <c r="AH130" t="str">
        <f t="shared" si="319"/>
        <v>41 Administrative occupations</v>
      </c>
      <c r="AI130" s="27">
        <f t="shared" si="305"/>
        <v>0.33890726041254915</v>
      </c>
      <c r="AJ130" s="27">
        <f t="shared" si="305"/>
        <v>1.1722947045970775</v>
      </c>
      <c r="AK130" s="27">
        <f t="shared" si="305"/>
        <v>-0.16432286659508755</v>
      </c>
      <c r="AL130" s="27">
        <f t="shared" si="305"/>
        <v>1.0968837636920874</v>
      </c>
      <c r="AM130" s="27">
        <f t="shared" si="306"/>
        <v>0.93256089709699985</v>
      </c>
      <c r="AS130" t="str">
        <f t="shared" si="320"/>
        <v>41 Administrative occupations</v>
      </c>
      <c r="AT130" s="27">
        <f t="shared" si="307"/>
        <v>0.15340672910352371</v>
      </c>
      <c r="AU130" s="27">
        <f t="shared" si="307"/>
        <v>0.76738900409819255</v>
      </c>
      <c r="AV130" s="27">
        <f t="shared" si="307"/>
        <v>-0.31414930390279849</v>
      </c>
      <c r="AW130" s="27">
        <f t="shared" si="307"/>
        <v>0.8204596543359246</v>
      </c>
      <c r="AX130" s="27">
        <f t="shared" si="308"/>
        <v>0.50631035043312611</v>
      </c>
      <c r="BD130" t="str">
        <f t="shared" si="321"/>
        <v>41 Administrative occupations</v>
      </c>
      <c r="BE130" s="27">
        <f t="shared" si="309"/>
        <v>-1.2558304222416936</v>
      </c>
      <c r="BF130" s="27">
        <f t="shared" si="309"/>
        <v>0.50657616564439856</v>
      </c>
      <c r="BG130" s="27">
        <f t="shared" si="309"/>
        <v>-0.78725133432915761</v>
      </c>
      <c r="BH130" s="27">
        <f t="shared" si="309"/>
        <v>-1.4988905065169078</v>
      </c>
      <c r="BI130" s="27">
        <f t="shared" si="310"/>
        <v>-2.2861418408460654</v>
      </c>
      <c r="BO130" t="str">
        <f t="shared" si="322"/>
        <v>41 Administrative occupations</v>
      </c>
      <c r="BP130" s="27">
        <f t="shared" si="311"/>
        <v>-0.96154418606630188</v>
      </c>
      <c r="BQ130" s="27">
        <f t="shared" si="311"/>
        <v>-0.65579634048719626</v>
      </c>
      <c r="BR130" s="27">
        <f t="shared" si="311"/>
        <v>-2.5022881927426575</v>
      </c>
      <c r="BS130" s="27">
        <f t="shared" si="311"/>
        <v>-4.6346539504375119</v>
      </c>
      <c r="BT130" s="27">
        <f t="shared" si="312"/>
        <v>-7.1369421431801694</v>
      </c>
      <c r="BZ130" t="str">
        <f t="shared" si="323"/>
        <v>41 Administrative occupations</v>
      </c>
      <c r="CA130" s="68">
        <f t="shared" si="313"/>
        <v>-0.75396555428709888</v>
      </c>
      <c r="CB130" s="68">
        <f t="shared" si="313"/>
        <v>-1.4861766650433736</v>
      </c>
      <c r="CC130" s="68">
        <f t="shared" si="313"/>
        <v>-2.2392559059843862</v>
      </c>
      <c r="CD130" s="68">
        <f t="shared" si="313"/>
        <v>-3.7930714451626328</v>
      </c>
      <c r="CE130" s="68">
        <f t="shared" si="314"/>
        <v>-6.0323273511470195</v>
      </c>
      <c r="CK130" t="str">
        <f t="shared" si="324"/>
        <v>41 Administrative occupations</v>
      </c>
      <c r="CL130" s="68">
        <f t="shared" si="315"/>
        <v>-0.12860285966447993</v>
      </c>
      <c r="CM130" s="68">
        <f t="shared" si="315"/>
        <v>-0.51816356411027242</v>
      </c>
      <c r="CN130" s="68">
        <f t="shared" si="315"/>
        <v>-0.4283110814892499</v>
      </c>
      <c r="CO130" s="68">
        <f t="shared" si="315"/>
        <v>-0.29204319873337581</v>
      </c>
      <c r="CP130" s="68">
        <f t="shared" si="316"/>
        <v>-0.72035428022262571</v>
      </c>
    </row>
    <row r="131" spans="1:94" x14ac:dyDescent="0.2">
      <c r="A131" t="str">
        <f t="shared" si="298"/>
        <v>42 Secretarial and related occupations</v>
      </c>
      <c r="B131" s="27">
        <f t="shared" si="299"/>
        <v>7.9704121717838611E-3</v>
      </c>
      <c r="C131" s="27">
        <f t="shared" si="299"/>
        <v>-2.7015402775747085E-3</v>
      </c>
      <c r="D131" s="27">
        <f t="shared" si="299"/>
        <v>2.5216404336389699E-2</v>
      </c>
      <c r="E131" s="27">
        <f t="shared" si="299"/>
        <v>4.7132563921877473E-2</v>
      </c>
      <c r="F131" s="27">
        <f t="shared" si="300"/>
        <v>7.2348968258267171E-2</v>
      </c>
      <c r="L131" t="str">
        <f t="shared" si="317"/>
        <v>42 Secretarial and related occupations</v>
      </c>
      <c r="M131" s="27">
        <f t="shared" si="301"/>
        <v>0.13584988351675409</v>
      </c>
      <c r="N131" s="27">
        <f t="shared" si="301"/>
        <v>2.4726072637764052E-2</v>
      </c>
      <c r="O131" s="27">
        <f t="shared" si="301"/>
        <v>0.48278172590042678</v>
      </c>
      <c r="P131" s="27">
        <f t="shared" si="301"/>
        <v>0.28332080287448802</v>
      </c>
      <c r="Q131" s="27">
        <f t="shared" si="302"/>
        <v>0.7661025287749148</v>
      </c>
      <c r="W131" t="str">
        <f t="shared" si="318"/>
        <v>42 Secretarial and related occupations</v>
      </c>
      <c r="X131" s="27">
        <f t="shared" si="303"/>
        <v>5.5618573297979701E-2</v>
      </c>
      <c r="Y131" s="27">
        <f t="shared" si="303"/>
        <v>0.49570490594499006</v>
      </c>
      <c r="Z131" s="27">
        <f t="shared" si="303"/>
        <v>0.93914236828676279</v>
      </c>
      <c r="AA131" s="27">
        <f t="shared" si="303"/>
        <v>0.92181707091410425</v>
      </c>
      <c r="AB131" s="27">
        <f t="shared" si="304"/>
        <v>1.860959439200867</v>
      </c>
      <c r="AH131" t="str">
        <f t="shared" si="319"/>
        <v>42 Secretarial and related occupations</v>
      </c>
      <c r="AI131" s="27">
        <f t="shared" si="305"/>
        <v>4.8841146601277474E-2</v>
      </c>
      <c r="AJ131" s="27">
        <f t="shared" si="305"/>
        <v>0.28352379768936964</v>
      </c>
      <c r="AK131" s="27">
        <f t="shared" si="305"/>
        <v>0.3624969644456657</v>
      </c>
      <c r="AL131" s="27">
        <f t="shared" si="305"/>
        <v>0.13654317463074372</v>
      </c>
      <c r="AM131" s="27">
        <f t="shared" si="306"/>
        <v>0.49904013907640943</v>
      </c>
      <c r="AS131" t="str">
        <f t="shared" si="320"/>
        <v>42 Secretarial and related occupations</v>
      </c>
      <c r="AT131" s="27">
        <f t="shared" si="307"/>
        <v>-4.6578769630308825E-3</v>
      </c>
      <c r="AU131" s="27">
        <f t="shared" si="307"/>
        <v>0.23327089643044296</v>
      </c>
      <c r="AV131" s="27">
        <f t="shared" si="307"/>
        <v>0.14870727099780723</v>
      </c>
      <c r="AW131" s="27">
        <f t="shared" si="307"/>
        <v>-0.20652405759957682</v>
      </c>
      <c r="AX131" s="27">
        <f t="shared" si="308"/>
        <v>-5.7816786601769588E-2</v>
      </c>
      <c r="BD131" t="str">
        <f t="shared" si="321"/>
        <v>42 Secretarial and related occupations</v>
      </c>
      <c r="BE131" s="27">
        <f t="shared" si="309"/>
        <v>-0.62554093972410696</v>
      </c>
      <c r="BF131" s="27">
        <f t="shared" si="309"/>
        <v>0.14848998825247461</v>
      </c>
      <c r="BG131" s="27">
        <f t="shared" si="309"/>
        <v>0.88547051407143096</v>
      </c>
      <c r="BH131" s="27">
        <f t="shared" si="309"/>
        <v>-1.6247538850113337</v>
      </c>
      <c r="BI131" s="27">
        <f t="shared" si="310"/>
        <v>-0.73928337093990271</v>
      </c>
      <c r="BO131" t="str">
        <f t="shared" si="322"/>
        <v>42 Secretarial and related occupations</v>
      </c>
      <c r="BP131" s="27">
        <f t="shared" si="311"/>
        <v>-0.60597478114845948</v>
      </c>
      <c r="BQ131" s="27">
        <f t="shared" si="311"/>
        <v>-0.65798968867876084</v>
      </c>
      <c r="BR131" s="27">
        <f t="shared" si="311"/>
        <v>-0.51462221782554796</v>
      </c>
      <c r="BS131" s="27">
        <f t="shared" si="311"/>
        <v>-2.8777864502534052</v>
      </c>
      <c r="BT131" s="27">
        <f t="shared" si="312"/>
        <v>-3.3924086680789531</v>
      </c>
      <c r="BZ131" t="str">
        <f t="shared" si="323"/>
        <v>42 Secretarial and related occupations</v>
      </c>
      <c r="CA131" s="68">
        <f t="shared" si="313"/>
        <v>-0.17507759323361682</v>
      </c>
      <c r="CB131" s="68">
        <f t="shared" si="313"/>
        <v>-0.81932656498089784</v>
      </c>
      <c r="CC131" s="68">
        <f t="shared" si="313"/>
        <v>-1.5720661209193261</v>
      </c>
      <c r="CD131" s="68">
        <f t="shared" si="313"/>
        <v>-1.8615037021627381</v>
      </c>
      <c r="CE131" s="68">
        <f t="shared" si="314"/>
        <v>-3.4335698230820642</v>
      </c>
      <c r="CK131" t="str">
        <f t="shared" si="324"/>
        <v>42 Secretarial and related occupations</v>
      </c>
      <c r="CL131" s="68">
        <f t="shared" si="315"/>
        <v>0.10067537504568369</v>
      </c>
      <c r="CM131" s="68">
        <f t="shared" si="315"/>
        <v>-0.27729847328417112</v>
      </c>
      <c r="CN131" s="68">
        <f t="shared" si="315"/>
        <v>3.7308094965369354E-2</v>
      </c>
      <c r="CO131" s="68">
        <f t="shared" si="315"/>
        <v>0.10074296711381581</v>
      </c>
      <c r="CP131" s="68">
        <f t="shared" si="316"/>
        <v>0.13805106207918516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1.3598141485032404E-2</v>
      </c>
      <c r="C132" s="27">
        <f t="shared" si="299"/>
        <v>-9.006305658441207E-3</v>
      </c>
      <c r="D132" s="27">
        <f t="shared" si="299"/>
        <v>8.8516412225054762E-3</v>
      </c>
      <c r="E132" s="27">
        <f t="shared" si="299"/>
        <v>1.777096711150912E-2</v>
      </c>
      <c r="F132" s="27">
        <f t="shared" si="300"/>
        <v>2.6622608334014596E-2</v>
      </c>
      <c r="L132" t="str">
        <f t="shared" si="317"/>
        <v>51 Skilled agricultural and related trades</v>
      </c>
      <c r="M132" s="27">
        <f t="shared" si="301"/>
        <v>3.658879863987495E-2</v>
      </c>
      <c r="N132" s="27">
        <f t="shared" si="301"/>
        <v>-5.7752801393493008E-2</v>
      </c>
      <c r="O132" s="27">
        <f t="shared" si="301"/>
        <v>2.9915827193375738E-2</v>
      </c>
      <c r="P132" s="27">
        <f t="shared" si="301"/>
        <v>4.7084749544772375E-2</v>
      </c>
      <c r="Q132" s="27">
        <f t="shared" si="302"/>
        <v>7.7000576738148113E-2</v>
      </c>
      <c r="W132" t="str">
        <f t="shared" si="318"/>
        <v>51 Skilled agricultural and related trades</v>
      </c>
      <c r="X132" s="27">
        <f t="shared" si="303"/>
        <v>0.21174960008419086</v>
      </c>
      <c r="Y132" s="27">
        <f t="shared" si="303"/>
        <v>-0.10341333877175618</v>
      </c>
      <c r="Z132" s="27">
        <f t="shared" si="303"/>
        <v>0.11971427143387059</v>
      </c>
      <c r="AA132" s="27">
        <f t="shared" si="303"/>
        <v>0.45954655686897006</v>
      </c>
      <c r="AB132" s="27">
        <f t="shared" si="304"/>
        <v>0.57926082830284065</v>
      </c>
      <c r="AH132" t="str">
        <f t="shared" si="319"/>
        <v>51 Skilled agricultural and related trades</v>
      </c>
      <c r="AI132" s="27">
        <f t="shared" si="305"/>
        <v>0.12553305340875914</v>
      </c>
      <c r="AJ132" s="27">
        <f t="shared" si="305"/>
        <v>-0.12568748844747563</v>
      </c>
      <c r="AK132" s="27">
        <f t="shared" si="305"/>
        <v>8.0896197103950296E-2</v>
      </c>
      <c r="AL132" s="27">
        <f t="shared" si="305"/>
        <v>0.16707375559567406</v>
      </c>
      <c r="AM132" s="27">
        <f t="shared" si="306"/>
        <v>0.24796995269962435</v>
      </c>
      <c r="AS132" t="str">
        <f t="shared" si="320"/>
        <v>51 Skilled agricultural and related trades</v>
      </c>
      <c r="AT132" s="27">
        <f t="shared" si="307"/>
        <v>0.1114314219721434</v>
      </c>
      <c r="AU132" s="27">
        <f t="shared" si="307"/>
        <v>-0.15611943213012669</v>
      </c>
      <c r="AV132" s="27">
        <f t="shared" si="307"/>
        <v>0.12712962681546958</v>
      </c>
      <c r="AW132" s="27">
        <f t="shared" si="307"/>
        <v>0.35779349556708573</v>
      </c>
      <c r="AX132" s="27">
        <f t="shared" si="308"/>
        <v>0.4849231223825553</v>
      </c>
      <c r="BD132" t="str">
        <f t="shared" si="321"/>
        <v>51 Skilled agricultural and related trades</v>
      </c>
      <c r="BE132" s="27">
        <f t="shared" si="309"/>
        <v>0.20730678571482342</v>
      </c>
      <c r="BF132" s="27">
        <f t="shared" si="309"/>
        <v>-0.73559355108092705</v>
      </c>
      <c r="BG132" s="27">
        <f t="shared" si="309"/>
        <v>7.6322286428354924E-2</v>
      </c>
      <c r="BH132" s="27">
        <f t="shared" si="309"/>
        <v>0.1197579184502936</v>
      </c>
      <c r="BI132" s="27">
        <f t="shared" si="310"/>
        <v>0.19608020487864852</v>
      </c>
      <c r="BO132" t="str">
        <f t="shared" si="322"/>
        <v>51 Skilled agricultural and related trades</v>
      </c>
      <c r="BP132" s="27">
        <f t="shared" si="311"/>
        <v>0.25487161421734505</v>
      </c>
      <c r="BQ132" s="27">
        <f t="shared" si="311"/>
        <v>-0.74553879110903298</v>
      </c>
      <c r="BR132" s="27">
        <f t="shared" si="311"/>
        <v>-2.8650228314554216E-2</v>
      </c>
      <c r="BS132" s="27">
        <f t="shared" si="311"/>
        <v>0.10556188124195875</v>
      </c>
      <c r="BT132" s="27">
        <f t="shared" si="312"/>
        <v>7.6911652927404539E-2</v>
      </c>
      <c r="BZ132" t="str">
        <f t="shared" si="323"/>
        <v>51 Skilled agricultural and related trades</v>
      </c>
      <c r="CA132" s="68">
        <f t="shared" si="313"/>
        <v>4.0088358679129854E-2</v>
      </c>
      <c r="CB132" s="68">
        <f t="shared" si="313"/>
        <v>-0.64245602953367031</v>
      </c>
      <c r="CC132" s="68">
        <f t="shared" si="313"/>
        <v>7.0465507105610392E-3</v>
      </c>
      <c r="CD132" s="68">
        <f t="shared" si="313"/>
        <v>0.56075051061528969</v>
      </c>
      <c r="CE132" s="68">
        <f t="shared" si="314"/>
        <v>0.56779706132585073</v>
      </c>
      <c r="CK132" t="str">
        <f t="shared" si="324"/>
        <v>51 Skilled agricultural and related trades</v>
      </c>
      <c r="CL132" s="68">
        <f t="shared" si="315"/>
        <v>0.18970865803406012</v>
      </c>
      <c r="CM132" s="68">
        <f t="shared" si="315"/>
        <v>-0.70505387945380837</v>
      </c>
      <c r="CN132" s="68">
        <f t="shared" si="315"/>
        <v>9.144163865854793E-2</v>
      </c>
      <c r="CO132" s="68">
        <f t="shared" si="315"/>
        <v>-0.33477953051152393</v>
      </c>
      <c r="CP132" s="68">
        <f t="shared" si="316"/>
        <v>-0.243337891852976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3.5247117899733435E-4</v>
      </c>
      <c r="C133" s="27">
        <f t="shared" si="299"/>
        <v>-1.4497056992955545E-3</v>
      </c>
      <c r="D133" s="27">
        <f t="shared" si="299"/>
        <v>6.4275555252960373E-3</v>
      </c>
      <c r="E133" s="27">
        <f t="shared" si="299"/>
        <v>7.9792111783384516E-3</v>
      </c>
      <c r="F133" s="27">
        <f t="shared" si="300"/>
        <v>1.4406766703634489E-2</v>
      </c>
      <c r="L133" t="str">
        <f t="shared" si="317"/>
        <v>52 Skilled metal, electrical and electronic trades</v>
      </c>
      <c r="M133" s="27">
        <f t="shared" si="301"/>
        <v>5.6631794059186169E-2</v>
      </c>
      <c r="N133" s="27">
        <f t="shared" si="301"/>
        <v>-4.7009389251686795E-2</v>
      </c>
      <c r="O133" s="27">
        <f t="shared" si="301"/>
        <v>0.2501949633659154</v>
      </c>
      <c r="P133" s="27">
        <f t="shared" si="301"/>
        <v>0.33211274659495504</v>
      </c>
      <c r="Q133" s="27">
        <f t="shared" si="302"/>
        <v>0.58230770996087045</v>
      </c>
      <c r="W133" t="str">
        <f t="shared" si="318"/>
        <v>52 Skilled metal, electrical and electronic trades</v>
      </c>
      <c r="X133" s="27">
        <f t="shared" si="303"/>
        <v>6.4976899141678812E-2</v>
      </c>
      <c r="Y133" s="27">
        <f t="shared" si="303"/>
        <v>-8.9064553205932206E-2</v>
      </c>
      <c r="Z133" s="27">
        <f t="shared" si="303"/>
        <v>0.38970755267828805</v>
      </c>
      <c r="AA133" s="27">
        <f t="shared" si="303"/>
        <v>0.5269676975645512</v>
      </c>
      <c r="AB133" s="27">
        <f t="shared" si="304"/>
        <v>0.91667525024283925</v>
      </c>
      <c r="AH133" t="str">
        <f t="shared" si="319"/>
        <v>52 Skilled metal, electrical and electronic trades</v>
      </c>
      <c r="AI133" s="27">
        <f t="shared" si="305"/>
        <v>2.0920256601357767E-3</v>
      </c>
      <c r="AJ133" s="27">
        <f t="shared" si="305"/>
        <v>-1.4002010967241407E-2</v>
      </c>
      <c r="AK133" s="27">
        <f t="shared" si="305"/>
        <v>5.4737754110790071E-2</v>
      </c>
      <c r="AL133" s="27">
        <f t="shared" si="305"/>
        <v>0.18365960497842382</v>
      </c>
      <c r="AM133" s="27">
        <f t="shared" si="306"/>
        <v>0.23839735908921389</v>
      </c>
      <c r="AS133" t="str">
        <f t="shared" si="320"/>
        <v>52 Skilled metal, electrical and electronic trades</v>
      </c>
      <c r="AT133" s="27">
        <f t="shared" si="307"/>
        <v>-3.7266773142545784E-2</v>
      </c>
      <c r="AU133" s="27">
        <f t="shared" si="307"/>
        <v>2.5234094314957378E-2</v>
      </c>
      <c r="AV133" s="27">
        <f t="shared" si="307"/>
        <v>0.26755721056385973</v>
      </c>
      <c r="AW133" s="27">
        <f t="shared" si="307"/>
        <v>0.65442466563634971</v>
      </c>
      <c r="AX133" s="27">
        <f t="shared" si="308"/>
        <v>0.92198187620020944</v>
      </c>
      <c r="BD133" t="str">
        <f t="shared" si="321"/>
        <v>52 Skilled metal, electrical and electronic trades</v>
      </c>
      <c r="BE133" s="27">
        <f t="shared" si="309"/>
        <v>0.19732980052418014</v>
      </c>
      <c r="BF133" s="27">
        <f t="shared" si="309"/>
        <v>-2.0150915148692636</v>
      </c>
      <c r="BG133" s="27">
        <f t="shared" si="309"/>
        <v>1.019049950626453</v>
      </c>
      <c r="BH133" s="27">
        <f t="shared" si="309"/>
        <v>0.10795643128276566</v>
      </c>
      <c r="BI133" s="27">
        <f t="shared" si="310"/>
        <v>1.1270063819092186</v>
      </c>
      <c r="BO133" t="str">
        <f t="shared" si="322"/>
        <v>52 Skilled metal, electrical and electronic trades</v>
      </c>
      <c r="BP133" s="27">
        <f t="shared" si="311"/>
        <v>-0.78111141823358565</v>
      </c>
      <c r="BQ133" s="27">
        <f t="shared" si="311"/>
        <v>0.26816221087534586</v>
      </c>
      <c r="BR133" s="27">
        <f t="shared" si="311"/>
        <v>-0.80880166049518998</v>
      </c>
      <c r="BS133" s="27">
        <f t="shared" si="311"/>
        <v>-0.49887273125148734</v>
      </c>
      <c r="BT133" s="27">
        <f t="shared" si="312"/>
        <v>-1.3076743917466773</v>
      </c>
      <c r="BZ133" t="str">
        <f t="shared" si="323"/>
        <v>52 Skilled metal, electrical and electronic trades</v>
      </c>
      <c r="CA133" s="68">
        <f t="shared" si="313"/>
        <v>-0.52435513845192805</v>
      </c>
      <c r="CB133" s="68">
        <f t="shared" si="313"/>
        <v>-0.6240726765586615</v>
      </c>
      <c r="CC133" s="68">
        <f t="shared" si="313"/>
        <v>-0.12114803465259882</v>
      </c>
      <c r="CD133" s="68">
        <f t="shared" si="313"/>
        <v>-1.3318159985102018</v>
      </c>
      <c r="CE133" s="68">
        <f t="shared" si="314"/>
        <v>-1.4529640331628006</v>
      </c>
      <c r="CK133" t="str">
        <f t="shared" si="324"/>
        <v>52 Skilled metal, electrical and electronic trades</v>
      </c>
      <c r="CL133" s="68">
        <f t="shared" si="315"/>
        <v>7.2832497013328057E-2</v>
      </c>
      <c r="CM133" s="68">
        <f t="shared" si="315"/>
        <v>-0.50695838605401722</v>
      </c>
      <c r="CN133" s="68">
        <f t="shared" si="315"/>
        <v>-2.5652783723702166E-2</v>
      </c>
      <c r="CO133" s="68">
        <f t="shared" si="315"/>
        <v>-0.23993097503929239</v>
      </c>
      <c r="CP133" s="68">
        <f t="shared" si="316"/>
        <v>-0.26558375876299456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-4.729391814679967E-3</v>
      </c>
      <c r="C134" s="27">
        <f t="shared" si="299"/>
        <v>-2.4130026775637152E-3</v>
      </c>
      <c r="D134" s="27">
        <f t="shared" si="299"/>
        <v>6.062027251800029E-3</v>
      </c>
      <c r="E134" s="27">
        <f t="shared" si="299"/>
        <v>4.3174679758627849E-4</v>
      </c>
      <c r="F134" s="27">
        <f t="shared" si="300"/>
        <v>6.4937740493863074E-3</v>
      </c>
      <c r="L134" t="str">
        <f t="shared" si="317"/>
        <v>53 Skilled construction and building trades</v>
      </c>
      <c r="M134" s="27">
        <f t="shared" si="301"/>
        <v>-3.7136364103523833E-3</v>
      </c>
      <c r="N134" s="27">
        <f t="shared" si="301"/>
        <v>9.6963680812747477E-3</v>
      </c>
      <c r="O134" s="27">
        <f t="shared" si="301"/>
        <v>0.10612067922782456</v>
      </c>
      <c r="P134" s="27">
        <f t="shared" si="301"/>
        <v>6.1925247921390592E-2</v>
      </c>
      <c r="Q134" s="27">
        <f t="shared" si="302"/>
        <v>0.16804592714921515</v>
      </c>
      <c r="W134" t="str">
        <f t="shared" si="318"/>
        <v>53 Skilled construction and building trades</v>
      </c>
      <c r="X134" s="27">
        <f t="shared" si="303"/>
        <v>-0.12976578368195413</v>
      </c>
      <c r="Y134" s="27">
        <f t="shared" si="303"/>
        <v>7.6682182960654099E-2</v>
      </c>
      <c r="Z134" s="27">
        <f t="shared" si="303"/>
        <v>0.31115784890729814</v>
      </c>
      <c r="AA134" s="27">
        <f t="shared" si="303"/>
        <v>0.21098191177000181</v>
      </c>
      <c r="AB134" s="27">
        <f t="shared" si="304"/>
        <v>0.52213976067729995</v>
      </c>
      <c r="AH134" t="str">
        <f t="shared" si="319"/>
        <v>53 Skilled construction and building trades</v>
      </c>
      <c r="AI134" s="27">
        <f t="shared" si="305"/>
        <v>2.153499685057958E-3</v>
      </c>
      <c r="AJ134" s="27">
        <f t="shared" si="305"/>
        <v>9.4752018684252759E-2</v>
      </c>
      <c r="AK134" s="27">
        <f t="shared" si="305"/>
        <v>0.18411343415201675</v>
      </c>
      <c r="AL134" s="27">
        <f t="shared" si="305"/>
        <v>0.16569593337026878</v>
      </c>
      <c r="AM134" s="27">
        <f t="shared" si="306"/>
        <v>0.34980936752228553</v>
      </c>
      <c r="AS134" t="str">
        <f t="shared" si="320"/>
        <v>53 Skilled construction and building trades</v>
      </c>
      <c r="AT134" s="27">
        <f t="shared" si="307"/>
        <v>-9.9578566297457982E-2</v>
      </c>
      <c r="AU134" s="27">
        <f t="shared" si="307"/>
        <v>0.16429611224688834</v>
      </c>
      <c r="AV134" s="27">
        <f t="shared" si="307"/>
        <v>0.32492257107513467</v>
      </c>
      <c r="AW134" s="27">
        <f t="shared" si="307"/>
        <v>0.16466038207239153</v>
      </c>
      <c r="AX134" s="27">
        <f t="shared" si="308"/>
        <v>0.4895829531475262</v>
      </c>
      <c r="BD134" t="str">
        <f t="shared" si="321"/>
        <v>53 Skilled construction and building trades</v>
      </c>
      <c r="BE134" s="27">
        <f t="shared" si="309"/>
        <v>-0.81762988044036256</v>
      </c>
      <c r="BF134" s="27">
        <f t="shared" si="309"/>
        <v>-0.36810698886226412</v>
      </c>
      <c r="BG134" s="27">
        <f t="shared" si="309"/>
        <v>1.1119119957308232</v>
      </c>
      <c r="BH134" s="27">
        <f t="shared" si="309"/>
        <v>-0.95879736089095857</v>
      </c>
      <c r="BI134" s="27">
        <f t="shared" si="310"/>
        <v>0.15311463483986465</v>
      </c>
      <c r="BO134" t="str">
        <f t="shared" si="322"/>
        <v>53 Skilled construction and building trades</v>
      </c>
      <c r="BP134" s="27">
        <f t="shared" si="311"/>
        <v>-0.79670994718413546</v>
      </c>
      <c r="BQ134" s="27">
        <f t="shared" si="311"/>
        <v>1.3833467813178331</v>
      </c>
      <c r="BR134" s="27">
        <f t="shared" si="311"/>
        <v>0.36579786928457914</v>
      </c>
      <c r="BS134" s="27">
        <f t="shared" si="311"/>
        <v>-1.4789275779984123E-2</v>
      </c>
      <c r="BT134" s="27">
        <f t="shared" si="312"/>
        <v>0.35100859350459501</v>
      </c>
      <c r="BZ134" t="str">
        <f t="shared" si="323"/>
        <v>53 Skilled construction and building trades</v>
      </c>
      <c r="CA134" s="68">
        <f t="shared" si="313"/>
        <v>-0.87198964679839275</v>
      </c>
      <c r="CB134" s="68">
        <f t="shared" si="313"/>
        <v>0.11455740478937848</v>
      </c>
      <c r="CC134" s="68">
        <f t="shared" si="313"/>
        <v>0.26963664160983303</v>
      </c>
      <c r="CD134" s="68">
        <f t="shared" si="313"/>
        <v>-0.37895412170854126</v>
      </c>
      <c r="CE134" s="68">
        <f t="shared" si="314"/>
        <v>-0.10931748009870823</v>
      </c>
      <c r="CK134" t="str">
        <f t="shared" si="324"/>
        <v>53 Skilled construction and building trades</v>
      </c>
      <c r="CL134" s="68">
        <f t="shared" si="315"/>
        <v>-0.30071733066825024</v>
      </c>
      <c r="CM134" s="68">
        <f t="shared" si="315"/>
        <v>-0.47418818998113865</v>
      </c>
      <c r="CN134" s="68">
        <f t="shared" si="315"/>
        <v>-0.41002501480296916</v>
      </c>
      <c r="CO134" s="68">
        <f t="shared" si="315"/>
        <v>-1.0055505877571269</v>
      </c>
      <c r="CP134" s="68">
        <f t="shared" si="316"/>
        <v>-1.4155756025600961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2.7257646524191104E-4</v>
      </c>
      <c r="C135" s="27">
        <f t="shared" si="299"/>
        <v>1.3285185717297476E-5</v>
      </c>
      <c r="D135" s="27">
        <f t="shared" si="299"/>
        <v>2.2371287097915638E-2</v>
      </c>
      <c r="E135" s="27">
        <f t="shared" si="299"/>
        <v>3.388657509390039E-2</v>
      </c>
      <c r="F135" s="27">
        <f t="shared" si="300"/>
        <v>5.6257862191816027E-2</v>
      </c>
      <c r="L135" t="str">
        <f t="shared" si="317"/>
        <v>54 Textiles, printing and other skilled trades</v>
      </c>
      <c r="M135" s="27">
        <f t="shared" si="301"/>
        <v>6.0943227949373513E-2</v>
      </c>
      <c r="N135" s="27">
        <f t="shared" si="301"/>
        <v>-6.3683543728132452E-3</v>
      </c>
      <c r="O135" s="27">
        <f t="shared" si="301"/>
        <v>0.17706714868564577</v>
      </c>
      <c r="P135" s="27">
        <f t="shared" si="301"/>
        <v>0.32424400717329682</v>
      </c>
      <c r="Q135" s="27">
        <f t="shared" si="302"/>
        <v>0.50131115585894259</v>
      </c>
      <c r="W135" t="str">
        <f t="shared" si="318"/>
        <v>54 Textiles, printing and other skilled trades</v>
      </c>
      <c r="X135" s="27">
        <f t="shared" si="303"/>
        <v>-7.9472801698119211E-2</v>
      </c>
      <c r="Y135" s="27">
        <f t="shared" si="303"/>
        <v>0.120855189299234</v>
      </c>
      <c r="Z135" s="27">
        <f t="shared" si="303"/>
        <v>0.25616577312009725</v>
      </c>
      <c r="AA135" s="27">
        <f t="shared" si="303"/>
        <v>0.57933399890231074</v>
      </c>
      <c r="AB135" s="27">
        <f t="shared" si="304"/>
        <v>0.83549977202240799</v>
      </c>
      <c r="AH135" t="str">
        <f t="shared" si="319"/>
        <v>54 Textiles, printing and other skilled trades</v>
      </c>
      <c r="AI135" s="27">
        <f t="shared" si="305"/>
        <v>-1.6947945320888058E-2</v>
      </c>
      <c r="AJ135" s="27">
        <f t="shared" si="305"/>
        <v>0.11289901050024742</v>
      </c>
      <c r="AK135" s="27">
        <f t="shared" si="305"/>
        <v>1.5384377491569623E-2</v>
      </c>
      <c r="AL135" s="27">
        <f t="shared" si="305"/>
        <v>0.18660523359322945</v>
      </c>
      <c r="AM135" s="27">
        <f t="shared" si="306"/>
        <v>0.20198961108479907</v>
      </c>
      <c r="AS135" t="str">
        <f t="shared" si="320"/>
        <v>54 Textiles, printing and other skilled trades</v>
      </c>
      <c r="AT135" s="27">
        <f t="shared" si="307"/>
        <v>-2.4081808382552361E-2</v>
      </c>
      <c r="AU135" s="27">
        <f t="shared" si="307"/>
        <v>6.2382713260915601E-2</v>
      </c>
      <c r="AV135" s="27">
        <f t="shared" si="307"/>
        <v>6.1121624357929671E-2</v>
      </c>
      <c r="AW135" s="27">
        <f t="shared" si="307"/>
        <v>0.18462014206636645</v>
      </c>
      <c r="AX135" s="27">
        <f t="shared" si="308"/>
        <v>0.24574176642429613</v>
      </c>
      <c r="BD135" t="str">
        <f t="shared" si="321"/>
        <v>54 Textiles, printing and other skilled trades</v>
      </c>
      <c r="BE135" s="27">
        <f t="shared" si="309"/>
        <v>-0.51207197321101727</v>
      </c>
      <c r="BF135" s="27">
        <f t="shared" si="309"/>
        <v>-0.21026445758732892</v>
      </c>
      <c r="BG135" s="27">
        <f t="shared" si="309"/>
        <v>0.60688233616618925</v>
      </c>
      <c r="BH135" s="27">
        <f t="shared" si="309"/>
        <v>0.50205012595029785</v>
      </c>
      <c r="BI135" s="27">
        <f t="shared" si="310"/>
        <v>1.1089324621164871</v>
      </c>
      <c r="BO135" t="str">
        <f t="shared" si="322"/>
        <v>54 Textiles, printing and other skilled trades</v>
      </c>
      <c r="BP135" s="27">
        <f t="shared" si="311"/>
        <v>-1.082469250995314</v>
      </c>
      <c r="BQ135" s="27">
        <f t="shared" si="311"/>
        <v>0.16946826715480956</v>
      </c>
      <c r="BR135" s="27">
        <f t="shared" si="311"/>
        <v>-0.39871452945087382</v>
      </c>
      <c r="BS135" s="27">
        <f t="shared" si="311"/>
        <v>-0.45663210302837243</v>
      </c>
      <c r="BT135" s="27">
        <f t="shared" si="312"/>
        <v>-0.85534663247924625</v>
      </c>
      <c r="BZ135" t="str">
        <f t="shared" si="323"/>
        <v>54 Textiles, printing and other skilled trades</v>
      </c>
      <c r="CA135" s="68">
        <f t="shared" si="313"/>
        <v>-0.82845617843600694</v>
      </c>
      <c r="CB135" s="68">
        <f t="shared" si="313"/>
        <v>-0.24226314273709715</v>
      </c>
      <c r="CC135" s="68">
        <f t="shared" si="313"/>
        <v>-0.15942892752780713</v>
      </c>
      <c r="CD135" s="68">
        <f t="shared" si="313"/>
        <v>-0.62748391146981675</v>
      </c>
      <c r="CE135" s="68">
        <f t="shared" si="314"/>
        <v>-0.78691283899762388</v>
      </c>
      <c r="CK135" t="str">
        <f t="shared" si="324"/>
        <v>54 Textiles, printing and other skilled trades</v>
      </c>
      <c r="CL135" s="68">
        <f t="shared" si="315"/>
        <v>-0.30672973217701593</v>
      </c>
      <c r="CM135" s="68">
        <f t="shared" si="315"/>
        <v>-0.31335725577031592</v>
      </c>
      <c r="CN135" s="68">
        <f t="shared" si="315"/>
        <v>-0.36401339752371964</v>
      </c>
      <c r="CO135" s="68">
        <f t="shared" si="315"/>
        <v>-0.22002513154544756</v>
      </c>
      <c r="CP135" s="68">
        <f t="shared" si="316"/>
        <v>-0.5840385290691672</v>
      </c>
    </row>
    <row r="136" spans="1:94" x14ac:dyDescent="0.2">
      <c r="A136" t="str">
        <f t="shared" si="298"/>
        <v>61 Caring personal service occupations</v>
      </c>
      <c r="B136" s="27">
        <f t="shared" si="299"/>
        <v>8.0806411801957606E-3</v>
      </c>
      <c r="C136" s="27">
        <f t="shared" si="299"/>
        <v>-3.0522314493071009E-3</v>
      </c>
      <c r="D136" s="27">
        <f t="shared" si="299"/>
        <v>2.2762179327353978E-2</v>
      </c>
      <c r="E136" s="27">
        <f t="shared" si="299"/>
        <v>3.1981781715467075E-2</v>
      </c>
      <c r="F136" s="27">
        <f t="shared" si="300"/>
        <v>5.4743961042821053E-2</v>
      </c>
      <c r="L136" t="str">
        <f t="shared" si="317"/>
        <v>61 Caring personal service occupations</v>
      </c>
      <c r="M136" s="27">
        <f t="shared" si="301"/>
        <v>0.78373761995709401</v>
      </c>
      <c r="N136" s="27">
        <f t="shared" si="301"/>
        <v>-0.22432344875210308</v>
      </c>
      <c r="O136" s="27">
        <f t="shared" si="301"/>
        <v>1.0416281104062448</v>
      </c>
      <c r="P136" s="27">
        <f t="shared" si="301"/>
        <v>1.6292588110745632</v>
      </c>
      <c r="Q136" s="27">
        <f t="shared" si="302"/>
        <v>2.670886921480808</v>
      </c>
      <c r="W136" t="str">
        <f t="shared" si="318"/>
        <v>61 Caring personal service occupations</v>
      </c>
      <c r="X136" s="27">
        <f t="shared" si="303"/>
        <v>1.378010111009222</v>
      </c>
      <c r="Y136" s="27">
        <f t="shared" si="303"/>
        <v>0.86205689036307742</v>
      </c>
      <c r="Z136" s="27">
        <f t="shared" si="303"/>
        <v>1.0503329764482494</v>
      </c>
      <c r="AA136" s="27">
        <f t="shared" si="303"/>
        <v>2.9370192642497397</v>
      </c>
      <c r="AB136" s="27">
        <f t="shared" si="304"/>
        <v>3.9873522406979891</v>
      </c>
      <c r="AH136" t="str">
        <f t="shared" si="319"/>
        <v>61 Caring personal service occupations</v>
      </c>
      <c r="AI136" s="27">
        <f t="shared" si="305"/>
        <v>0.61707775022383693</v>
      </c>
      <c r="AJ136" s="27">
        <f t="shared" si="305"/>
        <v>0.82397846618042792</v>
      </c>
      <c r="AK136" s="27">
        <f t="shared" si="305"/>
        <v>-3.1996144069818655E-2</v>
      </c>
      <c r="AL136" s="27">
        <f t="shared" si="305"/>
        <v>0.95171248352507654</v>
      </c>
      <c r="AM136" s="27">
        <f t="shared" si="306"/>
        <v>0.91971633945525788</v>
      </c>
      <c r="AS136" t="str">
        <f t="shared" si="320"/>
        <v>61 Caring personal service occupations</v>
      </c>
      <c r="AT136" s="27">
        <f t="shared" si="307"/>
        <v>0.62288455229016781</v>
      </c>
      <c r="AU136" s="27">
        <f t="shared" si="307"/>
        <v>0.47235623311762698</v>
      </c>
      <c r="AV136" s="27">
        <f t="shared" si="307"/>
        <v>0.10008034709911184</v>
      </c>
      <c r="AW136" s="27">
        <f t="shared" si="307"/>
        <v>0.89984458874812567</v>
      </c>
      <c r="AX136" s="27">
        <f t="shared" si="308"/>
        <v>0.99992493584723752</v>
      </c>
      <c r="BD136" t="str">
        <f t="shared" si="321"/>
        <v>61 Caring personal service occupations</v>
      </c>
      <c r="BE136" s="27">
        <f t="shared" si="309"/>
        <v>2.1301972546490759</v>
      </c>
      <c r="BF136" s="27">
        <f t="shared" si="309"/>
        <v>-0.45209131407789727</v>
      </c>
      <c r="BG136" s="27">
        <f t="shared" si="309"/>
        <v>3.2836982038495073</v>
      </c>
      <c r="BH136" s="27">
        <f t="shared" si="309"/>
        <v>4.468590423268413</v>
      </c>
      <c r="BI136" s="27">
        <f t="shared" si="310"/>
        <v>7.7522886271179203</v>
      </c>
      <c r="BO136" t="str">
        <f t="shared" si="322"/>
        <v>61 Caring personal service occupations</v>
      </c>
      <c r="BP136" s="27">
        <f t="shared" si="311"/>
        <v>1.5238743366435052</v>
      </c>
      <c r="BQ136" s="27">
        <f t="shared" si="311"/>
        <v>-2.6505341182039039</v>
      </c>
      <c r="BR136" s="27">
        <f t="shared" si="311"/>
        <v>1.0557357578866871</v>
      </c>
      <c r="BS136" s="27">
        <f t="shared" si="311"/>
        <v>-1.5538236117224233</v>
      </c>
      <c r="BT136" s="27">
        <f t="shared" si="312"/>
        <v>-0.49808785383573628</v>
      </c>
      <c r="BZ136" t="str">
        <f t="shared" si="323"/>
        <v>61 Caring personal service occupations</v>
      </c>
      <c r="CA136" s="68">
        <f t="shared" si="313"/>
        <v>-1.8157607316388318</v>
      </c>
      <c r="CB136" s="68">
        <f t="shared" si="313"/>
        <v>-0.78391617050887286</v>
      </c>
      <c r="CC136" s="68">
        <f t="shared" si="313"/>
        <v>-0.74822656542379296</v>
      </c>
      <c r="CD136" s="68">
        <f t="shared" si="313"/>
        <v>-0.34186859130184866</v>
      </c>
      <c r="CE136" s="68">
        <f t="shared" si="314"/>
        <v>-1.0900951567256416</v>
      </c>
      <c r="CK136" t="str">
        <f t="shared" si="324"/>
        <v>61 Caring personal service occupations</v>
      </c>
      <c r="CL136" s="68">
        <f t="shared" si="315"/>
        <v>-5.5997475854440149E-2</v>
      </c>
      <c r="CM136" s="68">
        <f t="shared" si="315"/>
        <v>-0.24313860776353863</v>
      </c>
      <c r="CN136" s="68">
        <f t="shared" si="315"/>
        <v>1.9367361105244008E-2</v>
      </c>
      <c r="CO136" s="68">
        <f t="shared" si="315"/>
        <v>-6.3354072484574586E-2</v>
      </c>
      <c r="CP136" s="68">
        <f t="shared" si="316"/>
        <v>-4.3986711379330579E-2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2.648745018828471E-3</v>
      </c>
      <c r="C137" s="27">
        <f t="shared" si="299"/>
        <v>-1.7199514648458362E-3</v>
      </c>
      <c r="D137" s="27">
        <f t="shared" si="299"/>
        <v>7.8953557365087114E-3</v>
      </c>
      <c r="E137" s="27">
        <f t="shared" si="299"/>
        <v>1.4005624199885776E-2</v>
      </c>
      <c r="F137" s="27">
        <f t="shared" si="300"/>
        <v>2.1900979936394487E-2</v>
      </c>
      <c r="L137" t="str">
        <f t="shared" si="317"/>
        <v>62 Leisure, travel and related personal service occupations</v>
      </c>
      <c r="M137" s="27">
        <f t="shared" si="301"/>
        <v>0.11731459381015885</v>
      </c>
      <c r="N137" s="27">
        <f t="shared" si="301"/>
        <v>-4.9702432341006741E-2</v>
      </c>
      <c r="O137" s="27">
        <f t="shared" si="301"/>
        <v>0.14679399643196206</v>
      </c>
      <c r="P137" s="27">
        <f t="shared" si="301"/>
        <v>0.1776208301535902</v>
      </c>
      <c r="Q137" s="27">
        <f t="shared" si="302"/>
        <v>0.32441482658555226</v>
      </c>
      <c r="W137" t="str">
        <f t="shared" si="318"/>
        <v>62 Leisure, travel and related personal service occupations</v>
      </c>
      <c r="X137" s="27">
        <f t="shared" si="303"/>
        <v>0.43369514182636815</v>
      </c>
      <c r="Y137" s="27">
        <f t="shared" si="303"/>
        <v>0.33705215314751635</v>
      </c>
      <c r="Z137" s="27">
        <f t="shared" si="303"/>
        <v>0.46970559279449109</v>
      </c>
      <c r="AA137" s="27">
        <f t="shared" si="303"/>
        <v>1.1434602883778875</v>
      </c>
      <c r="AB137" s="27">
        <f t="shared" si="304"/>
        <v>1.6131658811723786</v>
      </c>
      <c r="AH137" t="str">
        <f t="shared" si="319"/>
        <v>62 Leisure, travel and related personal service occupations</v>
      </c>
      <c r="AI137" s="27">
        <f t="shared" si="305"/>
        <v>0.26947773771809702</v>
      </c>
      <c r="AJ137" s="27">
        <f t="shared" si="305"/>
        <v>0.18422505102850772</v>
      </c>
      <c r="AK137" s="27">
        <f t="shared" si="305"/>
        <v>9.7490498091194366E-2</v>
      </c>
      <c r="AL137" s="27">
        <f t="shared" si="305"/>
        <v>0.50765413128315728</v>
      </c>
      <c r="AM137" s="27">
        <f t="shared" si="306"/>
        <v>0.60514462937435165</v>
      </c>
      <c r="AS137" t="str">
        <f t="shared" si="320"/>
        <v>62 Leisure, travel and related personal service occupations</v>
      </c>
      <c r="AT137" s="27">
        <f t="shared" si="307"/>
        <v>0.28458244678567235</v>
      </c>
      <c r="AU137" s="27">
        <f t="shared" si="307"/>
        <v>0.41622276842533745</v>
      </c>
      <c r="AV137" s="27">
        <f t="shared" si="307"/>
        <v>0.2392102543054162</v>
      </c>
      <c r="AW137" s="27">
        <f t="shared" si="307"/>
        <v>0.81983262405091972</v>
      </c>
      <c r="AX137" s="27">
        <f t="shared" si="308"/>
        <v>1.0590428783563359</v>
      </c>
      <c r="BD137" t="str">
        <f t="shared" si="321"/>
        <v>62 Leisure, travel and related personal service occupations</v>
      </c>
      <c r="BE137" s="27">
        <f t="shared" si="309"/>
        <v>8.8240662123104663E-2</v>
      </c>
      <c r="BF137" s="27">
        <f t="shared" si="309"/>
        <v>0.1419234136944354</v>
      </c>
      <c r="BG137" s="27">
        <f t="shared" si="309"/>
        <v>9.569598477079122E-2</v>
      </c>
      <c r="BH137" s="27">
        <f t="shared" si="309"/>
        <v>-0.16095844550999594</v>
      </c>
      <c r="BI137" s="27">
        <f t="shared" si="310"/>
        <v>-6.526246073920472E-2</v>
      </c>
      <c r="BO137" t="str">
        <f t="shared" si="322"/>
        <v>62 Leisure, travel and related personal service occupations</v>
      </c>
      <c r="BP137" s="27">
        <f t="shared" si="311"/>
        <v>0.39554892128720365</v>
      </c>
      <c r="BQ137" s="27">
        <f t="shared" si="311"/>
        <v>-0.30256298451370878</v>
      </c>
      <c r="BR137" s="27">
        <f t="shared" si="311"/>
        <v>-0.33499902360580514</v>
      </c>
      <c r="BS137" s="27">
        <f t="shared" si="311"/>
        <v>-1.0666992856515374</v>
      </c>
      <c r="BT137" s="27">
        <f t="shared" si="312"/>
        <v>-1.4016983092573425</v>
      </c>
      <c r="BZ137" t="str">
        <f t="shared" si="323"/>
        <v>62 Leisure, travel and related personal service occupations</v>
      </c>
      <c r="CA137" s="68">
        <f t="shared" si="313"/>
        <v>0.40354293840392419</v>
      </c>
      <c r="CB137" s="68">
        <f t="shared" si="313"/>
        <v>-0.29048236357401747</v>
      </c>
      <c r="CC137" s="68">
        <f t="shared" si="313"/>
        <v>-0.11024509756105072</v>
      </c>
      <c r="CD137" s="68">
        <f t="shared" si="313"/>
        <v>-0.87154765583661664</v>
      </c>
      <c r="CE137" s="68">
        <f t="shared" si="314"/>
        <v>-0.98179275339766736</v>
      </c>
      <c r="CK137" t="str">
        <f t="shared" si="324"/>
        <v>62 Leisure, travel and related personal service occupations</v>
      </c>
      <c r="CL137" s="68">
        <f t="shared" si="315"/>
        <v>-6.8062354489837329E-3</v>
      </c>
      <c r="CM137" s="68">
        <f t="shared" si="315"/>
        <v>-0.37782810268400935</v>
      </c>
      <c r="CN137" s="68">
        <f t="shared" si="315"/>
        <v>-0.14272896733024432</v>
      </c>
      <c r="CO137" s="68">
        <f t="shared" si="315"/>
        <v>-0.21833972919298128</v>
      </c>
      <c r="CP137" s="68">
        <f t="shared" si="316"/>
        <v>-0.3610686965232256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1.7644949928269545E-5</v>
      </c>
      <c r="C138" s="27">
        <f t="shared" si="299"/>
        <v>-1.4125580616539037E-5</v>
      </c>
      <c r="D138" s="27">
        <f t="shared" si="299"/>
        <v>1.0127496777078086E-3</v>
      </c>
      <c r="E138" s="27">
        <f t="shared" si="299"/>
        <v>1.0838331423026208E-3</v>
      </c>
      <c r="F138" s="27">
        <f t="shared" si="300"/>
        <v>2.0965828200104294E-3</v>
      </c>
      <c r="L138" t="str">
        <f t="shared" si="317"/>
        <v>63 Community and civil enforcement occupations</v>
      </c>
      <c r="M138" s="27">
        <f t="shared" si="301"/>
        <v>-1.6931582985539942E-3</v>
      </c>
      <c r="N138" s="27">
        <f t="shared" si="301"/>
        <v>6.8329049180281126E-3</v>
      </c>
      <c r="O138" s="27">
        <f t="shared" si="301"/>
        <v>3.228351365968031E-3</v>
      </c>
      <c r="P138" s="27">
        <f t="shared" si="301"/>
        <v>1.3544220390460514E-2</v>
      </c>
      <c r="Q138" s="27">
        <f t="shared" si="302"/>
        <v>1.6772571756428545E-2</v>
      </c>
      <c r="W138" t="str">
        <f t="shared" si="318"/>
        <v>63 Community and civil enforcement occupations</v>
      </c>
      <c r="X138" s="27">
        <f t="shared" si="303"/>
        <v>-1.2177457208485815E-3</v>
      </c>
      <c r="Y138" s="27">
        <f t="shared" si="303"/>
        <v>2.6271454492198254E-2</v>
      </c>
      <c r="Z138" s="27">
        <f t="shared" si="303"/>
        <v>2.166429963360747E-2</v>
      </c>
      <c r="AA138" s="27">
        <f t="shared" si="303"/>
        <v>4.7249420741467568E-2</v>
      </c>
      <c r="AB138" s="27">
        <f t="shared" si="304"/>
        <v>6.8913720375075038E-2</v>
      </c>
      <c r="AH138" t="str">
        <f t="shared" si="319"/>
        <v>63 Community and civil enforcement occupations</v>
      </c>
      <c r="AI138" s="27">
        <f t="shared" si="305"/>
        <v>-3.2095806810004852E-3</v>
      </c>
      <c r="AJ138" s="27">
        <f t="shared" si="305"/>
        <v>1.3510338687471746E-2</v>
      </c>
      <c r="AK138" s="27">
        <f t="shared" si="305"/>
        <v>-4.5251045070401688E-3</v>
      </c>
      <c r="AL138" s="27">
        <f t="shared" si="305"/>
        <v>1.0517182676651388E-2</v>
      </c>
      <c r="AM138" s="27">
        <f t="shared" si="306"/>
        <v>5.9920781696112188E-3</v>
      </c>
      <c r="AS138" t="str">
        <f t="shared" si="320"/>
        <v>63 Community and civil enforcement occupations</v>
      </c>
      <c r="AT138" s="27">
        <f t="shared" si="307"/>
        <v>-6.6113619684969628E-3</v>
      </c>
      <c r="AU138" s="27">
        <f t="shared" si="307"/>
        <v>1.1391385670873919E-2</v>
      </c>
      <c r="AV138" s="27">
        <f t="shared" si="307"/>
        <v>-5.3582032137086885E-3</v>
      </c>
      <c r="AW138" s="27">
        <f t="shared" si="307"/>
        <v>5.0601346071065256E-3</v>
      </c>
      <c r="AX138" s="27">
        <f t="shared" si="308"/>
        <v>-2.9806860660216289E-4</v>
      </c>
      <c r="BD138" t="str">
        <f t="shared" si="321"/>
        <v>63 Community and civil enforcement occupations</v>
      </c>
      <c r="BE138" s="27">
        <f t="shared" si="309"/>
        <v>-4.6210749396027068E-2</v>
      </c>
      <c r="BF138" s="27">
        <f t="shared" si="309"/>
        <v>3.8338392629015255E-2</v>
      </c>
      <c r="BG138" s="27">
        <f t="shared" si="309"/>
        <v>-3.998150423560233E-2</v>
      </c>
      <c r="BH138" s="27">
        <f t="shared" si="309"/>
        <v>1.2624710761966668E-2</v>
      </c>
      <c r="BI138" s="27">
        <f t="shared" si="310"/>
        <v>-2.7356793473635663E-2</v>
      </c>
      <c r="BO138" t="str">
        <f t="shared" si="322"/>
        <v>63 Community and civil enforcement occupations</v>
      </c>
      <c r="BP138" s="27">
        <f t="shared" si="311"/>
        <v>-4.583277751919923E-2</v>
      </c>
      <c r="BQ138" s="27">
        <f t="shared" si="311"/>
        <v>6.7368965528159297E-2</v>
      </c>
      <c r="BR138" s="27">
        <f t="shared" si="311"/>
        <v>-6.8636463514855917E-2</v>
      </c>
      <c r="BS138" s="27">
        <f t="shared" si="311"/>
        <v>-3.1993063516929099E-3</v>
      </c>
      <c r="BT138" s="27">
        <f t="shared" si="312"/>
        <v>-7.1835769866548826E-2</v>
      </c>
      <c r="BZ138" t="str">
        <f t="shared" si="323"/>
        <v>63 Community and civil enforcement occupations</v>
      </c>
      <c r="CA138" s="68">
        <f t="shared" si="313"/>
        <v>-2.5289663654567862E-2</v>
      </c>
      <c r="CB138" s="68">
        <f t="shared" si="313"/>
        <v>3.702285260182267E-2</v>
      </c>
      <c r="CC138" s="68">
        <f t="shared" si="313"/>
        <v>-4.3698826261052814E-2</v>
      </c>
      <c r="CD138" s="68">
        <f t="shared" si="313"/>
        <v>-2.2822956335760397E-2</v>
      </c>
      <c r="CE138" s="68">
        <f t="shared" si="314"/>
        <v>-6.6521782596813211E-2</v>
      </c>
      <c r="CK138" t="str">
        <f t="shared" si="324"/>
        <v>63 Community and civil enforcement occupations</v>
      </c>
      <c r="CL138" s="68">
        <f t="shared" si="315"/>
        <v>-1.7741796846814969E-2</v>
      </c>
      <c r="CM138" s="68">
        <f t="shared" si="315"/>
        <v>5.096398899485384E-3</v>
      </c>
      <c r="CN138" s="68">
        <f t="shared" si="315"/>
        <v>-2.2786271526598071E-2</v>
      </c>
      <c r="CO138" s="68">
        <f t="shared" si="315"/>
        <v>-7.1589926332640934E-3</v>
      </c>
      <c r="CP138" s="68">
        <f t="shared" si="316"/>
        <v>-2.9945264159862164E-2</v>
      </c>
    </row>
    <row r="139" spans="1:94" x14ac:dyDescent="0.2">
      <c r="A139" t="str">
        <f t="shared" si="298"/>
        <v>71 Sales occupations</v>
      </c>
      <c r="B139" s="27">
        <f t="shared" si="299"/>
        <v>9.4481618143122947E-3</v>
      </c>
      <c r="C139" s="27">
        <f t="shared" si="299"/>
        <v>-1.4947557083139509E-2</v>
      </c>
      <c r="D139" s="27">
        <f t="shared" si="299"/>
        <v>3.1687903794785408E-2</v>
      </c>
      <c r="E139" s="27">
        <f t="shared" si="299"/>
        <v>4.461115797415599E-2</v>
      </c>
      <c r="F139" s="27">
        <f t="shared" si="300"/>
        <v>7.6299061768941398E-2</v>
      </c>
      <c r="L139" t="str">
        <f t="shared" si="317"/>
        <v>71 Sales occupations</v>
      </c>
      <c r="M139" s="27">
        <f t="shared" si="301"/>
        <v>0.18821917045239056</v>
      </c>
      <c r="N139" s="27">
        <f t="shared" si="301"/>
        <v>2.7825087546615945E-2</v>
      </c>
      <c r="O139" s="27">
        <f t="shared" si="301"/>
        <v>0.43236919310470068</v>
      </c>
      <c r="P139" s="27">
        <f t="shared" si="301"/>
        <v>0.82449155273402042</v>
      </c>
      <c r="Q139" s="27">
        <f t="shared" si="302"/>
        <v>1.2568607458387211</v>
      </c>
      <c r="W139" t="str">
        <f t="shared" si="318"/>
        <v>71 Sales occupations</v>
      </c>
      <c r="X139" s="27">
        <f t="shared" si="303"/>
        <v>-6.1767916492891928E-2</v>
      </c>
      <c r="Y139" s="27">
        <f t="shared" si="303"/>
        <v>1.1670291472906822</v>
      </c>
      <c r="Z139" s="27">
        <f t="shared" si="303"/>
        <v>0.24319133886208277</v>
      </c>
      <c r="AA139" s="27">
        <f t="shared" si="303"/>
        <v>2.3462506450530389</v>
      </c>
      <c r="AB139" s="27">
        <f t="shared" si="304"/>
        <v>2.5894419839151217</v>
      </c>
      <c r="AH139" t="str">
        <f t="shared" si="319"/>
        <v>71 Sales occupations</v>
      </c>
      <c r="AI139" s="27">
        <f t="shared" si="305"/>
        <v>-0.13288586242074851</v>
      </c>
      <c r="AJ139" s="27">
        <f t="shared" si="305"/>
        <v>0.39046268322295363</v>
      </c>
      <c r="AK139" s="27">
        <f t="shared" si="305"/>
        <v>-0.13035103894701239</v>
      </c>
      <c r="AL139" s="27">
        <f t="shared" si="305"/>
        <v>0.50449465907401159</v>
      </c>
      <c r="AM139" s="27">
        <f t="shared" si="306"/>
        <v>0.3741436201269992</v>
      </c>
      <c r="AS139" t="str">
        <f t="shared" si="320"/>
        <v>71 Sales occupations</v>
      </c>
      <c r="AT139" s="27">
        <f t="shared" si="307"/>
        <v>-0.14881858493612299</v>
      </c>
      <c r="AU139" s="27">
        <f t="shared" si="307"/>
        <v>0.27859656589371218</v>
      </c>
      <c r="AV139" s="27">
        <f t="shared" si="307"/>
        <v>-0.12394622091712715</v>
      </c>
      <c r="AW139" s="27">
        <f t="shared" si="307"/>
        <v>0.34480153105589717</v>
      </c>
      <c r="AX139" s="27">
        <f t="shared" si="308"/>
        <v>0.22085531013877002</v>
      </c>
      <c r="BD139" t="str">
        <f t="shared" si="321"/>
        <v>71 Sales occupations</v>
      </c>
      <c r="BE139" s="27">
        <f t="shared" si="309"/>
        <v>-1.8856259358605776</v>
      </c>
      <c r="BF139" s="27">
        <f t="shared" si="309"/>
        <v>0.27920955396203873</v>
      </c>
      <c r="BG139" s="27">
        <f t="shared" si="309"/>
        <v>0.23687877880782438</v>
      </c>
      <c r="BH139" s="27">
        <f t="shared" si="309"/>
        <v>0.9968609065064804</v>
      </c>
      <c r="BI139" s="27">
        <f t="shared" si="310"/>
        <v>1.2337396853143048</v>
      </c>
      <c r="BO139" t="str">
        <f t="shared" si="322"/>
        <v>71 Sales occupations</v>
      </c>
      <c r="BP139" s="27">
        <f t="shared" si="311"/>
        <v>-2.6179890901863789</v>
      </c>
      <c r="BQ139" s="27">
        <f t="shared" si="311"/>
        <v>-0.48140288891511318</v>
      </c>
      <c r="BR139" s="27">
        <f t="shared" si="311"/>
        <v>-1.4693082160992077</v>
      </c>
      <c r="BS139" s="27">
        <f t="shared" si="311"/>
        <v>-2.6154009170521348</v>
      </c>
      <c r="BT139" s="27">
        <f t="shared" si="312"/>
        <v>-4.0847091331513425</v>
      </c>
      <c r="BZ139" t="str">
        <f t="shared" si="323"/>
        <v>71 Sales occupations</v>
      </c>
      <c r="CA139" s="68">
        <f t="shared" si="313"/>
        <v>-1.3198847895735391</v>
      </c>
      <c r="CB139" s="68">
        <f t="shared" si="313"/>
        <v>-1.1291554371886843</v>
      </c>
      <c r="CC139" s="68">
        <f t="shared" si="313"/>
        <v>-1.9997842315539271</v>
      </c>
      <c r="CD139" s="68">
        <f t="shared" si="313"/>
        <v>-4.1569541269541208</v>
      </c>
      <c r="CE139" s="68">
        <f t="shared" si="314"/>
        <v>-6.156738358508048</v>
      </c>
      <c r="CK139" t="str">
        <f t="shared" si="324"/>
        <v>71 Sales occupations</v>
      </c>
      <c r="CL139" s="68">
        <f t="shared" si="315"/>
        <v>-0.94954088594279007</v>
      </c>
      <c r="CM139" s="68">
        <f t="shared" si="315"/>
        <v>-1.112073233979153</v>
      </c>
      <c r="CN139" s="68">
        <f t="shared" si="315"/>
        <v>-0.77844136702879485</v>
      </c>
      <c r="CO139" s="68">
        <f t="shared" si="315"/>
        <v>-0.86043549977121692</v>
      </c>
      <c r="CP139" s="68">
        <f t="shared" si="316"/>
        <v>-1.6388768668000118</v>
      </c>
    </row>
    <row r="140" spans="1:94" x14ac:dyDescent="0.2">
      <c r="A140" t="str">
        <f t="shared" si="298"/>
        <v>72 Customer service occupations</v>
      </c>
      <c r="B140" s="27">
        <f t="shared" si="299"/>
        <v>6.135113470064249E-3</v>
      </c>
      <c r="C140" s="27">
        <f t="shared" si="299"/>
        <v>3.3539008868115755E-4</v>
      </c>
      <c r="D140" s="27">
        <f t="shared" si="299"/>
        <v>3.0175383196130966E-2</v>
      </c>
      <c r="E140" s="27">
        <f t="shared" si="299"/>
        <v>3.4913856325977835E-2</v>
      </c>
      <c r="F140" s="27">
        <f t="shared" si="300"/>
        <v>6.5089239522108794E-2</v>
      </c>
      <c r="L140" t="str">
        <f t="shared" si="317"/>
        <v>72 Customer service occupations</v>
      </c>
      <c r="M140" s="27">
        <f t="shared" si="301"/>
        <v>0.13623632067399288</v>
      </c>
      <c r="N140" s="27">
        <f t="shared" si="301"/>
        <v>-5.6109621985185321E-3</v>
      </c>
      <c r="O140" s="27">
        <f t="shared" si="301"/>
        <v>0.35320306871798535</v>
      </c>
      <c r="P140" s="27">
        <f t="shared" si="301"/>
        <v>0.42461389835614438</v>
      </c>
      <c r="Q140" s="27">
        <f t="shared" si="302"/>
        <v>0.77781696707412973</v>
      </c>
      <c r="W140" t="str">
        <f t="shared" si="318"/>
        <v>72 Customer service occupations</v>
      </c>
      <c r="X140" s="27">
        <f t="shared" si="303"/>
        <v>0.22856752876418485</v>
      </c>
      <c r="Y140" s="27">
        <f t="shared" si="303"/>
        <v>0.35396996880768894</v>
      </c>
      <c r="Z140" s="27">
        <f t="shared" si="303"/>
        <v>0.71692064910640152</v>
      </c>
      <c r="AA140" s="27">
        <f t="shared" si="303"/>
        <v>1.1206139473204697</v>
      </c>
      <c r="AB140" s="27">
        <f t="shared" si="304"/>
        <v>1.8375345964268712</v>
      </c>
      <c r="AH140" t="str">
        <f t="shared" si="319"/>
        <v>72 Customer service occupations</v>
      </c>
      <c r="AI140" s="27">
        <f t="shared" si="305"/>
        <v>0.10245668876055158</v>
      </c>
      <c r="AJ140" s="27">
        <f t="shared" si="305"/>
        <v>0.15957624642806323</v>
      </c>
      <c r="AK140" s="27">
        <f t="shared" si="305"/>
        <v>0.26685558241400908</v>
      </c>
      <c r="AL140" s="27">
        <f t="shared" si="305"/>
        <v>0.40753063748069485</v>
      </c>
      <c r="AM140" s="27">
        <f t="shared" si="306"/>
        <v>0.67438621989470393</v>
      </c>
      <c r="AS140" t="str">
        <f t="shared" si="320"/>
        <v>72 Customer service occupations</v>
      </c>
      <c r="AT140" s="27">
        <f t="shared" si="307"/>
        <v>6.4371472594208501E-2</v>
      </c>
      <c r="AU140" s="27">
        <f t="shared" si="307"/>
        <v>0.13747116622913369</v>
      </c>
      <c r="AV140" s="27">
        <f t="shared" si="307"/>
        <v>0.20910565537852044</v>
      </c>
      <c r="AW140" s="27">
        <f t="shared" si="307"/>
        <v>0.27458348851887271</v>
      </c>
      <c r="AX140" s="27">
        <f t="shared" si="308"/>
        <v>0.48368914389739315</v>
      </c>
      <c r="BD140" t="str">
        <f t="shared" si="321"/>
        <v>72 Customer service occupations</v>
      </c>
      <c r="BE140" s="27">
        <f t="shared" si="309"/>
        <v>3.0593879155285997E-2</v>
      </c>
      <c r="BF140" s="27">
        <f t="shared" si="309"/>
        <v>0.14680690861579704</v>
      </c>
      <c r="BG140" s="27">
        <f t="shared" si="309"/>
        <v>0.90916946486947037</v>
      </c>
      <c r="BH140" s="27">
        <f t="shared" si="309"/>
        <v>0.54851785909187978</v>
      </c>
      <c r="BI140" s="27">
        <f t="shared" si="310"/>
        <v>1.4576873239613501</v>
      </c>
      <c r="BO140" t="str">
        <f t="shared" si="322"/>
        <v>72 Customer service occupations</v>
      </c>
      <c r="BP140" s="27">
        <f t="shared" si="311"/>
        <v>0.31314456284153325</v>
      </c>
      <c r="BQ140" s="27">
        <f t="shared" si="311"/>
        <v>-0.2618425061008276</v>
      </c>
      <c r="BR140" s="27">
        <f t="shared" si="311"/>
        <v>0.92194623932742159</v>
      </c>
      <c r="BS140" s="27">
        <f t="shared" si="311"/>
        <v>-0.13970739381562591</v>
      </c>
      <c r="BT140" s="27">
        <f t="shared" si="312"/>
        <v>0.78223884551179568</v>
      </c>
      <c r="BZ140" t="str">
        <f t="shared" si="323"/>
        <v>72 Customer service occupations</v>
      </c>
      <c r="CA140" s="68">
        <f t="shared" si="313"/>
        <v>-3.1443194270881047E-2</v>
      </c>
      <c r="CB140" s="68">
        <f t="shared" si="313"/>
        <v>-0.1129173777859882</v>
      </c>
      <c r="CC140" s="68">
        <f t="shared" si="313"/>
        <v>0.14179870452146748</v>
      </c>
      <c r="CD140" s="68">
        <f t="shared" si="313"/>
        <v>-0.21394307113668765</v>
      </c>
      <c r="CE140" s="68">
        <f t="shared" si="314"/>
        <v>-7.2144366615220168E-2</v>
      </c>
      <c r="CK140" t="str">
        <f t="shared" si="324"/>
        <v>72 Customer service occupations</v>
      </c>
      <c r="CL140" s="68">
        <f t="shared" si="315"/>
        <v>0.10207349468468918</v>
      </c>
      <c r="CM140" s="68">
        <f t="shared" si="315"/>
        <v>-0.10571442917291507</v>
      </c>
      <c r="CN140" s="68">
        <f t="shared" si="315"/>
        <v>0.20607933036170323</v>
      </c>
      <c r="CO140" s="68">
        <f t="shared" si="315"/>
        <v>4.3601100503748214E-2</v>
      </c>
      <c r="CP140" s="68">
        <f t="shared" si="316"/>
        <v>0.24968043086545144</v>
      </c>
    </row>
    <row r="141" spans="1:94" x14ac:dyDescent="0.2">
      <c r="A141" t="str">
        <f t="shared" si="298"/>
        <v>81 Process, plant and machine operatives</v>
      </c>
      <c r="B141" s="27">
        <f t="shared" si="299"/>
        <v>1.1321737816844119E-2</v>
      </c>
      <c r="C141" s="27">
        <f t="shared" si="299"/>
        <v>-5.5977638957301276E-3</v>
      </c>
      <c r="D141" s="27">
        <f t="shared" si="299"/>
        <v>3.4733920949471274E-2</v>
      </c>
      <c r="E141" s="27">
        <f t="shared" si="299"/>
        <v>6.0323927938646674E-2</v>
      </c>
      <c r="F141" s="27">
        <f t="shared" si="300"/>
        <v>9.5057848888117941E-2</v>
      </c>
      <c r="L141" t="str">
        <f t="shared" si="317"/>
        <v>81 Process, plant and machine operatives</v>
      </c>
      <c r="M141" s="27">
        <f t="shared" si="301"/>
        <v>2.884768005956484E-2</v>
      </c>
      <c r="N141" s="27">
        <f t="shared" si="301"/>
        <v>-2.0475581920875063E-2</v>
      </c>
      <c r="O141" s="27">
        <f t="shared" si="301"/>
        <v>0.15981036885040439</v>
      </c>
      <c r="P141" s="27">
        <f t="shared" si="301"/>
        <v>0.19561004056773723</v>
      </c>
      <c r="Q141" s="27">
        <f t="shared" si="302"/>
        <v>0.35542040941814163</v>
      </c>
      <c r="W141" t="str">
        <f t="shared" si="318"/>
        <v>81 Process, plant and machine operatives</v>
      </c>
      <c r="X141" s="27">
        <f t="shared" si="303"/>
        <v>-4.3479588892603172E-4</v>
      </c>
      <c r="Y141" s="27">
        <f t="shared" si="303"/>
        <v>6.9252374644780845E-2</v>
      </c>
      <c r="Z141" s="27">
        <f t="shared" si="303"/>
        <v>0.40666644121057305</v>
      </c>
      <c r="AA141" s="27">
        <f t="shared" si="303"/>
        <v>0.82933602381667826</v>
      </c>
      <c r="AB141" s="27">
        <f t="shared" si="304"/>
        <v>1.2360024650272514</v>
      </c>
      <c r="AH141" t="str">
        <f t="shared" si="319"/>
        <v>81 Process, plant and machine operatives</v>
      </c>
      <c r="AI141" s="27">
        <f t="shared" si="305"/>
        <v>-4.8664307602522827E-3</v>
      </c>
      <c r="AJ141" s="27">
        <f t="shared" si="305"/>
        <v>4.0324168907347746E-2</v>
      </c>
      <c r="AK141" s="27">
        <f t="shared" si="305"/>
        <v>0.12999716950668133</v>
      </c>
      <c r="AL141" s="27">
        <f t="shared" si="305"/>
        <v>0.1876010577411969</v>
      </c>
      <c r="AM141" s="27">
        <f t="shared" si="306"/>
        <v>0.31759822724787823</v>
      </c>
      <c r="AS141" t="str">
        <f t="shared" si="320"/>
        <v>81 Process, plant and machine operatives</v>
      </c>
      <c r="AT141" s="27">
        <f t="shared" si="307"/>
        <v>7.680070178607612E-3</v>
      </c>
      <c r="AU141" s="27">
        <f t="shared" si="307"/>
        <v>2.7896708791365521E-2</v>
      </c>
      <c r="AV141" s="27">
        <f t="shared" si="307"/>
        <v>0.32116166351252762</v>
      </c>
      <c r="AW141" s="27">
        <f t="shared" si="307"/>
        <v>0.39514786589776529</v>
      </c>
      <c r="AX141" s="27">
        <f t="shared" si="308"/>
        <v>0.71630952941029291</v>
      </c>
      <c r="BD141" t="str">
        <f t="shared" si="321"/>
        <v>81 Process, plant and machine operatives</v>
      </c>
      <c r="BE141" s="27">
        <f t="shared" si="309"/>
        <v>0.13267957817509224</v>
      </c>
      <c r="BF141" s="27">
        <f t="shared" si="309"/>
        <v>-0.56496891424196027</v>
      </c>
      <c r="BG141" s="27">
        <f t="shared" si="309"/>
        <v>1.7433303737849388</v>
      </c>
      <c r="BH141" s="27">
        <f t="shared" si="309"/>
        <v>1.2126304883137173</v>
      </c>
      <c r="BI141" s="27">
        <f t="shared" si="310"/>
        <v>2.9559608620986562</v>
      </c>
      <c r="BO141" t="str">
        <f t="shared" si="322"/>
        <v>81 Process, plant and machine operatives</v>
      </c>
      <c r="BP141" s="27">
        <f t="shared" si="311"/>
        <v>-0.15520668358968859</v>
      </c>
      <c r="BQ141" s="27">
        <f t="shared" si="311"/>
        <v>-0.11159761441391147</v>
      </c>
      <c r="BR141" s="27">
        <f t="shared" si="311"/>
        <v>1.6305463983510222</v>
      </c>
      <c r="BS141" s="27">
        <f t="shared" si="311"/>
        <v>0.54452596033759448</v>
      </c>
      <c r="BT141" s="27">
        <f t="shared" si="312"/>
        <v>2.1750723586886167</v>
      </c>
      <c r="BZ141" t="str">
        <f t="shared" si="323"/>
        <v>81 Process, plant and machine operatives</v>
      </c>
      <c r="CA141" s="68">
        <f t="shared" si="313"/>
        <v>-0.43644817415302217</v>
      </c>
      <c r="CB141" s="68">
        <f t="shared" si="313"/>
        <v>-0.73597123275696497</v>
      </c>
      <c r="CC141" s="68">
        <f t="shared" si="313"/>
        <v>0.61307403421791129</v>
      </c>
      <c r="CD141" s="68">
        <f t="shared" si="313"/>
        <v>-2.6843907160830742</v>
      </c>
      <c r="CE141" s="68">
        <f t="shared" si="314"/>
        <v>-2.0713166818651629</v>
      </c>
      <c r="CK141" t="str">
        <f t="shared" si="324"/>
        <v>81 Process, plant and machine operatives</v>
      </c>
      <c r="CL141" s="68">
        <f t="shared" si="315"/>
        <v>-0.47531793463406791</v>
      </c>
      <c r="CM141" s="68">
        <f t="shared" si="315"/>
        <v>-0.55071875148583915</v>
      </c>
      <c r="CN141" s="68">
        <f t="shared" si="315"/>
        <v>-0.4379547475725496</v>
      </c>
      <c r="CO141" s="68">
        <f t="shared" si="315"/>
        <v>-0.40039154179862424</v>
      </c>
      <c r="CP141" s="68">
        <f t="shared" si="316"/>
        <v>-0.83834628937117384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2.8250761847969964E-2</v>
      </c>
      <c r="C142" s="27">
        <f t="shared" si="299"/>
        <v>-1.9807237013290541E-3</v>
      </c>
      <c r="D142" s="27">
        <f t="shared" si="299"/>
        <v>5.238756262471804E-2</v>
      </c>
      <c r="E142" s="27">
        <f t="shared" si="299"/>
        <v>5.3008725062243994E-2</v>
      </c>
      <c r="F142" s="27">
        <f t="shared" si="300"/>
        <v>0.10539628768696203</v>
      </c>
      <c r="L142" t="str">
        <f t="shared" si="317"/>
        <v>82 Transport and mobile machine drivers and operatives</v>
      </c>
      <c r="M142" s="27">
        <f t="shared" si="301"/>
        <v>0.1273631533220298</v>
      </c>
      <c r="N142" s="27">
        <f t="shared" si="301"/>
        <v>5.7503691551050728E-3</v>
      </c>
      <c r="O142" s="27">
        <f t="shared" si="301"/>
        <v>0.23881103398168285</v>
      </c>
      <c r="P142" s="27">
        <f t="shared" si="301"/>
        <v>0.28938955063282779</v>
      </c>
      <c r="Q142" s="27">
        <f t="shared" si="302"/>
        <v>0.52820058461451058</v>
      </c>
      <c r="W142" t="str">
        <f t="shared" si="318"/>
        <v>82 Transport and mobile machine drivers and operatives</v>
      </c>
      <c r="X142" s="27">
        <f t="shared" si="303"/>
        <v>0.35912162790080249</v>
      </c>
      <c r="Y142" s="27">
        <f t="shared" si="303"/>
        <v>0.11614306001361463</v>
      </c>
      <c r="Z142" s="27">
        <f t="shared" si="303"/>
        <v>0.47729143785995376</v>
      </c>
      <c r="AA142" s="27">
        <f t="shared" si="303"/>
        <v>0.73376611475564424</v>
      </c>
      <c r="AB142" s="27">
        <f t="shared" si="304"/>
        <v>1.211057552615598</v>
      </c>
      <c r="AH142" t="str">
        <f t="shared" si="319"/>
        <v>82 Transport and mobile machine drivers and operatives</v>
      </c>
      <c r="AI142" s="27">
        <f t="shared" si="305"/>
        <v>0.19513919652256773</v>
      </c>
      <c r="AJ142" s="27">
        <f t="shared" si="305"/>
        <v>6.0870982821343844E-2</v>
      </c>
      <c r="AK142" s="27">
        <f t="shared" si="305"/>
        <v>0.26973931393167982</v>
      </c>
      <c r="AL142" s="27">
        <f t="shared" si="305"/>
        <v>0.30900262681932267</v>
      </c>
      <c r="AM142" s="27">
        <f t="shared" si="306"/>
        <v>0.57874194075100249</v>
      </c>
      <c r="AS142" t="str">
        <f t="shared" si="320"/>
        <v>82 Transport and mobile machine drivers and operatives</v>
      </c>
      <c r="AT142" s="27">
        <f t="shared" si="307"/>
        <v>0.24284175737177649</v>
      </c>
      <c r="AU142" s="27">
        <f t="shared" si="307"/>
        <v>8.8778506883562924E-2</v>
      </c>
      <c r="AV142" s="27">
        <f t="shared" si="307"/>
        <v>0.3683735490891904</v>
      </c>
      <c r="AW142" s="27">
        <f t="shared" si="307"/>
        <v>0.40720589283391551</v>
      </c>
      <c r="AX142" s="27">
        <f t="shared" si="308"/>
        <v>0.77557944192310591</v>
      </c>
      <c r="BD142" t="str">
        <f t="shared" si="321"/>
        <v>82 Transport and mobile machine drivers and operatives</v>
      </c>
      <c r="BE142" s="27">
        <f t="shared" si="309"/>
        <v>1.3732961958252483</v>
      </c>
      <c r="BF142" s="27">
        <f t="shared" si="309"/>
        <v>-1.1373872346235281</v>
      </c>
      <c r="BG142" s="27">
        <f t="shared" si="309"/>
        <v>1.8021077443508915</v>
      </c>
      <c r="BH142" s="27">
        <f t="shared" si="309"/>
        <v>1.4506645569857062</v>
      </c>
      <c r="BI142" s="27">
        <f t="shared" si="310"/>
        <v>3.2527723013365977</v>
      </c>
      <c r="BO142" t="str">
        <f t="shared" si="322"/>
        <v>82 Transport and mobile machine drivers and operatives</v>
      </c>
      <c r="BP142" s="27">
        <f t="shared" si="311"/>
        <v>1.449315189622304</v>
      </c>
      <c r="BQ142" s="27">
        <f t="shared" si="311"/>
        <v>-0.33611695348283988</v>
      </c>
      <c r="BR142" s="27">
        <f t="shared" si="311"/>
        <v>1.1472621590135859</v>
      </c>
      <c r="BS142" s="27">
        <f t="shared" si="311"/>
        <v>0.45107579891381455</v>
      </c>
      <c r="BT142" s="27">
        <f t="shared" si="312"/>
        <v>1.5983379579274004</v>
      </c>
      <c r="BZ142" t="str">
        <f t="shared" si="323"/>
        <v>82 Transport and mobile machine drivers and operatives</v>
      </c>
      <c r="CA142" s="68">
        <f t="shared" si="313"/>
        <v>0.44349209438836112</v>
      </c>
      <c r="CB142" s="68">
        <f t="shared" si="313"/>
        <v>-1.8057015356392885</v>
      </c>
      <c r="CC142" s="68">
        <f t="shared" si="313"/>
        <v>0.18644559628691582</v>
      </c>
      <c r="CD142" s="68">
        <f t="shared" si="313"/>
        <v>-1.2908524203146277</v>
      </c>
      <c r="CE142" s="68">
        <f t="shared" si="314"/>
        <v>-1.1044068240277118</v>
      </c>
      <c r="CK142" t="str">
        <f t="shared" si="324"/>
        <v>82 Transport and mobile machine drivers and operatives</v>
      </c>
      <c r="CL142" s="68">
        <f t="shared" si="315"/>
        <v>0.68189174248347006</v>
      </c>
      <c r="CM142" s="68">
        <f t="shared" si="315"/>
        <v>-1.1492752756781446</v>
      </c>
      <c r="CN142" s="68">
        <f t="shared" si="315"/>
        <v>-0.45553271959792418</v>
      </c>
      <c r="CO142" s="68">
        <f t="shared" si="315"/>
        <v>-1.1326727804504115</v>
      </c>
      <c r="CP142" s="68">
        <f t="shared" si="316"/>
        <v>-1.5882055000483357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-1.4233757461916863E-4</v>
      </c>
      <c r="C143" s="27">
        <f t="shared" si="299"/>
        <v>7.6938754239648088E-5</v>
      </c>
      <c r="D143" s="27">
        <f t="shared" si="299"/>
        <v>1.3114452305907384E-4</v>
      </c>
      <c r="E143" s="27">
        <f t="shared" si="299"/>
        <v>3.1532673688674964E-4</v>
      </c>
      <c r="F143" s="27">
        <f t="shared" si="300"/>
        <v>4.4647125994582348E-4</v>
      </c>
      <c r="L143" t="str">
        <f t="shared" si="317"/>
        <v>91 Elementary trades and related occupations</v>
      </c>
      <c r="M143" s="27">
        <f t="shared" si="301"/>
        <v>8.7026609869612914E-3</v>
      </c>
      <c r="N143" s="27">
        <f t="shared" si="301"/>
        <v>-4.0621873718753865E-3</v>
      </c>
      <c r="O143" s="27">
        <f t="shared" si="301"/>
        <v>3.5045937800171081E-2</v>
      </c>
      <c r="P143" s="27">
        <f t="shared" si="301"/>
        <v>6.4146379176883844E-2</v>
      </c>
      <c r="Q143" s="27">
        <f t="shared" si="302"/>
        <v>9.9192316977054926E-2</v>
      </c>
      <c r="W143" t="str">
        <f t="shared" si="318"/>
        <v>91 Elementary trades and related occupations</v>
      </c>
      <c r="X143" s="27">
        <f t="shared" si="303"/>
        <v>-1.9372182596158749E-2</v>
      </c>
      <c r="Y143" s="27">
        <f t="shared" si="303"/>
        <v>2.1591055497301448E-3</v>
      </c>
      <c r="Z143" s="27">
        <f t="shared" si="303"/>
        <v>-2.7559393054307102E-2</v>
      </c>
      <c r="AA143" s="27">
        <f t="shared" si="303"/>
        <v>7.4892874713000712E-2</v>
      </c>
      <c r="AB143" s="27">
        <f t="shared" si="304"/>
        <v>4.733348165869361E-2</v>
      </c>
      <c r="AH143" t="str">
        <f t="shared" si="319"/>
        <v>91 Elementary trades and related occupations</v>
      </c>
      <c r="AI143" s="27">
        <f t="shared" si="305"/>
        <v>-5.1316591564543601E-3</v>
      </c>
      <c r="AJ143" s="27">
        <f t="shared" si="305"/>
        <v>2.2604242032523425E-3</v>
      </c>
      <c r="AK143" s="27">
        <f t="shared" si="305"/>
        <v>2.5572705621453862E-3</v>
      </c>
      <c r="AL143" s="27">
        <f t="shared" si="305"/>
        <v>0.11067104771191211</v>
      </c>
      <c r="AM143" s="27">
        <f t="shared" si="306"/>
        <v>0.11322831827405749</v>
      </c>
      <c r="AS143" t="str">
        <f t="shared" si="320"/>
        <v>91 Elementary trades and related occupations</v>
      </c>
      <c r="AT143" s="27">
        <f t="shared" si="307"/>
        <v>-2.5349385220346132E-2</v>
      </c>
      <c r="AU143" s="27">
        <f t="shared" si="307"/>
        <v>8.3767357976251455E-2</v>
      </c>
      <c r="AV143" s="27">
        <f t="shared" si="307"/>
        <v>-7.7619226438541689E-3</v>
      </c>
      <c r="AW143" s="27">
        <f t="shared" si="307"/>
        <v>9.402704448078919E-2</v>
      </c>
      <c r="AX143" s="27">
        <f t="shared" si="308"/>
        <v>8.6265121836935021E-2</v>
      </c>
      <c r="BD143" t="str">
        <f t="shared" si="321"/>
        <v>91 Elementary trades and related occupations</v>
      </c>
      <c r="BE143" s="27">
        <f t="shared" si="309"/>
        <v>-0.10364363039559255</v>
      </c>
      <c r="BF143" s="27">
        <f t="shared" si="309"/>
        <v>-0.13726888874337284</v>
      </c>
      <c r="BG143" s="27">
        <f t="shared" si="309"/>
        <v>0.33708041900545194</v>
      </c>
      <c r="BH143" s="27">
        <f t="shared" si="309"/>
        <v>0.85088239451880376</v>
      </c>
      <c r="BI143" s="27">
        <f t="shared" si="310"/>
        <v>1.1879628135242557</v>
      </c>
      <c r="BO143" t="str">
        <f t="shared" si="322"/>
        <v>91 Elementary trades and related occupations</v>
      </c>
      <c r="BP143" s="27">
        <f t="shared" si="311"/>
        <v>-0.53924001737586691</v>
      </c>
      <c r="BQ143" s="27">
        <f t="shared" si="311"/>
        <v>0.13934800373396072</v>
      </c>
      <c r="BR143" s="27">
        <f t="shared" si="311"/>
        <v>-0.52265209369479582</v>
      </c>
      <c r="BS143" s="27">
        <f t="shared" si="311"/>
        <v>8.0735260079442206E-2</v>
      </c>
      <c r="BT143" s="27">
        <f t="shared" si="312"/>
        <v>-0.44191683361535361</v>
      </c>
      <c r="BZ143" t="str">
        <f t="shared" si="323"/>
        <v>91 Elementary trades and related occupations</v>
      </c>
      <c r="CA143" s="68">
        <f t="shared" si="313"/>
        <v>-0.63123022484067892</v>
      </c>
      <c r="CB143" s="68">
        <f t="shared" si="313"/>
        <v>-0.58078432225704013</v>
      </c>
      <c r="CC143" s="68">
        <f t="shared" si="313"/>
        <v>-0.69829355122258541</v>
      </c>
      <c r="CD143" s="68">
        <f t="shared" si="313"/>
        <v>-0.5721799061638424</v>
      </c>
      <c r="CE143" s="68">
        <f t="shared" si="314"/>
        <v>-1.2704734573864278</v>
      </c>
      <c r="CK143" t="str">
        <f t="shared" si="324"/>
        <v>91 Elementary trades and related occupations</v>
      </c>
      <c r="CL143" s="68">
        <f t="shared" si="315"/>
        <v>-0.2731961362505575</v>
      </c>
      <c r="CM143" s="68">
        <f t="shared" si="315"/>
        <v>-0.46972977301310759</v>
      </c>
      <c r="CN143" s="68">
        <f t="shared" si="315"/>
        <v>-0.53072544880082662</v>
      </c>
      <c r="CO143" s="68">
        <f t="shared" si="315"/>
        <v>-0.38059806012631225</v>
      </c>
      <c r="CP143" s="68">
        <f t="shared" si="316"/>
        <v>-0.91132350892713887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3.8510220985338781E-3</v>
      </c>
      <c r="C144" s="27">
        <f t="shared" si="299"/>
        <v>2.1374869646032663E-3</v>
      </c>
      <c r="D144" s="27">
        <f t="shared" si="299"/>
        <v>2.1371724417953569E-2</v>
      </c>
      <c r="E144" s="27">
        <f t="shared" si="299"/>
        <v>2.3362010726074633E-2</v>
      </c>
      <c r="F144" s="27">
        <f t="shared" si="300"/>
        <v>4.4733735144028203E-2</v>
      </c>
      <c r="L144" t="str">
        <f t="shared" ref="L144" si="325">A144</f>
        <v>92 Elementary administration and service occupations</v>
      </c>
      <c r="M144" s="27">
        <f t="shared" si="301"/>
        <v>0.31810024007700477</v>
      </c>
      <c r="N144" s="27">
        <f t="shared" si="301"/>
        <v>3.8703996647634575E-2</v>
      </c>
      <c r="O144" s="27">
        <f t="shared" si="301"/>
        <v>0.69161110035886608</v>
      </c>
      <c r="P144" s="27">
        <f t="shared" si="301"/>
        <v>1.0017465469074915</v>
      </c>
      <c r="Q144" s="27">
        <f t="shared" si="302"/>
        <v>1.6933576472663576</v>
      </c>
      <c r="W144" t="str">
        <f t="shared" ref="W144" si="326">A144</f>
        <v>92 Elementary administration and service occupations</v>
      </c>
      <c r="X144" s="27">
        <f t="shared" si="303"/>
        <v>0.6033369484316049</v>
      </c>
      <c r="Y144" s="27">
        <f t="shared" si="303"/>
        <v>0.97200201198415659</v>
      </c>
      <c r="Z144" s="27">
        <f t="shared" si="303"/>
        <v>0.98913593146694012</v>
      </c>
      <c r="AA144" s="27">
        <f t="shared" si="303"/>
        <v>2.477579816177812</v>
      </c>
      <c r="AB144" s="27">
        <f t="shared" si="304"/>
        <v>3.4667157476447521</v>
      </c>
      <c r="AH144" t="str">
        <f t="shared" ref="AH144" si="327">L144</f>
        <v>92 Elementary administration and service occupations</v>
      </c>
      <c r="AI144" s="27">
        <f t="shared" si="305"/>
        <v>0.38568277078779856</v>
      </c>
      <c r="AJ144" s="27">
        <f t="shared" si="305"/>
        <v>0.48987710610615576</v>
      </c>
      <c r="AK144" s="27">
        <f t="shared" si="305"/>
        <v>0.48906027443309918</v>
      </c>
      <c r="AL144" s="27">
        <f t="shared" si="305"/>
        <v>1.3767414440540318</v>
      </c>
      <c r="AM144" s="27">
        <f t="shared" si="306"/>
        <v>1.8658017184871309</v>
      </c>
      <c r="AS144" t="str">
        <f t="shared" ref="AS144" si="328">W144</f>
        <v>92 Elementary administration and service occupations</v>
      </c>
      <c r="AT144" s="27">
        <f t="shared" si="307"/>
        <v>0.14822153127631532</v>
      </c>
      <c r="AU144" s="27">
        <f t="shared" si="307"/>
        <v>0.57978798104209117</v>
      </c>
      <c r="AV144" s="27">
        <f t="shared" si="307"/>
        <v>0.37730226767379671</v>
      </c>
      <c r="AW144" s="27">
        <f t="shared" si="307"/>
        <v>1.2342169469716597</v>
      </c>
      <c r="AX144" s="27">
        <f t="shared" si="308"/>
        <v>1.6115192146454564</v>
      </c>
      <c r="BD144" t="str">
        <f t="shared" ref="BD144" si="329">AH144</f>
        <v>92 Elementary administration and service occupations</v>
      </c>
      <c r="BE144" s="27">
        <f t="shared" si="309"/>
        <v>-1.3576424137952046</v>
      </c>
      <c r="BF144" s="27">
        <f t="shared" si="309"/>
        <v>-0.42331044075507585</v>
      </c>
      <c r="BG144" s="27">
        <f t="shared" si="309"/>
        <v>0.7548245907639668</v>
      </c>
      <c r="BH144" s="27">
        <f t="shared" si="309"/>
        <v>-2.1361233410717162E-2</v>
      </c>
      <c r="BI144" s="27">
        <f t="shared" si="310"/>
        <v>0.73346335735324963</v>
      </c>
      <c r="BO144" t="str">
        <f t="shared" ref="BO144" si="330">AS144</f>
        <v>92 Elementary administration and service occupations</v>
      </c>
      <c r="BP144" s="27">
        <f t="shared" si="311"/>
        <v>-6.4163571624014537E-2</v>
      </c>
      <c r="BQ144" s="27">
        <f t="shared" si="311"/>
        <v>-1.2258496148636837</v>
      </c>
      <c r="BR144" s="27">
        <f t="shared" si="311"/>
        <v>0.74629894381271811</v>
      </c>
      <c r="BS144" s="27">
        <f t="shared" si="311"/>
        <v>-2.3516869567076419</v>
      </c>
      <c r="BT144" s="27">
        <f t="shared" si="312"/>
        <v>-1.6053880128949238</v>
      </c>
      <c r="BZ144" t="str">
        <f t="shared" ref="BZ144" si="331">BD144</f>
        <v>92 Elementary administration and service occupations</v>
      </c>
      <c r="CA144" s="68">
        <f t="shared" si="313"/>
        <v>0.85112342707264332</v>
      </c>
      <c r="CB144" s="68">
        <f t="shared" si="313"/>
        <v>-3.3606907315375238</v>
      </c>
      <c r="CC144" s="68">
        <f t="shared" si="313"/>
        <v>-0.31053207689204854</v>
      </c>
      <c r="CD144" s="68">
        <f t="shared" si="313"/>
        <v>-5.7275275329852668</v>
      </c>
      <c r="CE144" s="68">
        <f t="shared" si="314"/>
        <v>-6.0380596098773154</v>
      </c>
      <c r="CK144" t="str">
        <f t="shared" ref="CK144" si="332">BO144</f>
        <v>92 Elementary administration and service occupations</v>
      </c>
      <c r="CL144" s="68">
        <f t="shared" si="315"/>
        <v>-1.8102525865256762</v>
      </c>
      <c r="CM144" s="68">
        <f t="shared" si="315"/>
        <v>-3.1810610697074955</v>
      </c>
      <c r="CN144" s="68">
        <f t="shared" si="315"/>
        <v>-1.9701686410138706</v>
      </c>
      <c r="CO144" s="68">
        <f t="shared" si="315"/>
        <v>-2.224652841098262</v>
      </c>
      <c r="CP144" s="68">
        <f t="shared" si="316"/>
        <v>-4.1948214821121326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2.5276239316993561</v>
      </c>
      <c r="C146" s="29">
        <f>D35-C35</f>
        <v>-0.17248174432732277</v>
      </c>
      <c r="D146" s="29">
        <f>E35-D35</f>
        <v>3.2895844777466454</v>
      </c>
      <c r="E146" s="29">
        <f>F35-E35</f>
        <v>4.6730526425191616</v>
      </c>
      <c r="F146" s="29">
        <f t="shared" ref="F146" si="334">F35-D35</f>
        <v>7.9626371202658071</v>
      </c>
      <c r="L146" s="24" t="str">
        <f t="shared" ref="L146" si="335">L35</f>
        <v>All occupations</v>
      </c>
      <c r="M146" s="29">
        <f>N35-M35</f>
        <v>18.891315667357439</v>
      </c>
      <c r="N146" s="29">
        <f t="shared" ref="N146" si="336">O35-N35</f>
        <v>0.38010823916708603</v>
      </c>
      <c r="O146" s="29">
        <f>P35-O35</f>
        <v>22.976515237714693</v>
      </c>
      <c r="P146" s="29">
        <f>Q35-P35</f>
        <v>33.088616366059782</v>
      </c>
      <c r="Q146" s="29">
        <f>Q35-O35</f>
        <v>56.065131603774475</v>
      </c>
      <c r="W146" s="24" t="str">
        <f t="shared" ref="W146" si="337">W35</f>
        <v>All occupations</v>
      </c>
      <c r="X146" s="29">
        <f>Y35-X35</f>
        <v>16.051484506620511</v>
      </c>
      <c r="Y146" s="29">
        <f t="shared" ref="Y146" si="338">Z35-Y35</f>
        <v>20.679575006907925</v>
      </c>
      <c r="Z146" s="29">
        <f>AA35-Z35</f>
        <v>7.8812632400410223</v>
      </c>
      <c r="AA146" s="29">
        <f>AB35-AA35</f>
        <v>37.701171493294794</v>
      </c>
      <c r="AB146" s="29">
        <f>AB35-Z35</f>
        <v>45.582434733335816</v>
      </c>
      <c r="AH146" s="24" t="str">
        <f t="shared" ref="AH146" si="339">AH35</f>
        <v>All occupations</v>
      </c>
      <c r="AI146" s="29">
        <f>AJ35-AI35</f>
        <v>1.2530314868886023</v>
      </c>
      <c r="AJ146" s="29">
        <f t="shared" ref="AJ146" si="340">AK35-AJ35</f>
        <v>6.0165549010696111</v>
      </c>
      <c r="AK146" s="29">
        <f>AL35-AK35</f>
        <v>-1.1680950554988527</v>
      </c>
      <c r="AL146" s="29">
        <f>AM35-AL35</f>
        <v>7.95183575193861</v>
      </c>
      <c r="AM146" s="29">
        <f>AM35-AK35</f>
        <v>6.7837406964397573</v>
      </c>
      <c r="AS146" s="24" t="str">
        <f t="shared" ref="AS146" si="341">AS35</f>
        <v>All occupations</v>
      </c>
      <c r="AT146" s="29">
        <f>AU35-AT35</f>
        <v>3.0778597525261802</v>
      </c>
      <c r="AU146" s="29">
        <f t="shared" ref="AU146" si="342">AV35-AU35</f>
        <v>6.4084698629353696</v>
      </c>
      <c r="AV146" s="29">
        <f>AW35-AV35</f>
        <v>1.3216697351847415</v>
      </c>
      <c r="AW146" s="29">
        <f>AX35-AW35</f>
        <v>10.191579620207612</v>
      </c>
      <c r="AX146" s="29">
        <f>AX35-AV35</f>
        <v>11.513249355392354</v>
      </c>
      <c r="BD146" s="24" t="str">
        <f t="shared" ref="BD146" si="343">BD35</f>
        <v>All occupations</v>
      </c>
      <c r="BE146" s="29">
        <f>BF35-BE35</f>
        <v>2.1993167182414766</v>
      </c>
      <c r="BF146" s="29">
        <f t="shared" ref="BF146" si="344">BG35-BF35</f>
        <v>-4.7874325848665933</v>
      </c>
      <c r="BG146" s="29">
        <f>BH35-BG35</f>
        <v>14.868199990012641</v>
      </c>
      <c r="BH146" s="29">
        <f>BI35-BH35</f>
        <v>11.717616668859307</v>
      </c>
      <c r="BI146" s="29">
        <f>BI35-BG35</f>
        <v>26.585816658871948</v>
      </c>
      <c r="BO146" s="24" t="str">
        <f t="shared" ref="BO146" si="345">BO35</f>
        <v>All occupations</v>
      </c>
      <c r="BP146" s="29">
        <f>BQ35-BP35</f>
        <v>-1.4003543493051609</v>
      </c>
      <c r="BQ146" s="29">
        <f t="shared" ref="BQ146" si="346">BR35-BQ35</f>
        <v>-3.130682484744483</v>
      </c>
      <c r="BR146" s="29">
        <f>BS35-BR35</f>
        <v>-3.8854993770536908</v>
      </c>
      <c r="BS146" s="29">
        <f>BT35-BS35</f>
        <v>-19.769377135030027</v>
      </c>
      <c r="BT146" s="29">
        <f>BT35-BR35</f>
        <v>-23.654876512083717</v>
      </c>
      <c r="BZ146" s="24" t="str">
        <f t="shared" ref="BZ146" si="347">BZ35</f>
        <v>All occupations</v>
      </c>
      <c r="CA146" s="70">
        <f>CB35-CA35</f>
        <v>-3.7105868191787863</v>
      </c>
      <c r="CB146" s="70">
        <f t="shared" ref="CB146" si="348">CC35-CB35</f>
        <v>-14.201482914816467</v>
      </c>
      <c r="CC146" s="70">
        <f>CD35-CC35</f>
        <v>-8.6030531382459969</v>
      </c>
      <c r="CD146" s="70">
        <f>CE35-CD35</f>
        <v>-29.956086097587288</v>
      </c>
      <c r="CE146" s="70">
        <f>CE35-CC35</f>
        <v>-38.559139235833285</v>
      </c>
      <c r="CK146" s="24" t="str">
        <f t="shared" ref="CK146" si="349">CK35</f>
        <v>All occupations</v>
      </c>
      <c r="CL146" s="70">
        <f>CM35-CL35</f>
        <v>-1.9766908948501793</v>
      </c>
      <c r="CM146" s="70">
        <f t="shared" ref="CM146" si="350">CN35-CM35</f>
        <v>-11.339628281324565</v>
      </c>
      <c r="CN146" s="70">
        <f>CO35-CN35</f>
        <v>-5.2535851099013158</v>
      </c>
      <c r="CO146" s="70">
        <f>CP35-CO35</f>
        <v>-7.5614093102624373</v>
      </c>
      <c r="CP146" s="70">
        <f>CP35-CN35</f>
        <v>-12.814994420163753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Essex Southend-on-Sea and Thurrock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0.94160263287319812</v>
      </c>
      <c r="C8" s="69">
        <f>'Basic T2'!O8</f>
        <v>7.4280898292496014</v>
      </c>
      <c r="D8" s="69">
        <f>'Basic T2'!Z8</f>
        <v>19.222533579137654</v>
      </c>
      <c r="E8" s="69">
        <f>'Basic T2'!AK8</f>
        <v>3.7733532103725773</v>
      </c>
      <c r="F8" s="69">
        <f>'Basic T2'!AV8</f>
        <v>5.7191727988251353</v>
      </c>
      <c r="G8" s="69">
        <f>'Basic T2'!BG8</f>
        <v>12.912030154193133</v>
      </c>
      <c r="H8" s="69">
        <f>'Basic T2'!BR8</f>
        <v>11.051607624534306</v>
      </c>
      <c r="I8" s="69">
        <f>'Basic T2'!CC8</f>
        <v>7.6517045107193615</v>
      </c>
      <c r="J8" s="69">
        <f>'Basic T2'!CN8</f>
        <v>1.2983812961018413</v>
      </c>
      <c r="K8" s="309">
        <f>SUM(B8:J8)</f>
        <v>69.998475636006802</v>
      </c>
      <c r="L8" s="97"/>
      <c r="M8" s="97">
        <f t="shared" ref="M8:M33" si="0">B8/B$35*100</f>
        <v>7.7752027222092197</v>
      </c>
      <c r="N8" s="97">
        <f t="shared" ref="N8:N33" si="1">C8/C$35*100</f>
        <v>9.0174512490123444</v>
      </c>
      <c r="O8" s="97">
        <f t="shared" ref="O8:O33" si="2">D8/D$35*100</f>
        <v>10.891549381960429</v>
      </c>
      <c r="P8" s="97">
        <f t="shared" ref="P8:P33" si="3">E8/E$35*100</f>
        <v>7.6575085053342509</v>
      </c>
      <c r="Q8" s="97">
        <f t="shared" ref="Q8:Q33" si="4">F8/F$35*100</f>
        <v>11.48832223889316</v>
      </c>
      <c r="R8" s="97">
        <f t="shared" ref="R8:R33" si="5">G8/G$35*100</f>
        <v>7.6745162359563963</v>
      </c>
      <c r="S8" s="97">
        <f t="shared" ref="S8:S33" si="6">H8/H$35*100</f>
        <v>6.1257621067902486</v>
      </c>
      <c r="T8" s="97">
        <f t="shared" ref="T8:T33" si="7">I8/I$35*100</f>
        <v>6.7147597558903644</v>
      </c>
      <c r="U8" s="97">
        <f t="shared" ref="U8:U33" si="8">J8/J$35*100</f>
        <v>4.2489476060012166</v>
      </c>
      <c r="V8" s="97">
        <f t="shared" ref="V8:V33" si="9">K8/K$35*100</f>
        <v>8.1091557415818531</v>
      </c>
      <c r="W8" s="97"/>
      <c r="X8" s="97">
        <f t="shared" ref="X8:X32" si="10">IF($K8&gt;0,B8/$K8*100,0)</f>
        <v>1.3451759117863464</v>
      </c>
      <c r="Y8" s="97">
        <f t="shared" ref="Y8:AG23" si="11">IF($K8&gt;0,C8/$K8*100,0)</f>
        <v>10.611787987892463</v>
      </c>
      <c r="Z8" s="97">
        <f t="shared" si="11"/>
        <v>27.461360271750969</v>
      </c>
      <c r="AA8" s="97">
        <f t="shared" si="11"/>
        <v>5.3906219758185516</v>
      </c>
      <c r="AB8" s="97">
        <f t="shared" si="11"/>
        <v>8.1704247797693856</v>
      </c>
      <c r="AC8" s="97">
        <f t="shared" si="11"/>
        <v>18.446159058285634</v>
      </c>
      <c r="AD8" s="97">
        <f t="shared" si="11"/>
        <v>15.78835470932659</v>
      </c>
      <c r="AE8" s="97">
        <f t="shared" si="11"/>
        <v>10.931244489534812</v>
      </c>
      <c r="AF8" s="97">
        <f>IF($K8&gt;0,J8/$K8*100,0)</f>
        <v>1.8548708158352547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0.33313767197782618</v>
      </c>
      <c r="C9" s="69">
        <f>'Basic T2'!O9</f>
        <v>2.763757949718471</v>
      </c>
      <c r="D9" s="69">
        <f>'Basic T2'!Z9</f>
        <v>6.6063820699051368</v>
      </c>
      <c r="E9" s="69">
        <f>'Basic T2'!AK9</f>
        <v>2.1509096499213287</v>
      </c>
      <c r="F9" s="69">
        <f>'Basic T2'!AV9</f>
        <v>2.1151177820088329</v>
      </c>
      <c r="G9" s="69">
        <f>'Basic T2'!BG9</f>
        <v>5.1510036824517185</v>
      </c>
      <c r="H9" s="69">
        <f>'Basic T2'!BR9</f>
        <v>5.7402612345466801</v>
      </c>
      <c r="I9" s="69">
        <f>'Basic T2'!CC9</f>
        <v>3.3502457771515353</v>
      </c>
      <c r="J9" s="69">
        <f>'Basic T2'!CN9</f>
        <v>1.04042016301897</v>
      </c>
      <c r="K9" s="309">
        <f>SUM(B9:J9)</f>
        <v>29.2512359807005</v>
      </c>
      <c r="L9" s="97"/>
      <c r="M9" s="97">
        <f t="shared" si="0"/>
        <v>2.7508556620415159</v>
      </c>
      <c r="N9" s="97">
        <f t="shared" si="1"/>
        <v>3.3551092068812918</v>
      </c>
      <c r="O9" s="97">
        <f t="shared" si="2"/>
        <v>3.7431973394267666</v>
      </c>
      <c r="P9" s="97">
        <f t="shared" si="3"/>
        <v>4.3649793751621253</v>
      </c>
      <c r="Q9" s="97">
        <f t="shared" si="4"/>
        <v>4.2487183912194642</v>
      </c>
      <c r="R9" s="97">
        <f t="shared" si="5"/>
        <v>3.0615992156438088</v>
      </c>
      <c r="S9" s="97">
        <f t="shared" si="6"/>
        <v>3.1817520082418587</v>
      </c>
      <c r="T9" s="97">
        <f t="shared" si="7"/>
        <v>2.9400110113039166</v>
      </c>
      <c r="U9" s="97">
        <f t="shared" si="8"/>
        <v>3.4047708282360394</v>
      </c>
      <c r="V9" s="97">
        <f t="shared" si="9"/>
        <v>3.3886856255945008</v>
      </c>
      <c r="W9" s="97"/>
      <c r="X9" s="97">
        <f t="shared" si="10"/>
        <v>1.138884087488218</v>
      </c>
      <c r="Y9" s="97">
        <f t="shared" si="11"/>
        <v>9.4483458802970066</v>
      </c>
      <c r="Z9" s="97">
        <f t="shared" si="11"/>
        <v>22.584967261772878</v>
      </c>
      <c r="AA9" s="97">
        <f t="shared" si="11"/>
        <v>7.3532265485823052</v>
      </c>
      <c r="AB9" s="97">
        <f t="shared" si="11"/>
        <v>7.2308663586193562</v>
      </c>
      <c r="AC9" s="97">
        <f t="shared" si="11"/>
        <v>17.60952489614548</v>
      </c>
      <c r="AD9" s="97">
        <f t="shared" si="11"/>
        <v>19.623995506836064</v>
      </c>
      <c r="AE9" s="97">
        <f t="shared" si="11"/>
        <v>11.453347746953236</v>
      </c>
      <c r="AF9" s="97">
        <f t="shared" si="11"/>
        <v>3.5568417133054573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2.6183430654324296</v>
      </c>
      <c r="C10" s="69">
        <f>'Basic T2'!O10</f>
        <v>10.2768039638199</v>
      </c>
      <c r="D10" s="69">
        <f>'Basic T2'!Z10</f>
        <v>19.166787120590413</v>
      </c>
      <c r="E10" s="69">
        <f>'Basic T2'!AK10</f>
        <v>1.992085295485531</v>
      </c>
      <c r="F10" s="69">
        <f>'Basic T2'!AV10</f>
        <v>4.7668533842679759</v>
      </c>
      <c r="G10" s="69">
        <f>'Basic T2'!BG10</f>
        <v>7.3091400186052535</v>
      </c>
      <c r="H10" s="69">
        <f>'Basic T2'!BR10</f>
        <v>6.5560236416745425</v>
      </c>
      <c r="I10" s="69">
        <f>'Basic T2'!CC10</f>
        <v>3.3083882253391868</v>
      </c>
      <c r="J10" s="69">
        <f>'Basic T2'!CN10</f>
        <v>0.69332333474572905</v>
      </c>
      <c r="K10" s="309">
        <f t="shared" ref="K10:K32" si="12">SUM(B10:J10)</f>
        <v>56.687748049960959</v>
      </c>
      <c r="L10" s="97"/>
      <c r="M10" s="97">
        <f t="shared" si="0"/>
        <v>21.620742571531668</v>
      </c>
      <c r="N10" s="97">
        <f t="shared" si="1"/>
        <v>12.475694407261161</v>
      </c>
      <c r="O10" s="97">
        <f t="shared" si="2"/>
        <v>10.859963259161526</v>
      </c>
      <c r="P10" s="97">
        <f t="shared" si="3"/>
        <v>4.0426668915061743</v>
      </c>
      <c r="Q10" s="97">
        <f t="shared" si="4"/>
        <v>9.5753616248976883</v>
      </c>
      <c r="R10" s="97">
        <f t="shared" si="5"/>
        <v>4.3443295185806479</v>
      </c>
      <c r="S10" s="97">
        <f t="shared" si="6"/>
        <v>3.6339184813470267</v>
      </c>
      <c r="T10" s="97">
        <f t="shared" si="7"/>
        <v>2.903278881358764</v>
      </c>
      <c r="U10" s="97">
        <f t="shared" si="8"/>
        <v>2.2688978439516725</v>
      </c>
      <c r="V10" s="97">
        <f t="shared" si="9"/>
        <v>6.5671398326883654</v>
      </c>
      <c r="W10" s="97"/>
      <c r="X10" s="97">
        <f t="shared" si="10"/>
        <v>4.6188870708442842</v>
      </c>
      <c r="Y10" s="97">
        <f t="shared" si="11"/>
        <v>18.128792053553759</v>
      </c>
      <c r="Z10" s="97">
        <f t="shared" si="11"/>
        <v>33.811163399361064</v>
      </c>
      <c r="AA10" s="97">
        <f t="shared" si="11"/>
        <v>3.5141372942347862</v>
      </c>
      <c r="AB10" s="97">
        <f t="shared" si="11"/>
        <v>8.4089658669573115</v>
      </c>
      <c r="AC10" s="97">
        <f t="shared" si="11"/>
        <v>12.89368561997461</v>
      </c>
      <c r="AD10" s="97">
        <f t="shared" si="11"/>
        <v>11.565150966830579</v>
      </c>
      <c r="AE10" s="97">
        <f t="shared" si="11"/>
        <v>5.836160968016201</v>
      </c>
      <c r="AF10" s="97">
        <f t="shared" si="11"/>
        <v>1.2230567602274096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1.8500775171992043</v>
      </c>
      <c r="C11" s="69">
        <f>'Basic T2'!O11</f>
        <v>5.6101792346058437</v>
      </c>
      <c r="D11" s="69">
        <f>'Basic T2'!Z11</f>
        <v>13.08995434258305</v>
      </c>
      <c r="E11" s="69">
        <f>'Basic T2'!AK11</f>
        <v>4.1937954765367325</v>
      </c>
      <c r="F11" s="69">
        <f>'Basic T2'!AV11</f>
        <v>1.0732738644884261</v>
      </c>
      <c r="G11" s="69">
        <f>'Basic T2'!BG11</f>
        <v>3.3629575098045144</v>
      </c>
      <c r="H11" s="69">
        <f>'Basic T2'!BR11</f>
        <v>2.6934775995956324</v>
      </c>
      <c r="I11" s="69">
        <f>'Basic T2'!CC11</f>
        <v>1.5729042157602089</v>
      </c>
      <c r="J11" s="69">
        <f>'Basic T2'!CN11</f>
        <v>0.19137017875259371</v>
      </c>
      <c r="K11" s="309">
        <f t="shared" si="12"/>
        <v>33.637989939326197</v>
      </c>
      <c r="L11" s="97"/>
      <c r="M11" s="97">
        <f t="shared" si="0"/>
        <v>15.276855911215852</v>
      </c>
      <c r="N11" s="97">
        <f t="shared" si="1"/>
        <v>6.8105689227226565</v>
      </c>
      <c r="O11" s="97">
        <f t="shared" si="2"/>
        <v>7.4168102525560275</v>
      </c>
      <c r="P11" s="97">
        <f t="shared" si="3"/>
        <v>8.5107390537769003</v>
      </c>
      <c r="Q11" s="97">
        <f t="shared" si="4"/>
        <v>2.1559264669111085</v>
      </c>
      <c r="R11" s="97">
        <f t="shared" si="5"/>
        <v>1.9988391989190673</v>
      </c>
      <c r="S11" s="97">
        <f t="shared" si="6"/>
        <v>1.4929595381637109</v>
      </c>
      <c r="T11" s="97">
        <f t="shared" si="7"/>
        <v>1.3803034229903905</v>
      </c>
      <c r="U11" s="97">
        <f t="shared" si="8"/>
        <v>0.62625814567116123</v>
      </c>
      <c r="V11" s="97">
        <f t="shared" si="9"/>
        <v>3.8968805645168274</v>
      </c>
      <c r="W11" s="97"/>
      <c r="X11" s="97">
        <f t="shared" si="10"/>
        <v>5.4999645357414106</v>
      </c>
      <c r="Y11" s="97">
        <f t="shared" si="11"/>
        <v>16.678104859193681</v>
      </c>
      <c r="Z11" s="97">
        <f t="shared" si="11"/>
        <v>38.914198994035537</v>
      </c>
      <c r="AA11" s="97">
        <f t="shared" si="11"/>
        <v>12.467437810942929</v>
      </c>
      <c r="AB11" s="97">
        <f t="shared" si="11"/>
        <v>3.1906599247586458</v>
      </c>
      <c r="AC11" s="97">
        <f t="shared" si="11"/>
        <v>9.9974984113806364</v>
      </c>
      <c r="AD11" s="97">
        <f t="shared" si="11"/>
        <v>8.0072489600417107</v>
      </c>
      <c r="AE11" s="97">
        <f t="shared" si="11"/>
        <v>4.6759756412238103</v>
      </c>
      <c r="AF11" s="97">
        <f t="shared" si="11"/>
        <v>0.56891086268166902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3.282608703725383</v>
      </c>
      <c r="C12" s="69">
        <f>'Basic T2'!O12</f>
        <v>18.748514732884374</v>
      </c>
      <c r="D12" s="69">
        <f>'Basic T2'!Z12</f>
        <v>12.355827005260698</v>
      </c>
      <c r="E12" s="69">
        <f>'Basic T2'!AK12</f>
        <v>0.9163036374343202</v>
      </c>
      <c r="F12" s="69">
        <f>'Basic T2'!AV12</f>
        <v>0.42263810308326794</v>
      </c>
      <c r="G12" s="69">
        <f>'Basic T2'!BG12</f>
        <v>1.6271192966583721</v>
      </c>
      <c r="H12" s="69">
        <f>'Basic T2'!BR12</f>
        <v>1.4504683991765721</v>
      </c>
      <c r="I12" s="69">
        <f>'Basic T2'!CC12</f>
        <v>1.1126270823561355</v>
      </c>
      <c r="J12" s="69">
        <f>'Basic T2'!CN12</f>
        <v>0.18434645890831108</v>
      </c>
      <c r="K12" s="309">
        <f t="shared" si="12"/>
        <v>40.100453419487422</v>
      </c>
      <c r="L12" s="97"/>
      <c r="M12" s="97">
        <f t="shared" si="0"/>
        <v>27.105858924026975</v>
      </c>
      <c r="N12" s="97">
        <f t="shared" si="1"/>
        <v>22.760066380653026</v>
      </c>
      <c r="O12" s="97">
        <f t="shared" si="2"/>
        <v>7.0008513408873068</v>
      </c>
      <c r="P12" s="97">
        <f t="shared" si="3"/>
        <v>1.8595139405010022</v>
      </c>
      <c r="Q12" s="97">
        <f t="shared" si="4"/>
        <v>0.84896940334667825</v>
      </c>
      <c r="R12" s="97">
        <f t="shared" si="5"/>
        <v>0.96710999826680311</v>
      </c>
      <c r="S12" s="97">
        <f t="shared" si="6"/>
        <v>0.80397573444858561</v>
      </c>
      <c r="T12" s="97">
        <f t="shared" si="7"/>
        <v>0.97638683582885999</v>
      </c>
      <c r="U12" s="97">
        <f t="shared" si="8"/>
        <v>0.60327305053216973</v>
      </c>
      <c r="V12" s="97">
        <f t="shared" si="9"/>
        <v>4.645541479754753</v>
      </c>
      <c r="W12" s="97"/>
      <c r="X12" s="97">
        <f t="shared" si="10"/>
        <v>8.1859640572795858</v>
      </c>
      <c r="Y12" s="97">
        <f t="shared" si="11"/>
        <v>46.753872173857388</v>
      </c>
      <c r="Z12" s="97">
        <f t="shared" si="11"/>
        <v>30.812187772560691</v>
      </c>
      <c r="AA12" s="97">
        <f t="shared" si="11"/>
        <v>2.2850206401632072</v>
      </c>
      <c r="AB12" s="97">
        <f t="shared" si="11"/>
        <v>1.0539484395901633</v>
      </c>
      <c r="AC12" s="97">
        <f t="shared" si="11"/>
        <v>4.057608226114592</v>
      </c>
      <c r="AD12" s="97">
        <f t="shared" si="11"/>
        <v>3.6170872782991901</v>
      </c>
      <c r="AE12" s="97">
        <f t="shared" si="11"/>
        <v>2.7745997550627135</v>
      </c>
      <c r="AF12" s="97">
        <f t="shared" si="11"/>
        <v>0.45971165707249861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0.89342615682908277</v>
      </c>
      <c r="C13" s="69">
        <f>'Basic T2'!O13</f>
        <v>11.009917812743591</v>
      </c>
      <c r="D13" s="69">
        <f>'Basic T2'!Z13</f>
        <v>21.733699415516327</v>
      </c>
      <c r="E13" s="69">
        <f>'Basic T2'!AK13</f>
        <v>2.1119421862939296</v>
      </c>
      <c r="F13" s="69">
        <f>'Basic T2'!AV13</f>
        <v>3.5402785348832793</v>
      </c>
      <c r="G13" s="69">
        <f>'Basic T2'!BG13</f>
        <v>7.8353342928574836</v>
      </c>
      <c r="H13" s="69">
        <f>'Basic T2'!BR13</f>
        <v>5.9359482431311994</v>
      </c>
      <c r="I13" s="69">
        <f>'Basic T2'!CC13</f>
        <v>3.7382576497266227</v>
      </c>
      <c r="J13" s="69">
        <f>'Basic T2'!CN13</f>
        <v>0.74874661326173531</v>
      </c>
      <c r="K13" s="309">
        <f t="shared" si="12"/>
        <v>57.547550905243249</v>
      </c>
      <c r="L13" s="97"/>
      <c r="M13" s="97">
        <f t="shared" si="0"/>
        <v>7.3773896165452548</v>
      </c>
      <c r="N13" s="97">
        <f t="shared" si="1"/>
        <v>13.365669965528342</v>
      </c>
      <c r="O13" s="97">
        <f t="shared" si="2"/>
        <v>12.314384025510952</v>
      </c>
      <c r="P13" s="97">
        <f t="shared" si="3"/>
        <v>4.2859001934576781</v>
      </c>
      <c r="Q13" s="97">
        <f t="shared" si="4"/>
        <v>7.1114935769261436</v>
      </c>
      <c r="R13" s="97">
        <f t="shared" si="5"/>
        <v>4.6570833189351655</v>
      </c>
      <c r="S13" s="97">
        <f t="shared" si="6"/>
        <v>3.2902187673509165</v>
      </c>
      <c r="T13" s="97">
        <f t="shared" si="7"/>
        <v>3.2805111577908739</v>
      </c>
      <c r="U13" s="97">
        <f t="shared" si="8"/>
        <v>2.4502703015450944</v>
      </c>
      <c r="V13" s="97">
        <f t="shared" si="9"/>
        <v>6.6667459340668698</v>
      </c>
      <c r="W13" s="97"/>
      <c r="X13" s="97">
        <f t="shared" si="10"/>
        <v>1.5525007455142306</v>
      </c>
      <c r="Y13" s="97">
        <f t="shared" si="11"/>
        <v>19.131861633646793</v>
      </c>
      <c r="Z13" s="97">
        <f t="shared" si="11"/>
        <v>37.766506260714102</v>
      </c>
      <c r="AA13" s="97">
        <f t="shared" si="11"/>
        <v>3.6699080205366434</v>
      </c>
      <c r="AB13" s="97">
        <f t="shared" si="11"/>
        <v>6.1519186814963467</v>
      </c>
      <c r="AC13" s="97">
        <f t="shared" si="11"/>
        <v>13.615408769973552</v>
      </c>
      <c r="AD13" s="97">
        <f t="shared" si="11"/>
        <v>10.314858147317553</v>
      </c>
      <c r="AE13" s="97">
        <f t="shared" si="11"/>
        <v>6.4959456847815638</v>
      </c>
      <c r="AF13" s="97">
        <f t="shared" si="11"/>
        <v>1.3010920560192176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0.35074985855029106</v>
      </c>
      <c r="C14" s="69">
        <f>'Basic T2'!O14</f>
        <v>1.8575531116216326</v>
      </c>
      <c r="D14" s="69">
        <f>'Basic T2'!Z14</f>
        <v>4.4200345589465124</v>
      </c>
      <c r="E14" s="69">
        <f>'Basic T2'!AK14</f>
        <v>0.84667056775458627</v>
      </c>
      <c r="F14" s="69">
        <f>'Basic T2'!AV14</f>
        <v>2.0400034901214736</v>
      </c>
      <c r="G14" s="69">
        <f>'Basic T2'!BG14</f>
        <v>2.8064140376198803</v>
      </c>
      <c r="H14" s="69">
        <f>'Basic T2'!BR14</f>
        <v>2.6482564617073994</v>
      </c>
      <c r="I14" s="69">
        <f>'Basic T2'!CC14</f>
        <v>2.1062496893454479</v>
      </c>
      <c r="J14" s="69">
        <f>'Basic T2'!CN14</f>
        <v>0.3720188536168817</v>
      </c>
      <c r="K14" s="309">
        <f t="shared" si="12"/>
        <v>17.447950629284108</v>
      </c>
      <c r="L14" s="97"/>
      <c r="M14" s="97">
        <f t="shared" si="0"/>
        <v>2.8962867772503098</v>
      </c>
      <c r="N14" s="97">
        <f t="shared" si="1"/>
        <v>2.2550070087388012</v>
      </c>
      <c r="O14" s="97">
        <f t="shared" si="2"/>
        <v>2.5044058042892643</v>
      </c>
      <c r="P14" s="97">
        <f t="shared" si="3"/>
        <v>1.718203070938265</v>
      </c>
      <c r="Q14" s="97">
        <f t="shared" si="4"/>
        <v>4.0978334258053168</v>
      </c>
      <c r="R14" s="97">
        <f t="shared" si="5"/>
        <v>1.6680467625406974</v>
      </c>
      <c r="S14" s="97">
        <f t="shared" si="6"/>
        <v>1.4678940506515854</v>
      </c>
      <c r="T14" s="97">
        <f t="shared" si="7"/>
        <v>1.848341193790267</v>
      </c>
      <c r="U14" s="97">
        <f t="shared" si="8"/>
        <v>1.2174302126875232</v>
      </c>
      <c r="V14" s="97">
        <f t="shared" si="9"/>
        <v>2.0213032889464131</v>
      </c>
      <c r="W14" s="97"/>
      <c r="X14" s="97">
        <f t="shared" si="10"/>
        <v>2.0102639330123</v>
      </c>
      <c r="Y14" s="97">
        <f t="shared" si="11"/>
        <v>10.646253827105472</v>
      </c>
      <c r="Z14" s="97">
        <f t="shared" si="11"/>
        <v>25.332686072185815</v>
      </c>
      <c r="AA14" s="97">
        <f t="shared" si="11"/>
        <v>4.8525502263489919</v>
      </c>
      <c r="AB14" s="97">
        <f t="shared" si="11"/>
        <v>11.691937543069351</v>
      </c>
      <c r="AC14" s="97">
        <f t="shared" si="11"/>
        <v>16.084490936773289</v>
      </c>
      <c r="AD14" s="97">
        <f t="shared" si="11"/>
        <v>15.178037340744458</v>
      </c>
      <c r="AE14" s="97">
        <f t="shared" si="11"/>
        <v>12.071616513004011</v>
      </c>
      <c r="AF14" s="97">
        <f t="shared" si="11"/>
        <v>2.132163607756298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6.2488267793596536E-2</v>
      </c>
      <c r="C15" s="69">
        <f>'Basic T2'!O15</f>
        <v>1.3617375024381406</v>
      </c>
      <c r="D15" s="69">
        <f>'Basic T2'!Z15</f>
        <v>4.5963367999995777</v>
      </c>
      <c r="E15" s="69">
        <f>'Basic T2'!AK15</f>
        <v>2.1958102637088901</v>
      </c>
      <c r="F15" s="69">
        <f>'Basic T2'!AV15</f>
        <v>0.77704592252845428</v>
      </c>
      <c r="G15" s="69">
        <f>'Basic T2'!BG15</f>
        <v>2.6980331815997718</v>
      </c>
      <c r="H15" s="69">
        <f>'Basic T2'!BR15</f>
        <v>2.1630485371412176</v>
      </c>
      <c r="I15" s="69">
        <f>'Basic T2'!CC15</f>
        <v>0.71457777252008259</v>
      </c>
      <c r="J15" s="69">
        <f>'Basic T2'!CN15</f>
        <v>0.10783460986579506</v>
      </c>
      <c r="K15" s="309">
        <f t="shared" si="12"/>
        <v>14.676912857595529</v>
      </c>
      <c r="L15" s="97"/>
      <c r="M15" s="97">
        <f t="shared" si="0"/>
        <v>0.51599149459933502</v>
      </c>
      <c r="N15" s="97">
        <f t="shared" si="1"/>
        <v>1.6531035332711168</v>
      </c>
      <c r="O15" s="97">
        <f t="shared" si="2"/>
        <v>2.6042992213913556</v>
      </c>
      <c r="P15" s="97">
        <f t="shared" si="3"/>
        <v>4.4560990803166369</v>
      </c>
      <c r="Q15" s="97">
        <f t="shared" si="4"/>
        <v>1.5608820132622532</v>
      </c>
      <c r="R15" s="97">
        <f t="shared" si="5"/>
        <v>1.6036284929688085</v>
      </c>
      <c r="S15" s="97">
        <f t="shared" si="6"/>
        <v>1.1989496201939305</v>
      </c>
      <c r="T15" s="97">
        <f t="shared" si="7"/>
        <v>0.62707832779608141</v>
      </c>
      <c r="U15" s="97">
        <f t="shared" si="8"/>
        <v>0.35288833011455095</v>
      </c>
      <c r="V15" s="97">
        <f t="shared" si="9"/>
        <v>1.7002852003057827</v>
      </c>
      <c r="W15" s="97"/>
      <c r="X15" s="97">
        <f t="shared" si="10"/>
        <v>0.42575893445642349</v>
      </c>
      <c r="Y15" s="97">
        <f t="shared" si="11"/>
        <v>9.2780921686362703</v>
      </c>
      <c r="Z15" s="97">
        <f t="shared" si="11"/>
        <v>31.316781973130698</v>
      </c>
      <c r="AA15" s="97">
        <f t="shared" si="11"/>
        <v>14.96098181554934</v>
      </c>
      <c r="AB15" s="97">
        <f t="shared" si="11"/>
        <v>5.2943417329504756</v>
      </c>
      <c r="AC15" s="97">
        <f t="shared" si="11"/>
        <v>18.382838460497489</v>
      </c>
      <c r="AD15" s="97">
        <f t="shared" si="11"/>
        <v>14.737762349129207</v>
      </c>
      <c r="AE15" s="97">
        <f t="shared" si="11"/>
        <v>4.8687198694531846</v>
      </c>
      <c r="AF15" s="97">
        <f t="shared" si="11"/>
        <v>0.73472269619689801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3.6988445677862213E-2</v>
      </c>
      <c r="C16" s="69">
        <f>'Basic T2'!O16</f>
        <v>0.47326462564826477</v>
      </c>
      <c r="D16" s="69">
        <f>'Basic T2'!Z16</f>
        <v>2.2662470583227194</v>
      </c>
      <c r="E16" s="69">
        <f>'Basic T2'!AK16</f>
        <v>0.56615102559175023</v>
      </c>
      <c r="F16" s="69">
        <f>'Basic T2'!AV16</f>
        <v>0.47420293494698967</v>
      </c>
      <c r="G16" s="69">
        <f>'Basic T2'!BG16</f>
        <v>1.598086069998973</v>
      </c>
      <c r="H16" s="69">
        <f>'Basic T2'!BR16</f>
        <v>2.1939753405440641</v>
      </c>
      <c r="I16" s="69">
        <f>'Basic T2'!CC16</f>
        <v>1.2425136815337896</v>
      </c>
      <c r="J16" s="69">
        <f>'Basic T2'!CN16</f>
        <v>0.14526445705685334</v>
      </c>
      <c r="K16" s="309">
        <f t="shared" si="12"/>
        <v>8.9966936393212666</v>
      </c>
      <c r="L16" s="97"/>
      <c r="M16" s="97">
        <f t="shared" si="0"/>
        <v>0.30542890757138641</v>
      </c>
      <c r="N16" s="97">
        <f t="shared" si="1"/>
        <v>0.57452733983649595</v>
      </c>
      <c r="O16" s="97">
        <f t="shared" si="2"/>
        <v>1.2840628757820467</v>
      </c>
      <c r="P16" s="97">
        <f t="shared" si="3"/>
        <v>1.1489267110895438</v>
      </c>
      <c r="Q16" s="97">
        <f t="shared" si="4"/>
        <v>0.95254966319937473</v>
      </c>
      <c r="R16" s="97">
        <f t="shared" si="5"/>
        <v>0.94985353536213724</v>
      </c>
      <c r="S16" s="97">
        <f t="shared" si="6"/>
        <v>1.2160919443521581</v>
      </c>
      <c r="T16" s="97">
        <f t="shared" si="7"/>
        <v>1.0903689306373774</v>
      </c>
      <c r="U16" s="97">
        <f t="shared" si="8"/>
        <v>0.47537735555948002</v>
      </c>
      <c r="V16" s="97">
        <f t="shared" si="9"/>
        <v>1.0422454091704112</v>
      </c>
      <c r="W16" s="97"/>
      <c r="X16" s="97">
        <f t="shared" si="10"/>
        <v>0.41113376936832891</v>
      </c>
      <c r="Y16" s="97">
        <f t="shared" si="11"/>
        <v>5.2604283820424618</v>
      </c>
      <c r="Z16" s="97">
        <f t="shared" si="11"/>
        <v>25.189776924466784</v>
      </c>
      <c r="AA16" s="97">
        <f t="shared" si="11"/>
        <v>6.2928787873503946</v>
      </c>
      <c r="AB16" s="97">
        <f t="shared" si="11"/>
        <v>5.27085787243462</v>
      </c>
      <c r="AC16" s="97">
        <f t="shared" si="11"/>
        <v>17.763037556534343</v>
      </c>
      <c r="AD16" s="97">
        <f t="shared" si="11"/>
        <v>24.386462721760338</v>
      </c>
      <c r="AE16" s="97">
        <f t="shared" si="11"/>
        <v>13.81078128639632</v>
      </c>
      <c r="AF16" s="97">
        <f t="shared" si="11"/>
        <v>1.6146426996464056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0.24276473083780009</v>
      </c>
      <c r="C17" s="69">
        <f>'Basic T2'!O17</f>
        <v>3.4274644780638535</v>
      </c>
      <c r="D17" s="69">
        <f>'Basic T2'!Z17</f>
        <v>7.4837333063670215</v>
      </c>
      <c r="E17" s="69">
        <f>'Basic T2'!AK17</f>
        <v>0.92068024202221455</v>
      </c>
      <c r="F17" s="69">
        <f>'Basic T2'!AV17</f>
        <v>1.0472295369368767</v>
      </c>
      <c r="G17" s="69">
        <f>'Basic T2'!BG17</f>
        <v>2.72585760682863</v>
      </c>
      <c r="H17" s="69">
        <f>'Basic T2'!BR17</f>
        <v>1.5107601811737563</v>
      </c>
      <c r="I17" s="69">
        <f>'Basic T2'!CC17</f>
        <v>1.1245355095079679</v>
      </c>
      <c r="J17" s="69">
        <f>'Basic T2'!CN17</f>
        <v>0.38294712555632299</v>
      </c>
      <c r="K17" s="309">
        <f t="shared" si="12"/>
        <v>18.865972717294447</v>
      </c>
      <c r="L17" s="97"/>
      <c r="M17" s="97">
        <f t="shared" si="0"/>
        <v>2.0046088765775996</v>
      </c>
      <c r="N17" s="97">
        <f t="shared" si="1"/>
        <v>4.1608266121068995</v>
      </c>
      <c r="O17" s="97">
        <f t="shared" si="2"/>
        <v>4.2403073732268659</v>
      </c>
      <c r="P17" s="97">
        <f t="shared" si="3"/>
        <v>1.8683956658492045</v>
      </c>
      <c r="Q17" s="97">
        <f t="shared" si="4"/>
        <v>2.1036102250467348</v>
      </c>
      <c r="R17" s="97">
        <f t="shared" si="5"/>
        <v>1.6201664812344012</v>
      </c>
      <c r="S17" s="97">
        <f t="shared" si="6"/>
        <v>0.83739468362384395</v>
      </c>
      <c r="T17" s="97">
        <f t="shared" si="7"/>
        <v>0.98683708613361976</v>
      </c>
      <c r="U17" s="97">
        <f t="shared" si="8"/>
        <v>1.2531929389638705</v>
      </c>
      <c r="V17" s="97">
        <f t="shared" si="9"/>
        <v>2.1855777513857628</v>
      </c>
      <c r="W17" s="97"/>
      <c r="X17" s="97">
        <f t="shared" si="10"/>
        <v>1.2867861863028007</v>
      </c>
      <c r="Y17" s="97">
        <f t="shared" si="11"/>
        <v>18.167441082546965</v>
      </c>
      <c r="Z17" s="97">
        <f t="shared" si="11"/>
        <v>39.667890007636231</v>
      </c>
      <c r="AA17" s="97">
        <f t="shared" si="11"/>
        <v>4.8801101105071911</v>
      </c>
      <c r="AB17" s="97">
        <f t="shared" si="11"/>
        <v>5.5508907631191517</v>
      </c>
      <c r="AC17" s="97">
        <f t="shared" si="11"/>
        <v>14.448539959616474</v>
      </c>
      <c r="AD17" s="97">
        <f t="shared" si="11"/>
        <v>8.0078573408984202</v>
      </c>
      <c r="AE17" s="97">
        <f t="shared" si="11"/>
        <v>5.9606548061903304</v>
      </c>
      <c r="AF17" s="97">
        <f t="shared" si="11"/>
        <v>2.0298297431824186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0.60198422554973896</v>
      </c>
      <c r="C18" s="69">
        <f>'Basic T2'!O18</f>
        <v>6.2346355531739048</v>
      </c>
      <c r="D18" s="69">
        <f>'Basic T2'!Z18</f>
        <v>14.497836130610109</v>
      </c>
      <c r="E18" s="69">
        <f>'Basic T2'!AK18</f>
        <v>4.0338683960020294</v>
      </c>
      <c r="F18" s="69">
        <f>'Basic T2'!AV18</f>
        <v>3.5703349085410436</v>
      </c>
      <c r="G18" s="69">
        <f>'Basic T2'!BG18</f>
        <v>9.6920271291996034</v>
      </c>
      <c r="H18" s="69">
        <f>'Basic T2'!BR18</f>
        <v>9.1561822541795017</v>
      </c>
      <c r="I18" s="69">
        <f>'Basic T2'!CC18</f>
        <v>5.325944319819012</v>
      </c>
      <c r="J18" s="69">
        <f>'Basic T2'!CN18</f>
        <v>0.9465854743227704</v>
      </c>
      <c r="K18" s="309">
        <f t="shared" si="12"/>
        <v>54.059398391397721</v>
      </c>
      <c r="L18" s="97"/>
      <c r="M18" s="97">
        <f t="shared" si="0"/>
        <v>4.9708329456759817</v>
      </c>
      <c r="N18" s="97">
        <f t="shared" si="1"/>
        <v>7.5686378932474874</v>
      </c>
      <c r="O18" s="97">
        <f t="shared" si="2"/>
        <v>8.21452060406253</v>
      </c>
      <c r="P18" s="97">
        <f t="shared" si="3"/>
        <v>8.1861887370820998</v>
      </c>
      <c r="Q18" s="97">
        <f t="shared" si="4"/>
        <v>7.1718689700221372</v>
      </c>
      <c r="R18" s="97">
        <f t="shared" si="5"/>
        <v>5.7606448152707479</v>
      </c>
      <c r="S18" s="97">
        <f t="shared" si="6"/>
        <v>5.0751525208878006</v>
      </c>
      <c r="T18" s="97">
        <f t="shared" si="7"/>
        <v>4.6737869360654969</v>
      </c>
      <c r="U18" s="97">
        <f t="shared" si="8"/>
        <v>3.0976971842359227</v>
      </c>
      <c r="V18" s="97">
        <f t="shared" si="9"/>
        <v>6.2626518201857175</v>
      </c>
      <c r="W18" s="97"/>
      <c r="X18" s="97">
        <f t="shared" si="10"/>
        <v>1.113560719250495</v>
      </c>
      <c r="Y18" s="97">
        <f t="shared" si="11"/>
        <v>11.532935509260126</v>
      </c>
      <c r="Z18" s="97">
        <f t="shared" si="11"/>
        <v>26.81834530536895</v>
      </c>
      <c r="AA18" s="97">
        <f t="shared" si="11"/>
        <v>7.4619187708976149</v>
      </c>
      <c r="AB18" s="97">
        <f t="shared" si="11"/>
        <v>6.604466595597887</v>
      </c>
      <c r="AC18" s="97">
        <f t="shared" si="11"/>
        <v>17.928477596121123</v>
      </c>
      <c r="AD18" s="97">
        <f t="shared" si="11"/>
        <v>16.93726257900142</v>
      </c>
      <c r="AE18" s="97">
        <f t="shared" si="11"/>
        <v>9.8520229197861564</v>
      </c>
      <c r="AF18" s="97">
        <f t="shared" si="11"/>
        <v>1.7510100047162143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0.35829985696724242</v>
      </c>
      <c r="C19" s="69">
        <f>'Basic T2'!O19</f>
        <v>4.0963796020667225</v>
      </c>
      <c r="D19" s="69">
        <f>'Basic T2'!Z19</f>
        <v>14.304896344083874</v>
      </c>
      <c r="E19" s="69">
        <f>'Basic T2'!AK19</f>
        <v>5.9214561457588051</v>
      </c>
      <c r="F19" s="69">
        <f>'Basic T2'!AV19</f>
        <v>4.8939833455586585</v>
      </c>
      <c r="G19" s="69">
        <f>'Basic T2'!BG19</f>
        <v>14.196480788528888</v>
      </c>
      <c r="H19" s="69">
        <f>'Basic T2'!BR19</f>
        <v>17.335571125370997</v>
      </c>
      <c r="I19" s="69">
        <f>'Basic T2'!CC19</f>
        <v>9.0515528751936785</v>
      </c>
      <c r="J19" s="69">
        <f>'Basic T2'!CN19</f>
        <v>1.8353160477423802</v>
      </c>
      <c r="K19" s="309">
        <f t="shared" si="12"/>
        <v>71.993936131271241</v>
      </c>
      <c r="L19" s="97"/>
      <c r="M19" s="97">
        <f t="shared" si="0"/>
        <v>2.9586302395503568</v>
      </c>
      <c r="N19" s="97">
        <f t="shared" si="1"/>
        <v>4.9728670772977024</v>
      </c>
      <c r="O19" s="97">
        <f t="shared" si="2"/>
        <v>8.1052003001575308</v>
      </c>
      <c r="P19" s="97">
        <f t="shared" si="3"/>
        <v>12.016792034063156</v>
      </c>
      <c r="Q19" s="97">
        <f t="shared" si="4"/>
        <v>9.830732464859965</v>
      </c>
      <c r="R19" s="97">
        <f t="shared" si="5"/>
        <v>8.4379544505343773</v>
      </c>
      <c r="S19" s="97">
        <f t="shared" si="6"/>
        <v>9.6088811969416668</v>
      </c>
      <c r="T19" s="97">
        <f t="shared" si="7"/>
        <v>7.9431978704245871</v>
      </c>
      <c r="U19" s="97">
        <f t="shared" si="8"/>
        <v>6.0060644363279065</v>
      </c>
      <c r="V19" s="97">
        <f t="shared" si="9"/>
        <v>8.3403250604169852</v>
      </c>
      <c r="W19" s="97"/>
      <c r="X19" s="97">
        <f t="shared" si="10"/>
        <v>0.49768060509142176</v>
      </c>
      <c r="Y19" s="97">
        <f t="shared" si="11"/>
        <v>5.6898953192356734</v>
      </c>
      <c r="Z19" s="97">
        <f t="shared" si="11"/>
        <v>19.869585013383382</v>
      </c>
      <c r="AA19" s="97">
        <f t="shared" si="11"/>
        <v>8.2249373543930524</v>
      </c>
      <c r="AB19" s="97">
        <f t="shared" si="11"/>
        <v>6.7977716020904033</v>
      </c>
      <c r="AC19" s="97">
        <f t="shared" si="11"/>
        <v>19.718995170153661</v>
      </c>
      <c r="AD19" s="97">
        <f t="shared" si="11"/>
        <v>24.079210079251563</v>
      </c>
      <c r="AE19" s="97">
        <f t="shared" si="11"/>
        <v>12.57266008999618</v>
      </c>
      <c r="AF19" s="97">
        <f t="shared" si="11"/>
        <v>2.5492647664046717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3.6770705799529582E-2</v>
      </c>
      <c r="C20" s="69">
        <f>'Basic T2'!O20</f>
        <v>0.78978872769363284</v>
      </c>
      <c r="D20" s="69">
        <f>'Basic T2'!Z20</f>
        <v>2.8433117105412817</v>
      </c>
      <c r="E20" s="69">
        <f>'Basic T2'!AK20</f>
        <v>1.4952314459641587</v>
      </c>
      <c r="F20" s="69">
        <f>'Basic T2'!AV20</f>
        <v>1.1299825710370359</v>
      </c>
      <c r="G20" s="69">
        <f>'Basic T2'!BG20</f>
        <v>3.5087330903504363</v>
      </c>
      <c r="H20" s="69">
        <f>'Basic T2'!BR20</f>
        <v>4.3869705640781422</v>
      </c>
      <c r="I20" s="69">
        <f>'Basic T2'!CC20</f>
        <v>3.8108255431228626</v>
      </c>
      <c r="J20" s="69">
        <f>'Basic T2'!CN20</f>
        <v>0.84450503202019955</v>
      </c>
      <c r="K20" s="309">
        <f t="shared" si="12"/>
        <v>18.846119390607278</v>
      </c>
      <c r="L20" s="97"/>
      <c r="M20" s="97">
        <f t="shared" si="0"/>
        <v>0.30363093926114554</v>
      </c>
      <c r="N20" s="97">
        <f t="shared" si="1"/>
        <v>0.95877695514033445</v>
      </c>
      <c r="O20" s="97">
        <f t="shared" si="2"/>
        <v>1.6110295646603319</v>
      </c>
      <c r="P20" s="97">
        <f t="shared" si="3"/>
        <v>3.0343693994613448</v>
      </c>
      <c r="Q20" s="97">
        <f t="shared" si="4"/>
        <v>2.2698394255674881</v>
      </c>
      <c r="R20" s="97">
        <f t="shared" si="5"/>
        <v>2.0854837502673562</v>
      </c>
      <c r="S20" s="97">
        <f t="shared" si="6"/>
        <v>2.4316406226163432</v>
      </c>
      <c r="T20" s="97">
        <f t="shared" si="7"/>
        <v>3.3441931739304391</v>
      </c>
      <c r="U20" s="97">
        <f t="shared" si="8"/>
        <v>2.7636393444909539</v>
      </c>
      <c r="V20" s="97">
        <f t="shared" si="9"/>
        <v>2.1832777910418844</v>
      </c>
      <c r="W20" s="97"/>
      <c r="X20" s="97">
        <f t="shared" si="10"/>
        <v>0.19511022421865662</v>
      </c>
      <c r="Y20" s="97">
        <f t="shared" si="11"/>
        <v>4.1907233596708293</v>
      </c>
      <c r="Z20" s="97">
        <f t="shared" si="11"/>
        <v>15.086987679587557</v>
      </c>
      <c r="AA20" s="97">
        <f t="shared" si="11"/>
        <v>7.9338956470230553</v>
      </c>
      <c r="AB20" s="97">
        <f t="shared" si="11"/>
        <v>5.9958368490449461</v>
      </c>
      <c r="AC20" s="97">
        <f t="shared" si="11"/>
        <v>18.617801456246504</v>
      </c>
      <c r="AD20" s="97">
        <f t="shared" si="11"/>
        <v>23.277845550870094</v>
      </c>
      <c r="AE20" s="97">
        <f t="shared" si="11"/>
        <v>20.220743932154758</v>
      </c>
      <c r="AF20" s="97">
        <f t="shared" si="11"/>
        <v>4.4810553011836092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2.2881006167870244E-2</v>
      </c>
      <c r="C21" s="69">
        <f>'Basic T2'!O21</f>
        <v>9.0070541746013283E-2</v>
      </c>
      <c r="D21" s="69">
        <f>'Basic T2'!Z21</f>
        <v>1.080778662496253</v>
      </c>
      <c r="E21" s="69">
        <f>'Basic T2'!AK21</f>
        <v>0.43696442372284222</v>
      </c>
      <c r="F21" s="69">
        <f>'Basic T2'!AV21</f>
        <v>0.70895641636679063</v>
      </c>
      <c r="G21" s="69">
        <f>'Basic T2'!BG21</f>
        <v>0.91751472597665606</v>
      </c>
      <c r="H21" s="69">
        <f>'Basic T2'!BR21</f>
        <v>1.8971520767764043</v>
      </c>
      <c r="I21" s="69">
        <f>'Basic T2'!CC21</f>
        <v>1.5508061635577608</v>
      </c>
      <c r="J21" s="69">
        <f>'Basic T2'!CN21</f>
        <v>0.64936999135192264</v>
      </c>
      <c r="K21" s="309">
        <f t="shared" si="12"/>
        <v>7.3544940081625132</v>
      </c>
      <c r="L21" s="97"/>
      <c r="M21" s="97">
        <f t="shared" si="0"/>
        <v>0.18893793967042607</v>
      </c>
      <c r="N21" s="97">
        <f t="shared" si="1"/>
        <v>0.10934260864328516</v>
      </c>
      <c r="O21" s="97">
        <f t="shared" si="2"/>
        <v>0.61237266799848977</v>
      </c>
      <c r="P21" s="97">
        <f t="shared" si="3"/>
        <v>0.88676002606598214</v>
      </c>
      <c r="Q21" s="97">
        <f t="shared" si="4"/>
        <v>1.424108004959342</v>
      </c>
      <c r="R21" s="97">
        <f t="shared" si="5"/>
        <v>0.54534272125675276</v>
      </c>
      <c r="S21" s="97">
        <f t="shared" si="6"/>
        <v>1.0515666767734193</v>
      </c>
      <c r="T21" s="97">
        <f t="shared" si="7"/>
        <v>1.3609112586164669</v>
      </c>
      <c r="U21" s="97">
        <f t="shared" si="8"/>
        <v>2.1250607032368736</v>
      </c>
      <c r="V21" s="97">
        <f t="shared" si="9"/>
        <v>0.85200051530897269</v>
      </c>
      <c r="W21" s="97"/>
      <c r="X21" s="97">
        <f t="shared" si="10"/>
        <v>0.31111598082037134</v>
      </c>
      <c r="Y21" s="97">
        <f t="shared" si="11"/>
        <v>1.2247007291874454</v>
      </c>
      <c r="Z21" s="97">
        <f t="shared" si="11"/>
        <v>14.695486342047895</v>
      </c>
      <c r="AA21" s="97">
        <f t="shared" si="11"/>
        <v>5.9414614144476783</v>
      </c>
      <c r="AB21" s="97">
        <f t="shared" si="11"/>
        <v>9.6397714863856443</v>
      </c>
      <c r="AC21" s="97">
        <f t="shared" si="11"/>
        <v>12.475565619583568</v>
      </c>
      <c r="AD21" s="97">
        <f t="shared" si="11"/>
        <v>25.795820550955877</v>
      </c>
      <c r="AE21" s="97">
        <f t="shared" si="11"/>
        <v>21.086510667308609</v>
      </c>
      <c r="AF21" s="97">
        <f t="shared" si="11"/>
        <v>8.8295672092629083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2.1771281139101064E-2</v>
      </c>
      <c r="C22" s="69">
        <f>'Basic T2'!O22</f>
        <v>0.42270586811094124</v>
      </c>
      <c r="D22" s="69">
        <f>'Basic T2'!Z22</f>
        <v>1.4501718623273863</v>
      </c>
      <c r="E22" s="69">
        <f>'Basic T2'!AK22</f>
        <v>0.54018151632024591</v>
      </c>
      <c r="F22" s="69">
        <f>'Basic T2'!AV22</f>
        <v>2.2171978839660862</v>
      </c>
      <c r="G22" s="69">
        <f>'Basic T2'!BG22</f>
        <v>11.014558869878135</v>
      </c>
      <c r="H22" s="69">
        <f>'Basic T2'!BR22</f>
        <v>7.9592807503893965</v>
      </c>
      <c r="I22" s="69">
        <f>'Basic T2'!CC22</f>
        <v>3.5089659128230624</v>
      </c>
      <c r="J22" s="69">
        <f>'Basic T2'!CN22</f>
        <v>1.0030262581948233</v>
      </c>
      <c r="K22" s="309">
        <f t="shared" si="12"/>
        <v>28.137860203149177</v>
      </c>
      <c r="L22" s="97"/>
      <c r="M22" s="97">
        <f t="shared" si="0"/>
        <v>0.17977448072993713</v>
      </c>
      <c r="N22" s="97">
        <f t="shared" si="1"/>
        <v>0.51315070845702493</v>
      </c>
      <c r="O22" s="97">
        <f t="shared" si="2"/>
        <v>0.82167204368992519</v>
      </c>
      <c r="P22" s="97">
        <f t="shared" si="3"/>
        <v>1.0962251146476178</v>
      </c>
      <c r="Q22" s="97">
        <f t="shared" si="4"/>
        <v>4.4537706158532258</v>
      </c>
      <c r="R22" s="97">
        <f t="shared" si="5"/>
        <v>6.5467172760068273</v>
      </c>
      <c r="S22" s="97">
        <f t="shared" si="6"/>
        <v>4.4117256126431599</v>
      </c>
      <c r="T22" s="97">
        <f t="shared" si="7"/>
        <v>3.0792960004149812</v>
      </c>
      <c r="U22" s="97">
        <f t="shared" si="8"/>
        <v>3.2823994240432817</v>
      </c>
      <c r="V22" s="97">
        <f t="shared" si="9"/>
        <v>3.259703708530806</v>
      </c>
      <c r="W22" s="97"/>
      <c r="X22" s="97">
        <f t="shared" si="10"/>
        <v>7.7373620388747372E-2</v>
      </c>
      <c r="Y22" s="97">
        <f t="shared" si="11"/>
        <v>1.502267283507337</v>
      </c>
      <c r="Z22" s="97">
        <f t="shared" si="11"/>
        <v>5.153810033376609</v>
      </c>
      <c r="AA22" s="97">
        <f t="shared" si="11"/>
        <v>1.9197675744362004</v>
      </c>
      <c r="AB22" s="97">
        <f t="shared" si="11"/>
        <v>7.8797672174017634</v>
      </c>
      <c r="AC22" s="97">
        <f t="shared" si="11"/>
        <v>39.144976875837166</v>
      </c>
      <c r="AD22" s="97">
        <f t="shared" si="11"/>
        <v>28.286730735475746</v>
      </c>
      <c r="AE22" s="97">
        <f t="shared" si="11"/>
        <v>12.470621033330531</v>
      </c>
      <c r="AF22" s="97">
        <f t="shared" si="11"/>
        <v>3.5646856262458968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7.5154460926353571E-3</v>
      </c>
      <c r="C23" s="69">
        <f>'Basic T2'!O23</f>
        <v>0.23193026417616233</v>
      </c>
      <c r="D23" s="69">
        <f>'Basic T2'!Z23</f>
        <v>0.89346204415636299</v>
      </c>
      <c r="E23" s="69">
        <f>'Basic T2'!AK23</f>
        <v>0.6376997376697251</v>
      </c>
      <c r="F23" s="69">
        <f>'Basic T2'!AV23</f>
        <v>0.92194393766428795</v>
      </c>
      <c r="G23" s="69">
        <f>'Basic T2'!BG23</f>
        <v>8.2218138932711149</v>
      </c>
      <c r="H23" s="69">
        <f>'Basic T2'!BR23</f>
        <v>9.4727273231798179</v>
      </c>
      <c r="I23" s="69">
        <f>'Basic T2'!CC23</f>
        <v>4.4173454105051047</v>
      </c>
      <c r="J23" s="69">
        <f>'Basic T2'!CN23</f>
        <v>1.6529091260261679</v>
      </c>
      <c r="K23" s="309">
        <f t="shared" si="12"/>
        <v>26.45734718274138</v>
      </c>
      <c r="L23" s="97"/>
      <c r="M23" s="97">
        <f t="shared" si="0"/>
        <v>6.2058149455009176E-2</v>
      </c>
      <c r="N23" s="97">
        <f t="shared" si="1"/>
        <v>0.28155554098763191</v>
      </c>
      <c r="O23" s="97">
        <f t="shared" si="2"/>
        <v>0.50623846928261629</v>
      </c>
      <c r="P23" s="97">
        <f t="shared" si="3"/>
        <v>1.294125117052898</v>
      </c>
      <c r="Q23" s="97">
        <f t="shared" si="4"/>
        <v>1.851944225965187</v>
      </c>
      <c r="R23" s="97">
        <f t="shared" si="5"/>
        <v>4.88679498571571</v>
      </c>
      <c r="S23" s="97">
        <f t="shared" si="6"/>
        <v>5.2506093281371573</v>
      </c>
      <c r="T23" s="97">
        <f t="shared" si="7"/>
        <v>3.8764451958088113</v>
      </c>
      <c r="U23" s="97">
        <f t="shared" si="8"/>
        <v>5.4091385135107304</v>
      </c>
      <c r="V23" s="97">
        <f t="shared" si="9"/>
        <v>3.0650203002933698</v>
      </c>
      <c r="W23" s="97"/>
      <c r="X23" s="97">
        <f t="shared" si="10"/>
        <v>2.840589436547071E-2</v>
      </c>
      <c r="Y23" s="97">
        <f t="shared" si="11"/>
        <v>0.87661949844863796</v>
      </c>
      <c r="Z23" s="97">
        <f t="shared" si="11"/>
        <v>3.3769902854779974</v>
      </c>
      <c r="AA23" s="97">
        <f t="shared" si="11"/>
        <v>2.4102935689852854</v>
      </c>
      <c r="AB23" s="97">
        <f t="shared" si="11"/>
        <v>3.4846423993169244</v>
      </c>
      <c r="AC23" s="97">
        <f t="shared" si="11"/>
        <v>31.075730444488244</v>
      </c>
      <c r="AD23" s="97">
        <f t="shared" si="11"/>
        <v>35.80376844946516</v>
      </c>
      <c r="AE23" s="97">
        <f t="shared" si="11"/>
        <v>16.696101011164949</v>
      </c>
      <c r="AF23" s="97">
        <f t="shared" si="11"/>
        <v>6.2474484482873303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5.4139481587948166E-2</v>
      </c>
      <c r="C24" s="69">
        <f>'Basic T2'!O24</f>
        <v>0.5039632940256199</v>
      </c>
      <c r="D24" s="69">
        <f>'Basic T2'!Z24</f>
        <v>1.4322055398157507</v>
      </c>
      <c r="E24" s="69">
        <f>'Basic T2'!AK24</f>
        <v>0.60043827150674101</v>
      </c>
      <c r="F24" s="69">
        <f>'Basic T2'!AV24</f>
        <v>0.6654772058656333</v>
      </c>
      <c r="G24" s="69">
        <f>'Basic T2'!BG24</f>
        <v>3.889882915705773</v>
      </c>
      <c r="H24" s="69">
        <f>'Basic T2'!BR24</f>
        <v>4.2681662475370077</v>
      </c>
      <c r="I24" s="69">
        <f>'Basic T2'!CC24</f>
        <v>3.5398253730798062</v>
      </c>
      <c r="J24" s="69">
        <f>'Basic T2'!CN24</f>
        <v>1.166144036514466</v>
      </c>
      <c r="K24" s="309">
        <f t="shared" si="12"/>
        <v>16.120242365638745</v>
      </c>
      <c r="L24" s="97"/>
      <c r="M24" s="97">
        <f t="shared" si="0"/>
        <v>0.44705211086458108</v>
      </c>
      <c r="N24" s="97">
        <f t="shared" si="1"/>
        <v>0.61179449086263826</v>
      </c>
      <c r="O24" s="97">
        <f t="shared" si="2"/>
        <v>0.81149226754116188</v>
      </c>
      <c r="P24" s="97">
        <f t="shared" si="3"/>
        <v>1.2185080257930789</v>
      </c>
      <c r="Q24" s="97">
        <f t="shared" si="4"/>
        <v>1.3367696435388627</v>
      </c>
      <c r="R24" s="97">
        <f t="shared" si="5"/>
        <v>2.3120275615882702</v>
      </c>
      <c r="S24" s="97">
        <f t="shared" si="6"/>
        <v>2.3657889379460362</v>
      </c>
      <c r="T24" s="97">
        <f t="shared" si="7"/>
        <v>3.1063767458266982</v>
      </c>
      <c r="U24" s="97">
        <f t="shared" si="8"/>
        <v>3.8162017021324135</v>
      </c>
      <c r="V24" s="97">
        <f t="shared" si="9"/>
        <v>1.867491466739428</v>
      </c>
      <c r="W24" s="97"/>
      <c r="X24" s="97">
        <f t="shared" si="10"/>
        <v>0.33584781394695212</v>
      </c>
      <c r="Y24" s="97">
        <f t="shared" ref="Y24:AG32" si="13">IF($K24&gt;0,C24/$K24*100,0)</f>
        <v>3.1262761600895508</v>
      </c>
      <c r="Z24" s="97">
        <f t="shared" si="13"/>
        <v>8.88451617122446</v>
      </c>
      <c r="AA24" s="97">
        <f t="shared" si="13"/>
        <v>3.7247471712125799</v>
      </c>
      <c r="AB24" s="97">
        <f t="shared" si="13"/>
        <v>4.1282084398689776</v>
      </c>
      <c r="AC24" s="97">
        <f t="shared" si="13"/>
        <v>24.130424515187748</v>
      </c>
      <c r="AD24" s="97">
        <f t="shared" si="13"/>
        <v>26.477060026311129</v>
      </c>
      <c r="AE24" s="97">
        <f t="shared" si="13"/>
        <v>21.958884319414167</v>
      </c>
      <c r="AF24" s="97">
        <f t="shared" si="13"/>
        <v>7.2340353827444384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4.242776635209141E-2</v>
      </c>
      <c r="C25" s="69">
        <f>'Basic T2'!O25</f>
        <v>2.2132729944844809</v>
      </c>
      <c r="D25" s="69">
        <f>'Basic T2'!Z25</f>
        <v>8.0429792695316653</v>
      </c>
      <c r="E25" s="69">
        <f>'Basic T2'!AK25</f>
        <v>6.7922796439310043</v>
      </c>
      <c r="F25" s="69">
        <f>'Basic T2'!AV25</f>
        <v>3.9695296654154109</v>
      </c>
      <c r="G25" s="69">
        <f>'Basic T2'!BG25</f>
        <v>21.454124328554055</v>
      </c>
      <c r="H25" s="69">
        <f>'Basic T2'!BR25</f>
        <v>16.168558245081055</v>
      </c>
      <c r="I25" s="69">
        <f>'Basic T2'!CC25</f>
        <v>2.7299255859533291</v>
      </c>
      <c r="J25" s="69">
        <f>'Basic T2'!CN25</f>
        <v>0.4920989190136264</v>
      </c>
      <c r="K25" s="309">
        <f t="shared" si="12"/>
        <v>61.905196418316727</v>
      </c>
      <c r="L25" s="97"/>
      <c r="M25" s="97">
        <f t="shared" si="0"/>
        <v>0.35034363002090507</v>
      </c>
      <c r="N25" s="97">
        <f t="shared" si="1"/>
        <v>2.6868389838165934</v>
      </c>
      <c r="O25" s="97">
        <f t="shared" si="2"/>
        <v>4.5571779355485988</v>
      </c>
      <c r="P25" s="97">
        <f t="shared" si="3"/>
        <v>13.784010201068551</v>
      </c>
      <c r="Q25" s="97">
        <f t="shared" si="4"/>
        <v>7.9737468227059098</v>
      </c>
      <c r="R25" s="97">
        <f t="shared" si="5"/>
        <v>12.751676035564847</v>
      </c>
      <c r="S25" s="97">
        <f t="shared" si="6"/>
        <v>8.9620211632624027</v>
      </c>
      <c r="T25" s="97">
        <f t="shared" si="7"/>
        <v>2.3956485036053099</v>
      </c>
      <c r="U25" s="97">
        <f t="shared" si="8"/>
        <v>1.6103917471210476</v>
      </c>
      <c r="V25" s="97">
        <f t="shared" si="9"/>
        <v>7.171568729292729</v>
      </c>
      <c r="W25" s="97"/>
      <c r="X25" s="97">
        <f t="shared" si="10"/>
        <v>6.8536679966881967E-2</v>
      </c>
      <c r="Y25" s="97">
        <f t="shared" si="13"/>
        <v>3.5752620499393326</v>
      </c>
      <c r="Z25" s="97">
        <f t="shared" si="13"/>
        <v>12.992413779260509</v>
      </c>
      <c r="AA25" s="97">
        <f t="shared" si="13"/>
        <v>10.972067026543316</v>
      </c>
      <c r="AB25" s="97">
        <f t="shared" si="13"/>
        <v>6.412272143669175</v>
      </c>
      <c r="AC25" s="97">
        <f t="shared" si="13"/>
        <v>34.656419121232503</v>
      </c>
      <c r="AD25" s="97">
        <f t="shared" si="13"/>
        <v>26.118256916307992</v>
      </c>
      <c r="AE25" s="97">
        <f t="shared" si="13"/>
        <v>4.4098488396776805</v>
      </c>
      <c r="AF25" s="97">
        <f t="shared" si="13"/>
        <v>0.79492344340260002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1.8697538335181025E-2</v>
      </c>
      <c r="C26" s="69">
        <f>'Basic T2'!O26</f>
        <v>0.38357782327231899</v>
      </c>
      <c r="D26" s="69">
        <f>'Basic T2'!Z26</f>
        <v>2.3479179342644647</v>
      </c>
      <c r="E26" s="69">
        <f>'Basic T2'!AK26</f>
        <v>1.3598109988628493</v>
      </c>
      <c r="F26" s="69">
        <f>'Basic T2'!AV26</f>
        <v>1.7380252567028269</v>
      </c>
      <c r="G26" s="69">
        <f>'Basic T2'!BG26</f>
        <v>4.8781454272094509</v>
      </c>
      <c r="H26" s="69">
        <f>'Basic T2'!BR26</f>
        <v>4.9993067157904694</v>
      </c>
      <c r="I26" s="69">
        <f>'Basic T2'!CC26</f>
        <v>3.2180800069545814</v>
      </c>
      <c r="J26" s="69">
        <f>'Basic T2'!CN26</f>
        <v>0.85537708516787925</v>
      </c>
      <c r="K26" s="309">
        <f t="shared" si="12"/>
        <v>19.798938786560022</v>
      </c>
      <c r="L26" s="97"/>
      <c r="M26" s="97">
        <f t="shared" si="0"/>
        <v>0.1543933140020097</v>
      </c>
      <c r="N26" s="97">
        <f t="shared" si="1"/>
        <v>0.46565057788347086</v>
      </c>
      <c r="O26" s="97">
        <f t="shared" si="2"/>
        <v>1.3303378568986299</v>
      </c>
      <c r="P26" s="97">
        <f t="shared" si="3"/>
        <v>2.7595519711262826</v>
      </c>
      <c r="Q26" s="97">
        <f t="shared" si="4"/>
        <v>3.4912381406693656</v>
      </c>
      <c r="R26" s="97">
        <f t="shared" si="5"/>
        <v>2.8994206050794986</v>
      </c>
      <c r="S26" s="97">
        <f t="shared" si="6"/>
        <v>2.7710505729343362</v>
      </c>
      <c r="T26" s="97">
        <f t="shared" si="7"/>
        <v>2.8240288280424606</v>
      </c>
      <c r="U26" s="97">
        <f t="shared" si="8"/>
        <v>2.7992180949957888</v>
      </c>
      <c r="V26" s="97">
        <f t="shared" si="9"/>
        <v>2.2936596358631771</v>
      </c>
      <c r="W26" s="97"/>
      <c r="X26" s="97">
        <f t="shared" si="10"/>
        <v>9.4437073303511337E-2</v>
      </c>
      <c r="Y26" s="97">
        <f t="shared" si="13"/>
        <v>1.9373655699804502</v>
      </c>
      <c r="Z26" s="97">
        <f t="shared" si="13"/>
        <v>11.85880697736328</v>
      </c>
      <c r="AA26" s="97">
        <f t="shared" si="13"/>
        <v>6.8681004245839699</v>
      </c>
      <c r="AB26" s="97">
        <f t="shared" si="13"/>
        <v>8.7783758283178219</v>
      </c>
      <c r="AC26" s="97">
        <f t="shared" si="13"/>
        <v>24.63841865363435</v>
      </c>
      <c r="AD26" s="97">
        <f t="shared" si="13"/>
        <v>25.250377152456849</v>
      </c>
      <c r="AE26" s="97">
        <f t="shared" si="13"/>
        <v>16.25380047711996</v>
      </c>
      <c r="AF26" s="97">
        <f t="shared" si="13"/>
        <v>4.3203178432398053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2.1472524272982533E-3</v>
      </c>
      <c r="C27" s="69">
        <f>'Basic T2'!O27</f>
        <v>3.2061834645862236E-2</v>
      </c>
      <c r="D27" s="69">
        <f>'Basic T2'!Z27</f>
        <v>0.14928425909181239</v>
      </c>
      <c r="E27" s="69">
        <f>'Basic T2'!AK27</f>
        <v>4.4326631843752462E-2</v>
      </c>
      <c r="F27" s="69">
        <f>'Basic T2'!AV27</f>
        <v>4.0718050178827785E-2</v>
      </c>
      <c r="G27" s="69">
        <f>'Basic T2'!BG27</f>
        <v>0.14331155759177247</v>
      </c>
      <c r="H27" s="69">
        <f>'Basic T2'!BR27</f>
        <v>0.24998384211224675</v>
      </c>
      <c r="I27" s="69">
        <f>'Basic T2'!CC27</f>
        <v>0.21478410420308497</v>
      </c>
      <c r="J27" s="69">
        <f>'Basic T2'!CN27</f>
        <v>4.7153816664105543E-2</v>
      </c>
      <c r="K27" s="309">
        <f t="shared" si="12"/>
        <v>0.92377134875876299</v>
      </c>
      <c r="L27" s="97"/>
      <c r="M27" s="97">
        <f t="shared" si="0"/>
        <v>1.7730752161403553E-2</v>
      </c>
      <c r="N27" s="97">
        <f t="shared" si="1"/>
        <v>3.8921989033372344E-2</v>
      </c>
      <c r="O27" s="97">
        <f t="shared" si="2"/>
        <v>8.4584941581919787E-2</v>
      </c>
      <c r="P27" s="97">
        <f t="shared" si="3"/>
        <v>8.9954886657122507E-2</v>
      </c>
      <c r="Q27" s="97">
        <f t="shared" si="4"/>
        <v>8.1791912545445253E-2</v>
      </c>
      <c r="R27" s="97">
        <f t="shared" si="5"/>
        <v>8.5180011385048313E-2</v>
      </c>
      <c r="S27" s="97">
        <f t="shared" si="6"/>
        <v>0.13856278646026987</v>
      </c>
      <c r="T27" s="97">
        <f t="shared" si="7"/>
        <v>0.188483972046674</v>
      </c>
      <c r="U27" s="97">
        <f t="shared" si="8"/>
        <v>0.15431067670976087</v>
      </c>
      <c r="V27" s="97">
        <f t="shared" si="9"/>
        <v>0.10701669812996049</v>
      </c>
      <c r="W27" s="97"/>
      <c r="X27" s="97">
        <f t="shared" si="10"/>
        <v>0.23244414650697232</v>
      </c>
      <c r="Y27" s="97">
        <f t="shared" si="13"/>
        <v>3.4707543905688922</v>
      </c>
      <c r="Z27" s="97">
        <f t="shared" si="13"/>
        <v>16.160304093908096</v>
      </c>
      <c r="AA27" s="97">
        <f t="shared" si="13"/>
        <v>4.7984419416463284</v>
      </c>
      <c r="AB27" s="97">
        <f t="shared" si="13"/>
        <v>4.4078061344443196</v>
      </c>
      <c r="AC27" s="97">
        <f t="shared" si="13"/>
        <v>15.513747832116124</v>
      </c>
      <c r="AD27" s="97">
        <f t="shared" si="13"/>
        <v>27.061224885155909</v>
      </c>
      <c r="AE27" s="97">
        <f t="shared" si="13"/>
        <v>23.250786516780622</v>
      </c>
      <c r="AF27" s="97">
        <f t="shared" si="13"/>
        <v>5.1044900588727247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0.1171319550633748</v>
      </c>
      <c r="C28" s="69">
        <f>'Basic T2'!O28</f>
        <v>1.6099415609738981</v>
      </c>
      <c r="D28" s="69">
        <f>'Basic T2'!Z28</f>
        <v>7.275531633600866</v>
      </c>
      <c r="E28" s="69">
        <f>'Basic T2'!AK28</f>
        <v>2.3252716946074381</v>
      </c>
      <c r="F28" s="69">
        <f>'Basic T2'!AV28</f>
        <v>1.9054101044330407</v>
      </c>
      <c r="G28" s="69">
        <f>'Basic T2'!BG28</f>
        <v>13.667344507377285</v>
      </c>
      <c r="H28" s="69">
        <f>'Basic T2'!BR28</f>
        <v>14.223797666038939</v>
      </c>
      <c r="I28" s="69">
        <f>'Basic T2'!CC28</f>
        <v>9.670477867247369</v>
      </c>
      <c r="J28" s="69">
        <f>'Basic T2'!CN28</f>
        <v>2.9063736012086627</v>
      </c>
      <c r="K28" s="309">
        <f t="shared" si="12"/>
        <v>53.70128059055088</v>
      </c>
      <c r="L28" s="97"/>
      <c r="M28" s="97">
        <f t="shared" si="0"/>
        <v>0.96720704049803075</v>
      </c>
      <c r="N28" s="97">
        <f t="shared" si="1"/>
        <v>1.954414913330087</v>
      </c>
      <c r="O28" s="97">
        <f t="shared" si="2"/>
        <v>4.1223396354672381</v>
      </c>
      <c r="P28" s="97">
        <f t="shared" si="3"/>
        <v>4.7188234935767692</v>
      </c>
      <c r="Q28" s="97">
        <f t="shared" si="4"/>
        <v>3.8274705183705238</v>
      </c>
      <c r="R28" s="97">
        <f t="shared" si="5"/>
        <v>8.1234520111629198</v>
      </c>
      <c r="S28" s="97">
        <f t="shared" si="6"/>
        <v>7.8840657140091395</v>
      </c>
      <c r="T28" s="97">
        <f t="shared" si="7"/>
        <v>8.4863360199355604</v>
      </c>
      <c r="U28" s="97">
        <f t="shared" si="8"/>
        <v>9.511096002442768</v>
      </c>
      <c r="V28" s="97">
        <f t="shared" si="9"/>
        <v>6.2211647307239284</v>
      </c>
      <c r="W28" s="97"/>
      <c r="X28" s="97">
        <f t="shared" si="10"/>
        <v>0.21811761986917122</v>
      </c>
      <c r="Y28" s="97">
        <f t="shared" si="13"/>
        <v>2.9979574849415767</v>
      </c>
      <c r="Z28" s="97">
        <f t="shared" si="13"/>
        <v>13.548152955743568</v>
      </c>
      <c r="AA28" s="97">
        <f t="shared" si="13"/>
        <v>4.3300116292135238</v>
      </c>
      <c r="AB28" s="97">
        <f t="shared" si="13"/>
        <v>3.5481651153926319</v>
      </c>
      <c r="AC28" s="97">
        <f t="shared" si="13"/>
        <v>25.450686384157013</v>
      </c>
      <c r="AD28" s="97">
        <f t="shared" si="13"/>
        <v>26.486887295089417</v>
      </c>
      <c r="AE28" s="97">
        <f t="shared" si="13"/>
        <v>18.007909235872035</v>
      </c>
      <c r="AF28" s="97">
        <f t="shared" si="13"/>
        <v>5.412112279721053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4.3720342594308785E-2</v>
      </c>
      <c r="C29" s="69">
        <f>'Basic T2'!O29</f>
        <v>0.5065851695746173</v>
      </c>
      <c r="D29" s="69">
        <f>'Basic T2'!Z29</f>
        <v>2.243572163590402</v>
      </c>
      <c r="E29" s="69">
        <f>'Basic T2'!AK29</f>
        <v>0.79781188301797856</v>
      </c>
      <c r="F29" s="69">
        <f>'Basic T2'!AV29</f>
        <v>0.8276678184003754</v>
      </c>
      <c r="G29" s="69">
        <f>'Basic T2'!BG29</f>
        <v>3.1387004918419938</v>
      </c>
      <c r="H29" s="69">
        <f>'Basic T2'!BR29</f>
        <v>3.5030796361886485</v>
      </c>
      <c r="I29" s="69">
        <f>'Basic T2'!CC29</f>
        <v>1.7259952390156377</v>
      </c>
      <c r="J29" s="69">
        <f>'Basic T2'!CN29</f>
        <v>0.52815474868835044</v>
      </c>
      <c r="K29" s="309">
        <f t="shared" si="12"/>
        <v>13.315287492912315</v>
      </c>
      <c r="L29" s="97"/>
      <c r="M29" s="97">
        <f t="shared" si="0"/>
        <v>0.36101696712329279</v>
      </c>
      <c r="N29" s="97">
        <f t="shared" si="1"/>
        <v>0.61497735960649269</v>
      </c>
      <c r="O29" s="97">
        <f t="shared" si="2"/>
        <v>1.2712152074613723</v>
      </c>
      <c r="P29" s="97">
        <f t="shared" si="3"/>
        <v>1.6190509976837508</v>
      </c>
      <c r="Q29" s="97">
        <f t="shared" si="4"/>
        <v>1.6625681613429324</v>
      </c>
      <c r="R29" s="97">
        <f t="shared" si="5"/>
        <v>1.865547678931281</v>
      </c>
      <c r="S29" s="97">
        <f t="shared" si="6"/>
        <v>1.9417113981493923</v>
      </c>
      <c r="T29" s="97">
        <f t="shared" si="7"/>
        <v>1.5146485797464486</v>
      </c>
      <c r="U29" s="97">
        <f t="shared" si="8"/>
        <v>1.7283843057313422</v>
      </c>
      <c r="V29" s="97">
        <f t="shared" si="9"/>
        <v>1.5425441631820458</v>
      </c>
      <c r="W29" s="97"/>
      <c r="X29" s="97">
        <f>IF($K29&gt;0,B29/$K29*100,0)</f>
        <v>0.32834696672964053</v>
      </c>
      <c r="Y29" s="97">
        <f t="shared" si="13"/>
        <v>3.8045379782019051</v>
      </c>
      <c r="Z29" s="97">
        <f t="shared" si="13"/>
        <v>16.84959611112151</v>
      </c>
      <c r="AA29" s="97">
        <f t="shared" si="13"/>
        <v>5.9916985152791575</v>
      </c>
      <c r="AB29" s="97">
        <f t="shared" si="13"/>
        <v>6.2159215025656813</v>
      </c>
      <c r="AC29" s="97">
        <f t="shared" si="13"/>
        <v>23.572157142778284</v>
      </c>
      <c r="AD29" s="97">
        <f t="shared" si="13"/>
        <v>26.308704472609595</v>
      </c>
      <c r="AE29" s="97">
        <f t="shared" si="13"/>
        <v>12.962508244259684</v>
      </c>
      <c r="AF29" s="97">
        <f t="shared" si="13"/>
        <v>3.966529066454521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4.1789955588832743E-2</v>
      </c>
      <c r="C30" s="69">
        <f>'Basic T2'!O30</f>
        <v>0.18871993461487963</v>
      </c>
      <c r="D30" s="69">
        <f>'Basic T2'!Z30</f>
        <v>0.73721606556694097</v>
      </c>
      <c r="E30" s="69">
        <f>'Basic T2'!AK30</f>
        <v>0.30442669641003184</v>
      </c>
      <c r="F30" s="69">
        <f>'Basic T2'!AV30</f>
        <v>0.66771245528608369</v>
      </c>
      <c r="G30" s="69">
        <f>'Basic T2'!BG30</f>
        <v>3.7457519966355837</v>
      </c>
      <c r="H30" s="69">
        <f>'Basic T2'!BR30</f>
        <v>6.0112288038871036</v>
      </c>
      <c r="I30" s="69">
        <f>'Basic T2'!CC30</f>
        <v>4.4908419755804561</v>
      </c>
      <c r="J30" s="69">
        <f>'Basic T2'!CN30</f>
        <v>1.182610575538372</v>
      </c>
      <c r="K30" s="309">
        <f t="shared" si="12"/>
        <v>17.370298459108284</v>
      </c>
      <c r="L30" s="97"/>
      <c r="M30" s="97">
        <f t="shared" si="0"/>
        <v>0.34507696252273662</v>
      </c>
      <c r="N30" s="97">
        <f t="shared" si="1"/>
        <v>0.22909965404637414</v>
      </c>
      <c r="O30" s="97">
        <f t="shared" si="2"/>
        <v>0.41770899503129516</v>
      </c>
      <c r="P30" s="97">
        <f t="shared" si="3"/>
        <v>0.61779268651620634</v>
      </c>
      <c r="Q30" s="97">
        <f t="shared" si="4"/>
        <v>1.3412596749699306</v>
      </c>
      <c r="R30" s="97">
        <f t="shared" si="5"/>
        <v>2.2263605467735417</v>
      </c>
      <c r="S30" s="97">
        <f t="shared" si="6"/>
        <v>3.3319458012923584</v>
      </c>
      <c r="T30" s="97">
        <f t="shared" si="7"/>
        <v>3.9409421685647219</v>
      </c>
      <c r="U30" s="97">
        <f t="shared" si="8"/>
        <v>3.8700883853238688</v>
      </c>
      <c r="V30" s="97">
        <f t="shared" si="9"/>
        <v>2.0123074710245774</v>
      </c>
      <c r="W30" s="97"/>
      <c r="X30" s="97">
        <f t="shared" si="10"/>
        <v>0.24058282986450227</v>
      </c>
      <c r="Y30" s="97">
        <f t="shared" si="13"/>
        <v>1.0864518825577376</v>
      </c>
      <c r="Z30" s="97">
        <f t="shared" si="13"/>
        <v>4.2441185872679963</v>
      </c>
      <c r="AA30" s="97">
        <f t="shared" si="13"/>
        <v>1.7525703264494157</v>
      </c>
      <c r="AB30" s="97">
        <f t="shared" si="13"/>
        <v>3.8439895368404691</v>
      </c>
      <c r="AC30" s="97">
        <f t="shared" si="13"/>
        <v>21.564119957141337</v>
      </c>
      <c r="AD30" s="97">
        <f t="shared" si="13"/>
        <v>34.606364525274216</v>
      </c>
      <c r="AE30" s="97">
        <f t="shared" si="13"/>
        <v>25.853568297357839</v>
      </c>
      <c r="AF30" s="97">
        <f t="shared" si="13"/>
        <v>6.8082340572464872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8.0623644479252535E-2</v>
      </c>
      <c r="C31" s="69">
        <f>'Basic T2'!O31</f>
        <v>0.48745549447657871</v>
      </c>
      <c r="D31" s="69">
        <f>'Basic T2'!Z31</f>
        <v>1.6469887656632656</v>
      </c>
      <c r="E31" s="69">
        <f>'Basic T2'!AK31</f>
        <v>0.83029310227958908</v>
      </c>
      <c r="F31" s="69">
        <f>'Basic T2'!AV31</f>
        <v>1.2267263846749283</v>
      </c>
      <c r="G31" s="69">
        <f>'Basic T2'!BG31</f>
        <v>6.0682700849925117</v>
      </c>
      <c r="H31" s="69">
        <f>'Basic T2'!BR31</f>
        <v>11.106216656021237</v>
      </c>
      <c r="I31" s="69">
        <f>'Basic T2'!CC31</f>
        <v>8.6708839628058403</v>
      </c>
      <c r="J31" s="69">
        <f>'Basic T2'!CN31</f>
        <v>3.1385595091104825</v>
      </c>
      <c r="K31" s="309">
        <f t="shared" si="12"/>
        <v>33.256017604503683</v>
      </c>
      <c r="L31" s="97"/>
      <c r="M31" s="97">
        <f t="shared" si="0"/>
        <v>0.66574280715072087</v>
      </c>
      <c r="N31" s="97">
        <f t="shared" si="1"/>
        <v>0.59175457736081338</v>
      </c>
      <c r="O31" s="97">
        <f t="shared" si="2"/>
        <v>0.93318913445540941</v>
      </c>
      <c r="P31" s="97">
        <f t="shared" si="3"/>
        <v>1.6849672262720758</v>
      </c>
      <c r="Q31" s="97">
        <f t="shared" si="4"/>
        <v>2.4641724427338607</v>
      </c>
      <c r="R31" s="97">
        <f t="shared" si="5"/>
        <v>3.60679434103705</v>
      </c>
      <c r="S31" s="97">
        <f t="shared" si="6"/>
        <v>6.1560311814023922</v>
      </c>
      <c r="T31" s="97">
        <f t="shared" si="7"/>
        <v>7.6091415448516972</v>
      </c>
      <c r="U31" s="97">
        <f t="shared" si="8"/>
        <v>10.270923458744385</v>
      </c>
      <c r="V31" s="97">
        <f t="shared" si="9"/>
        <v>3.8526299844305085</v>
      </c>
      <c r="W31" s="97"/>
      <c r="X31" s="97">
        <f t="shared" si="10"/>
        <v>0.2424332505415023</v>
      </c>
      <c r="Y31" s="97">
        <f t="shared" si="13"/>
        <v>1.4657662870931523</v>
      </c>
      <c r="Z31" s="97">
        <f t="shared" si="13"/>
        <v>4.9524533732512301</v>
      </c>
      <c r="AA31" s="97">
        <f t="shared" si="13"/>
        <v>2.496670263270329</v>
      </c>
      <c r="AB31" s="97">
        <f t="shared" si="13"/>
        <v>3.6887350712395564</v>
      </c>
      <c r="AC31" s="97">
        <f t="shared" si="13"/>
        <v>18.247133968833111</v>
      </c>
      <c r="AD31" s="97">
        <f t="shared" si="13"/>
        <v>33.396111308640826</v>
      </c>
      <c r="AE31" s="97">
        <f t="shared" si="13"/>
        <v>26.073127774720657</v>
      </c>
      <c r="AF31" s="97">
        <f t="shared" si="13"/>
        <v>9.4375687024096493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5.9021338857030551E-4</v>
      </c>
      <c r="C32" s="69">
        <f>'Basic T2'!O32</f>
        <v>0.1195303100767439</v>
      </c>
      <c r="D32" s="69">
        <f>'Basic T2'!Z32</f>
        <v>0.45656696558386928</v>
      </c>
      <c r="E32" s="69">
        <f>'Basic T2'!AK32</f>
        <v>0.34778702474252021</v>
      </c>
      <c r="F32" s="69">
        <f>'Basic T2'!AV32</f>
        <v>0.45775483225898517</v>
      </c>
      <c r="G32" s="69">
        <f>'Basic T2'!BG32</f>
        <v>2.0838745084101626</v>
      </c>
      <c r="H32" s="69">
        <f>'Basic T2'!BR32</f>
        <v>3.4540013198297919</v>
      </c>
      <c r="I32" s="69">
        <f>'Basic T2'!CC32</f>
        <v>4.0109773238094082</v>
      </c>
      <c r="J32" s="69">
        <f>'Basic T2'!CN32</f>
        <v>1.4543715268593098</v>
      </c>
      <c r="K32" s="309">
        <f t="shared" si="12"/>
        <v>12.385454024959362</v>
      </c>
      <c r="L32" s="97"/>
      <c r="M32" s="97">
        <f t="shared" si="0"/>
        <v>4.8736362721217589E-3</v>
      </c>
      <c r="N32" s="97">
        <f t="shared" si="1"/>
        <v>0.14510577667653951</v>
      </c>
      <c r="O32" s="97">
        <f t="shared" si="2"/>
        <v>0.25869231188262659</v>
      </c>
      <c r="P32" s="97">
        <f t="shared" si="3"/>
        <v>0.70578659127110499</v>
      </c>
      <c r="Q32" s="97">
        <f t="shared" si="4"/>
        <v>0.91950972708535872</v>
      </c>
      <c r="R32" s="97">
        <f t="shared" si="5"/>
        <v>1.2385913413698055</v>
      </c>
      <c r="S32" s="97">
        <f t="shared" si="6"/>
        <v>1.9145079268690035</v>
      </c>
      <c r="T32" s="97">
        <f t="shared" si="7"/>
        <v>3.5198365381169454</v>
      </c>
      <c r="U32" s="97">
        <f t="shared" si="8"/>
        <v>4.7594250131592259</v>
      </c>
      <c r="V32" s="97">
        <f t="shared" si="9"/>
        <v>1.4348251830634695</v>
      </c>
      <c r="W32" s="97"/>
      <c r="X32" s="97">
        <f t="shared" si="10"/>
        <v>4.7653754749797488E-3</v>
      </c>
      <c r="Y32" s="97">
        <f t="shared" si="13"/>
        <v>0.96508621997921551</v>
      </c>
      <c r="Z32" s="97">
        <f t="shared" si="13"/>
        <v>3.6863159369352818</v>
      </c>
      <c r="AA32" s="97">
        <f t="shared" si="13"/>
        <v>2.8080280629329724</v>
      </c>
      <c r="AB32" s="97">
        <f t="shared" si="13"/>
        <v>3.6959067575279065</v>
      </c>
      <c r="AC32" s="97">
        <f t="shared" si="13"/>
        <v>16.825176567695507</v>
      </c>
      <c r="AD32" s="97">
        <f t="shared" si="13"/>
        <v>27.887563208173344</v>
      </c>
      <c r="AE32" s="97">
        <f t="shared" si="13"/>
        <v>32.384580458063333</v>
      </c>
      <c r="AF32" s="97">
        <f t="shared" si="13"/>
        <v>11.742577413217452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4.7651313539907772E-2</v>
      </c>
      <c r="C33" s="69">
        <f>'Basic T2'!O33</f>
        <v>1.5067025843531057</v>
      </c>
      <c r="D33" s="69">
        <f>'Basic T2'!Z33</f>
        <v>6.1460949746259264</v>
      </c>
      <c r="E33" s="69">
        <f>'Basic T2'!AK33</f>
        <v>3.1409643058316319</v>
      </c>
      <c r="F33" s="69">
        <f>'Basic T2'!AV33</f>
        <v>2.86525219424</v>
      </c>
      <c r="G33" s="69">
        <f>'Basic T2'!BG33</f>
        <v>13.599015117890467</v>
      </c>
      <c r="H33" s="69">
        <f>'Basic T2'!BR33</f>
        <v>24.275911840419429</v>
      </c>
      <c r="I33" s="69">
        <f>'Basic T2'!CC33</f>
        <v>22.094275425909242</v>
      </c>
      <c r="J33" s="69">
        <f>'Basic T2'!CN33</f>
        <v>6.6905060703318133</v>
      </c>
      <c r="K33" s="309">
        <f t="shared" ref="K33" si="14">SUM(B33:J33)</f>
        <v>80.366373827141516</v>
      </c>
      <c r="L33" s="97"/>
      <c r="M33" s="97">
        <f t="shared" si="0"/>
        <v>0.39347662147226548</v>
      </c>
      <c r="N33" s="97">
        <f t="shared" si="1"/>
        <v>1.8290862675980297</v>
      </c>
      <c r="O33" s="97">
        <f t="shared" si="2"/>
        <v>3.4823971900877875</v>
      </c>
      <c r="P33" s="97">
        <f t="shared" si="3"/>
        <v>6.374161003730193</v>
      </c>
      <c r="Q33" s="97">
        <f t="shared" si="4"/>
        <v>5.7555422193025532</v>
      </c>
      <c r="R33" s="97">
        <f t="shared" si="5"/>
        <v>8.0828391096480274</v>
      </c>
      <c r="S33" s="97">
        <f t="shared" si="6"/>
        <v>13.455821624511247</v>
      </c>
      <c r="T33" s="97">
        <f t="shared" si="7"/>
        <v>19.388850060482177</v>
      </c>
      <c r="U33" s="97">
        <f t="shared" si="8"/>
        <v>21.894654394530949</v>
      </c>
      <c r="V33" s="97">
        <f t="shared" si="9"/>
        <v>9.3102519137609008</v>
      </c>
      <c r="W33" s="97"/>
      <c r="X33" s="97">
        <f t="shared" ref="X33" si="15">IF($K33&gt;0,B33/$K33*100,0)</f>
        <v>5.9292601209555713E-2</v>
      </c>
      <c r="Y33" s="97">
        <f t="shared" ref="Y33" si="16">IF($K33&gt;0,C33/$K33*100,0)</f>
        <v>1.8747922950882956</v>
      </c>
      <c r="Z33" s="97">
        <f t="shared" ref="Z33" si="17">IF($K33&gt;0,D33/$K33*100,0)</f>
        <v>7.6475952341030631</v>
      </c>
      <c r="AA33" s="97">
        <f t="shared" ref="AA33" si="18">IF($K33&gt;0,E33/$K33*100,0)</f>
        <v>3.908306616629825</v>
      </c>
      <c r="AB33" s="97">
        <f t="shared" ref="AB33" si="19">IF($K33&gt;0,F33/$K33*100,0)</f>
        <v>3.5652376209020153</v>
      </c>
      <c r="AC33" s="97">
        <f t="shared" ref="AC33" si="20">IF($K33&gt;0,G33/$K33*100,0)</f>
        <v>16.921274993867865</v>
      </c>
      <c r="AD33" s="97">
        <f t="shared" ref="AD33" si="21">IF($K33&gt;0,H33/$K33*100,0)</f>
        <v>30.206553667127022</v>
      </c>
      <c r="AE33" s="97">
        <f t="shared" ref="AE33" si="22">IF($K33&gt;0,I33/$K33*100,0)</f>
        <v>27.491940190596871</v>
      </c>
      <c r="AF33" s="97">
        <f>IF($K33&gt;0,J33/$K33*100,0)</f>
        <v>8.3250067804754924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12.110329035969553</v>
      </c>
      <c r="C35" s="310">
        <f t="shared" ref="C35:K35" si="24">SUM(C8:C33)</f>
        <v>82.374604798259142</v>
      </c>
      <c r="D35" s="310">
        <f t="shared" si="24"/>
        <v>176.49034958217933</v>
      </c>
      <c r="E35" s="310">
        <f t="shared" si="24"/>
        <v>49.276513473593198</v>
      </c>
      <c r="F35" s="310">
        <f t="shared" si="24"/>
        <v>49.782489382680723</v>
      </c>
      <c r="G35" s="310">
        <f t="shared" si="24"/>
        <v>168.24552528403163</v>
      </c>
      <c r="H35" s="310">
        <f t="shared" si="24"/>
        <v>180.41196233010558</v>
      </c>
      <c r="I35" s="310">
        <f t="shared" si="24"/>
        <v>113.95351120354059</v>
      </c>
      <c r="J35" s="310">
        <f t="shared" si="24"/>
        <v>30.557714909640367</v>
      </c>
      <c r="K35" s="310">
        <f t="shared" si="24"/>
        <v>863.20300000000009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1.4029526120703417</v>
      </c>
      <c r="Y35" s="98">
        <f t="shared" ref="Y35:AG35" si="26">IF($K35&gt;0,C35/$K35*100,0)</f>
        <v>9.5429006616356915</v>
      </c>
      <c r="Z35" s="98">
        <f t="shared" si="26"/>
        <v>20.445984268147736</v>
      </c>
      <c r="AA35" s="98">
        <f t="shared" si="26"/>
        <v>5.7085660584582296</v>
      </c>
      <c r="AB35" s="98">
        <f t="shared" si="26"/>
        <v>5.7671821556089027</v>
      </c>
      <c r="AC35" s="98">
        <f t="shared" si="26"/>
        <v>19.490841121269458</v>
      </c>
      <c r="AD35" s="98">
        <f t="shared" si="26"/>
        <v>20.900293711920089</v>
      </c>
      <c r="AE35" s="98">
        <f t="shared" si="26"/>
        <v>13.201241330665042</v>
      </c>
      <c r="AF35" s="98">
        <f t="shared" si="26"/>
        <v>3.5400380802245084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automation\Data\Results\Workbooks\LSIPs\ES_LSIP\[ES_LSIP_MainTables.Main.xlsm]Manager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automation\Data\Results\Workbooks\LSIPs\ES_LSIP\[ES_LSIP_MainTables.Main.xlsm]Manager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automation\Data\Results\Workbooks\LSIPs\ES_LSIP\[ES_LSIP_MainTables.Main.xlsm]Manager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automation\Data\Results\Workbooks\LSIPs\ES_LSIP\[ES_LSIP_MainTables.Main.xlsm]Manager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automation\Data\Results\Workbooks\LSIPs\ES_LSIP\[ES_LSIP_MainTables.Main.xlsm]Manager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automation\Data\Results\Workbooks\LSIPs\ES_LSIP\[ES_LSIP_MainTables.Main.xlsm]Manager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automation\Data\Results\Workbooks\LSIPs\ES_LSIP\[ES_LSIP_MainTables.Main.xlsm]Manager</v>
      </c>
      <c r="Y79" s="91" t="str">
        <f ca="1">CELL("filename")</f>
        <v>M:\IE\Projects\Nuffield via NFER AI and automation\Data\Results\Workbooks\LSIPs\ES_LSIP\[ES_LSIP_MainTables.Main.xlsm]Manager</v>
      </c>
      <c r="AW79" s="91" t="str">
        <f ca="1">CELL("filename")</f>
        <v>M:\IE\Projects\Nuffield via NFER AI and automation\Data\Results\Workbooks\LSIPs\ES_LSIP\[ES_LSIP_MainTables.Main.xlsm]Manager</v>
      </c>
      <c r="BU79" s="91" t="str">
        <f ca="1">CELL("filename")</f>
        <v>M:\IE\Projects\Nuffield via NFER AI and automation\Data\Results\Workbooks\LSIPs\ES_LSIP\[ES_LSIP_MainTables.Main.xlsm]Manager</v>
      </c>
      <c r="CS79" s="91" t="str">
        <f ca="1">CELL("filename")</f>
        <v>M:\IE\Projects\Nuffield via NFER AI and automation\Data\Results\Workbooks\LSIPs\ES_LSIP\[ES_LSIP_MainTables.Main.xlsm]Manager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automation\Data\Results\Workbooks\LSIPs\ES_LSIP\[ES_LSIP_MainTables.Main.xlsm]Manager</v>
      </c>
      <c r="Y96" s="91" t="str">
        <f ca="1">CELL("filename")</f>
        <v>M:\IE\Projects\Nuffield via NFER AI and automation\Data\Results\Workbooks\LSIPs\ES_LSIP\[ES_LSIP_MainTables.Main.xlsm]Manager</v>
      </c>
      <c r="AW96" s="91" t="str">
        <f ca="1">CELL("filename")</f>
        <v>M:\IE\Projects\Nuffield via NFER AI and automation\Data\Results\Workbooks\LSIPs\ES_LSIP\[ES_LSIP_MainTables.Main.xlsm]Manager</v>
      </c>
      <c r="BU96" s="91" t="str">
        <f ca="1">CELL("filename")</f>
        <v>M:\IE\Projects\Nuffield via NFER AI and automation\Data\Results\Workbooks\LSIPs\ES_LSIP\[ES_LSIP_MainTables.Main.xlsm]Manager</v>
      </c>
      <c r="CS96" s="91" t="str">
        <f ca="1">CELL("filename")</f>
        <v>M:\IE\Projects\Nuffield via NFER AI and automation\Data\Results\Workbooks\LSIPs\ES_LSIP\[ES_LSIP_MainTables.Main.xlsm]Manager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5B2DC2-FB5D-48FF-B92A-866B0DBE2869}"/>
</file>

<file path=customXml/itemProps2.xml><?xml version="1.0" encoding="utf-8"?>
<ds:datastoreItem xmlns:ds="http://schemas.openxmlformats.org/officeDocument/2006/customXml" ds:itemID="{63A13006-3959-431D-9766-3C760D6F1B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2024-02-29T16:11:53Z</dcterms:modified>
</cp:coreProperties>
</file>